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4 STAVBY LA 2024\A 24 003 Přístavba přístřešku k restauraci TVS\01 - VÝBĚROVÉ ŘÍZENÍ\ZD Revize SK\"/>
    </mc:Choice>
  </mc:AlternateContent>
  <bookViews>
    <workbookView xWindow="0" yWindow="0" windowWidth="28800" windowHeight="11985" activeTab="2"/>
  </bookViews>
  <sheets>
    <sheet name="Krycí list" sheetId="1" r:id="rId1"/>
    <sheet name="SO 02 Pergola " sheetId="2" r:id="rId2"/>
    <sheet name="SO 03 Plachtový přístešek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 l="1"/>
  <c r="E23" i="3"/>
  <c r="E24" i="3"/>
  <c r="G24" i="3" s="1"/>
  <c r="E16" i="3"/>
  <c r="G23" i="3"/>
  <c r="E26" i="3"/>
  <c r="E18" i="3"/>
  <c r="E17" i="3" s="1"/>
  <c r="E11" i="3"/>
  <c r="E19" i="3" l="1"/>
  <c r="G19" i="3" s="1"/>
  <c r="G17" i="3"/>
  <c r="G32" i="3" l="1"/>
  <c r="G31" i="3" s="1"/>
  <c r="H68" i="1" s="1"/>
  <c r="G26" i="3"/>
  <c r="G25" i="3" s="1"/>
  <c r="H66" i="1" s="1"/>
  <c r="E9" i="3"/>
  <c r="E10" i="3" s="1"/>
  <c r="G10" i="3" s="1"/>
  <c r="E23" i="2"/>
  <c r="E30" i="2"/>
  <c r="E29" i="2" s="1"/>
  <c r="G33" i="2"/>
  <c r="G32" i="2" s="1"/>
  <c r="E19" i="2"/>
  <c r="E18" i="2" s="1"/>
  <c r="E21" i="2"/>
  <c r="E20" i="2" s="1"/>
  <c r="G20" i="2" s="1"/>
  <c r="H55" i="1" l="1"/>
  <c r="E14" i="3"/>
  <c r="E15" i="3"/>
  <c r="G15" i="3" s="1"/>
  <c r="E13" i="3"/>
  <c r="G13" i="3" s="1"/>
  <c r="E12" i="3"/>
  <c r="G12" i="3" s="1"/>
  <c r="C22" i="3"/>
  <c r="E22" i="3" s="1"/>
  <c r="E21" i="3" s="1"/>
  <c r="G9" i="3"/>
  <c r="G29" i="2"/>
  <c r="E31" i="2"/>
  <c r="G31" i="2" s="1"/>
  <c r="E27" i="2"/>
  <c r="G8" i="3" l="1"/>
  <c r="H64" i="1" s="1"/>
  <c r="E30" i="3"/>
  <c r="E29" i="3" s="1"/>
  <c r="G29" i="3" s="1"/>
  <c r="G28" i="3" s="1"/>
  <c r="H67" i="1" s="1"/>
  <c r="G21" i="3"/>
  <c r="G20" i="3" s="1"/>
  <c r="H65" i="1" s="1"/>
  <c r="G28" i="2"/>
  <c r="H69" i="1" l="1"/>
  <c r="F41" i="1" s="1"/>
  <c r="G41" i="1" s="1"/>
  <c r="H41" i="1" s="1"/>
  <c r="H54" i="1"/>
  <c r="H18" i="1" s="1"/>
  <c r="G34" i="3"/>
  <c r="E10" i="2"/>
  <c r="E9" i="2" l="1"/>
  <c r="E16" i="2" s="1"/>
  <c r="G27" i="2"/>
  <c r="G26" i="2" s="1"/>
  <c r="G23" i="2"/>
  <c r="G22" i="2" s="1"/>
  <c r="H52" i="1" s="1"/>
  <c r="G18" i="2"/>
  <c r="G17" i="2" s="1"/>
  <c r="H51" i="1" s="1"/>
  <c r="G9" i="2"/>
  <c r="E15" i="2" l="1"/>
  <c r="G15" i="2" s="1"/>
  <c r="E12" i="2"/>
  <c r="E11" i="2" s="1"/>
  <c r="H53" i="1"/>
  <c r="E14" i="2" l="1"/>
  <c r="E13" i="2" s="1"/>
  <c r="G13" i="2" s="1"/>
  <c r="G11" i="2"/>
  <c r="G8" i="2" l="1"/>
  <c r="H50" i="1" s="1"/>
  <c r="G34" i="2" l="1"/>
  <c r="H17" i="1"/>
  <c r="D19" i="1" s="1"/>
  <c r="H56" i="1"/>
  <c r="F40" i="1" s="1"/>
  <c r="G40" i="1" s="1"/>
  <c r="H40" i="1" s="1"/>
  <c r="H42" i="1" s="1"/>
  <c r="D20" i="1" l="1"/>
  <c r="H20" i="1" s="1"/>
  <c r="H19" i="1"/>
  <c r="H21" i="1" l="1"/>
  <c r="F25" i="1" s="1"/>
  <c r="F27" i="1" s="1"/>
  <c r="F26" i="1" l="1"/>
  <c r="F28" i="1" s="1"/>
</calcChain>
</file>

<file path=xl/sharedStrings.xml><?xml version="1.0" encoding="utf-8"?>
<sst xmlns="http://schemas.openxmlformats.org/spreadsheetml/2006/main" count="266" uniqueCount="136">
  <si>
    <t>Stavba:</t>
  </si>
  <si>
    <t>6/2023</t>
  </si>
  <si>
    <t>SO 02</t>
  </si>
  <si>
    <t>Pergola terasy restaurace</t>
  </si>
  <si>
    <t>Rozpočet:</t>
  </si>
  <si>
    <t>01</t>
  </si>
  <si>
    <t>Pergola terasy</t>
  </si>
  <si>
    <t>Zadavatel</t>
  </si>
  <si>
    <t>IČO:</t>
  </si>
  <si>
    <t>DIČ:</t>
  </si>
  <si>
    <t>Projektant:</t>
  </si>
  <si>
    <t>Zhotovitel:</t>
  </si>
  <si>
    <t>Rozpis ceny</t>
  </si>
  <si>
    <t>Celkem</t>
  </si>
  <si>
    <t>HSV</t>
  </si>
  <si>
    <t>PSV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</si>
  <si>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</si>
  <si>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</si>
  <si>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</si>
  <si>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</si>
  <si>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</si>
  <si>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</si>
  <si>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bez DPH</t>
  </si>
  <si>
    <t>Cena celkem s DPH</t>
  </si>
  <si>
    <t>Za zhotovitele</t>
  </si>
  <si>
    <t>Rekapitulace dílčích částí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</si>
  <si>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</si>
  <si>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</si>
  <si>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</si>
  <si>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</si>
  <si>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</si>
  <si>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</si>
  <si>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</si>
  <si>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Popis objektu: SO 02 - Pergola terasy restaurace</t>
  </si>
  <si>
    <t>Rekapitulace dílů</t>
  </si>
  <si>
    <t>Typ dílu</t>
  </si>
  <si>
    <t>1</t>
  </si>
  <si>
    <t>Zemní práce</t>
  </si>
  <si>
    <t>2</t>
  </si>
  <si>
    <t>Základy a zvláštní zakládání</t>
  </si>
  <si>
    <t>95</t>
  </si>
  <si>
    <t>Dokončovací konstrukce na pozemních stavbách</t>
  </si>
  <si>
    <t>99</t>
  </si>
  <si>
    <t>Staveništní přesun hmot</t>
  </si>
  <si>
    <t>766</t>
  </si>
  <si>
    <t>Konstrukce truhlářské</t>
  </si>
  <si>
    <t>767</t>
  </si>
  <si>
    <t>Konstrukce zámečnické</t>
  </si>
  <si>
    <t>Položkový soupis prací a dodávek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</si>
  <si>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</si>
  <si>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</si>
  <si>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</si>
  <si>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</si>
  <si>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</si>
  <si>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</si>
  <si>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</si>
  <si>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</si>
  <si>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</si>
  <si>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Díl:</t>
  </si>
  <si>
    <t>139601102R00</t>
  </si>
  <si>
    <t>m3</t>
  </si>
  <si>
    <t>m2</t>
  </si>
  <si>
    <t>199000005R00</t>
  </si>
  <si>
    <t>t</t>
  </si>
  <si>
    <t>275313711R00</t>
  </si>
  <si>
    <t>Beton základových patek prostý třídy C 25/30</t>
  </si>
  <si>
    <t>953981103R00</t>
  </si>
  <si>
    <t>kus</t>
  </si>
  <si>
    <t>kotvení sloupů : 4*4</t>
  </si>
  <si>
    <t>998223011R00</t>
  </si>
  <si>
    <t>kpl</t>
  </si>
  <si>
    <t>4*0,7*0,6*0,6</t>
  </si>
  <si>
    <t>311113146</t>
  </si>
  <si>
    <t xml:space="preserve">ZDIVO  ZÁKL. PATEK tl do 500 mm z hladkých tvárnic ztraceného bednění včetně výplně z betonu tř. C 20/25  XC2,XF3, </t>
  </si>
  <si>
    <t>4*0,5*0,5</t>
  </si>
  <si>
    <t>4*'0,6*0,6*0,15</t>
  </si>
  <si>
    <t>767R1</t>
  </si>
  <si>
    <t>Přesun hmot  na staveništi do 50 m nošením nebo  na kolečku</t>
  </si>
  <si>
    <t>766411822</t>
  </si>
  <si>
    <t>Demontáž dřevěné podlahy terasy   pro další použití</t>
  </si>
  <si>
    <t>4*3*0,14*3,7</t>
  </si>
  <si>
    <t>7664R1</t>
  </si>
  <si>
    <t>Zpětná montáždřevěné podlahy s úpravou kolem sloupů pergoly</t>
  </si>
  <si>
    <t>Prosklená  pergola s hliníkovkovou nstrukcí dále dle popisu kat.list ARCH 01  /kompletní dodávka, montáž/</t>
  </si>
  <si>
    <t>kotvení horni "vaznice"</t>
  </si>
  <si>
    <t xml:space="preserve">Slatinné lázně Třeboň </t>
  </si>
  <si>
    <t>CZ 251 79 896</t>
  </si>
  <si>
    <t>251 79 896</t>
  </si>
  <si>
    <t xml:space="preserve">Inga. Lukáš  Kvídera </t>
  </si>
  <si>
    <t>SO 03</t>
  </si>
  <si>
    <t>Plachtový přístřešek</t>
  </si>
  <si>
    <t>0,8*1*1,2</t>
  </si>
  <si>
    <t>113106121R00</t>
  </si>
  <si>
    <t>113107310R00</t>
  </si>
  <si>
    <t>162301101R00</t>
  </si>
  <si>
    <t>162701105R00</t>
  </si>
  <si>
    <t>Vodorovné přemístění výkopku z hor.1-4 do 10000 m</t>
  </si>
  <si>
    <t>162701109R00</t>
  </si>
  <si>
    <t>174101101R00</t>
  </si>
  <si>
    <t>Zásyp jam, rýh, šachet se zhutněním</t>
  </si>
  <si>
    <t>564851111RT2</t>
  </si>
  <si>
    <t>596811111R00</t>
  </si>
  <si>
    <t>Kladení dlaždic kom.pro pěší, lože z kameniva těž.</t>
  </si>
  <si>
    <t>Ruční výkop jam, rýh a šachet v hornině 3 s přehozením na vzdálenost do 5 m nebo s naložením na ruční dopravní prostředek</t>
  </si>
  <si>
    <t>Příplatek k vod. přemístění hor.1-4 za další 1 km (+7 km)</t>
  </si>
  <si>
    <t xml:space="preserve">Odkaz na mn. položky pořadí 1 </t>
  </si>
  <si>
    <t>Odkaz na mn. položky pořadí 1 :*1,8</t>
  </si>
  <si>
    <t>2*2</t>
  </si>
  <si>
    <t>Rozebrání dlažeb z betonových dlaždic na sucho, suložením do 10 m pro zpětnou pokládku</t>
  </si>
  <si>
    <t>odkaz na pol 1-5-6</t>
  </si>
  <si>
    <t>Vodorovné přemístění výkopku z hor.1-4 do 50m s naložením na dopravní prostředek</t>
  </si>
  <si>
    <t>Poplatky za skládku zeminy 1- 4,</t>
  </si>
  <si>
    <t>kotvy a kotevní oka pro plachtu</t>
  </si>
  <si>
    <t>Odstranění podkladu pl. 50 m2,kam.těžené tl.10-15 cm s uložením pro zpětné použití</t>
  </si>
  <si>
    <t>Podklad ze štěrkodrti po zhutnění tloušťky 10-12 cm, štěrkodrť frakce 0-32 mm</t>
  </si>
  <si>
    <t>R2</t>
  </si>
  <si>
    <t xml:space="preserve">Odkaz na mn. položky pořadí 1-pol 4 : </t>
  </si>
  <si>
    <t>Odkaz na mn. položky pořadí 31 : *1,8</t>
  </si>
  <si>
    <t>Chemické kotvy do betonu, do betonu, hloubky 110 -150 mm, M 8-M10, ampule pro chemickou kotvu</t>
  </si>
  <si>
    <t xml:space="preserve">SO 03 </t>
  </si>
  <si>
    <t>Objekty:</t>
  </si>
  <si>
    <t>CN vypracoval:</t>
  </si>
  <si>
    <t>% ZRN</t>
  </si>
  <si>
    <t>ZRN HSV</t>
  </si>
  <si>
    <t>ZRN PSV</t>
  </si>
  <si>
    <t>VRN Ostatní náklady</t>
  </si>
  <si>
    <t>VRN GZS</t>
  </si>
  <si>
    <t>Chemické kotvy do betonu, do hloubky 110 -150 mm, M 12,  kotevní pouzdro s vnitřním závitem M12 +  oko pro lano, provedení pozink</t>
  </si>
  <si>
    <r>
      <t>Sloup ALU Simple  75° profil 122/70 mm, dl. 290 cm, s ocelovou výztuhou,  uchycení  plachty v různé výšce.  D + M , kotvení přes ocelovou přírubu sloupu  chemickou kotvou 4 x M12/130mm</t>
    </r>
    <r>
      <rPr>
        <sz val="8"/>
        <color rgb="FFFF0000"/>
        <rFont val="Arial CE"/>
        <charset val="238"/>
      </rPr>
      <t xml:space="preserve">  (materiál a montáž je dodávkou zákazníka)</t>
    </r>
  </si>
  <si>
    <r>
      <t xml:space="preserve">Dodávka a montáž pevné stínící plachty 4,6 x 5,4m, materiál  Purishade vodotěsný,  barva Cloud Purishade  </t>
    </r>
    <r>
      <rPr>
        <sz val="8"/>
        <color rgb="FFFF0000"/>
        <rFont val="Arial CE"/>
        <charset val="238"/>
      </rPr>
      <t>(materiál a montáž je dodávkou zákazníka)</t>
    </r>
  </si>
  <si>
    <t>Výkaz výměr - cenová nabídka</t>
  </si>
  <si>
    <t>Přístavba přístřešků k restauraci TVS</t>
  </si>
  <si>
    <t>Popis stavby: Přístavba přístřešků k restauraci TVS</t>
  </si>
  <si>
    <t>Popis objektu: SO 03 - Plachtový přístřešek TVS</t>
  </si>
  <si>
    <t>Celkem Kč bez DPH</t>
  </si>
  <si>
    <t>v……………….., dne…………….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</si>
</sst>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</font>
    <font>
      <b/>
      <sz val="10"/>
      <color rgb="FFD6E1EE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243">
    <xf numFmtId="0" fontId="0" fillId="0" borderId="0" xfId="0"/>
    <xf numFmtId="4" fontId="16" fillId="2" borderId="8" xfId="3" applyNumberFormat="1" applyFont="1" applyFill="1" applyBorder="1" applyAlignment="1" applyProtection="1">
      <alignment vertical="top" shrinkToFit="1"/>
      <protection locked="0"/>
    </xf>
    <xf numFmtId="0" fontId="16" fillId="0" borderId="10" xfId="0" applyNumberFormat="1" applyFont="1" applyBorder="1" applyAlignment="1" applyProtection="1">
      <alignment vertical="top"/>
    </xf>
    <xf numFmtId="0" fontId="16" fillId="0" borderId="11" xfId="0" applyNumberFormat="1" applyFont="1" applyBorder="1" applyAlignment="1" applyProtection="1">
      <alignment horizontal="left" vertical="top" wrapText="1"/>
    </xf>
    <xf numFmtId="164" fontId="16" fillId="0" borderId="11" xfId="0" applyNumberFormat="1" applyFont="1" applyBorder="1" applyAlignment="1" applyProtection="1">
      <alignment vertical="top" shrinkToFit="1"/>
    </xf>
    <xf numFmtId="4" fontId="16" fillId="2" borderId="11" xfId="0" applyNumberFormat="1" applyFont="1" applyFill="1" applyBorder="1" applyAlignment="1" applyProtection="1">
      <alignment vertical="top" shrinkToFit="1"/>
      <protection locked="0"/>
    </xf>
    <xf numFmtId="4" fontId="16" fillId="0" borderId="11" xfId="0" applyNumberFormat="1" applyFont="1" applyBorder="1" applyAlignment="1" applyProtection="1">
      <alignment vertical="top" shrinkToFit="1"/>
    </xf>
    <xf numFmtId="0" fontId="16" fillId="0" borderId="8" xfId="0" applyNumberFormat="1" applyFont="1" applyBorder="1" applyAlignment="1" applyProtection="1">
      <alignment horizontal="left" vertical="top" wrapText="1"/>
    </xf>
    <xf numFmtId="164" fontId="16" fillId="0" borderId="8" xfId="0" applyNumberFormat="1" applyFont="1" applyBorder="1" applyAlignment="1" applyProtection="1">
      <alignment vertical="top" shrinkToFit="1"/>
    </xf>
    <xf numFmtId="4" fontId="16" fillId="2" borderId="8" xfId="0" applyNumberFormat="1" applyFont="1" applyFill="1" applyBorder="1" applyAlignment="1" applyProtection="1">
      <alignment vertical="top" shrinkToFit="1"/>
      <protection locked="0"/>
    </xf>
    <xf numFmtId="4" fontId="16" fillId="0" borderId="8" xfId="0" applyNumberFormat="1" applyFont="1" applyBorder="1" applyAlignment="1" applyProtection="1">
      <alignment vertical="top" shrinkToFit="1"/>
    </xf>
    <xf numFmtId="0" fontId="0" fillId="0" borderId="0" xfId="0" applyProtection="1">
      <protection locked="0"/>
    </xf>
    <xf numFmtId="0" fontId="16" fillId="0" borderId="0" xfId="0" applyNumberFormat="1" applyFont="1" applyBorder="1" applyAlignment="1" applyProtection="1">
      <alignment vertical="top"/>
      <protection locked="0"/>
    </xf>
    <xf numFmtId="0" fontId="1" fillId="0" borderId="8" xfId="3" applyBorder="1" applyProtection="1"/>
    <xf numFmtId="0" fontId="1" fillId="0" borderId="8" xfId="3" applyBorder="1" applyAlignment="1" applyProtection="1">
      <alignment horizontal="center"/>
    </xf>
    <xf numFmtId="0" fontId="1" fillId="3" borderId="8" xfId="3" applyFill="1" applyBorder="1" applyProtection="1"/>
    <xf numFmtId="49" fontId="1" fillId="3" borderId="8" xfId="3" applyNumberFormat="1" applyFill="1" applyBorder="1" applyProtection="1"/>
    <xf numFmtId="0" fontId="1" fillId="3" borderId="8" xfId="3" applyFill="1" applyBorder="1" applyAlignment="1" applyProtection="1">
      <alignment horizontal="center"/>
    </xf>
    <xf numFmtId="0" fontId="1" fillId="0" borderId="8" xfId="3" applyBorder="1" applyAlignment="1" applyProtection="1">
      <alignment vertical="top"/>
    </xf>
    <xf numFmtId="49" fontId="1" fillId="0" borderId="8" xfId="3" applyNumberFormat="1" applyBorder="1" applyAlignment="1" applyProtection="1">
      <alignment vertical="top"/>
    </xf>
    <xf numFmtId="0" fontId="1" fillId="0" borderId="8" xfId="3" applyBorder="1" applyAlignment="1" applyProtection="1">
      <alignment horizontal="center" vertical="top"/>
    </xf>
    <xf numFmtId="164" fontId="1" fillId="0" borderId="8" xfId="3" applyNumberFormat="1" applyBorder="1" applyAlignment="1" applyProtection="1">
      <alignment vertical="top"/>
    </xf>
    <xf numFmtId="0" fontId="16" fillId="0" borderId="8" xfId="3" applyFont="1" applyBorder="1" applyAlignment="1" applyProtection="1">
      <alignment vertical="top"/>
    </xf>
    <xf numFmtId="49" fontId="16" fillId="0" borderId="8" xfId="3" applyNumberFormat="1" applyFont="1" applyBorder="1" applyAlignment="1" applyProtection="1">
      <alignment vertical="top"/>
    </xf>
    <xf numFmtId="49" fontId="16" fillId="0" borderId="8" xfId="3" applyNumberFormat="1" applyFont="1" applyBorder="1" applyAlignment="1" applyProtection="1">
      <alignment horizontal="left" vertical="top" wrapText="1"/>
    </xf>
    <xf numFmtId="0" fontId="16" fillId="0" borderId="8" xfId="3" applyFont="1" applyBorder="1" applyAlignment="1" applyProtection="1">
      <alignment horizontal="center" vertical="top" shrinkToFit="1"/>
    </xf>
    <xf numFmtId="164" fontId="16" fillId="0" borderId="8" xfId="3" applyNumberFormat="1" applyFont="1" applyBorder="1" applyAlignment="1" applyProtection="1">
      <alignment vertical="top" shrinkToFit="1"/>
    </xf>
    <xf numFmtId="164" fontId="17" fillId="0" borderId="8" xfId="3" quotePrefix="1" applyNumberFormat="1" applyFont="1" applyBorder="1" applyAlignment="1" applyProtection="1">
      <alignment horizontal="left" vertical="top" wrapText="1"/>
    </xf>
    <xf numFmtId="164" fontId="17" fillId="0" borderId="8" xfId="3" applyNumberFormat="1" applyFont="1" applyBorder="1" applyAlignment="1" applyProtection="1">
      <alignment horizontal="center" vertical="top" wrapText="1" shrinkToFit="1"/>
    </xf>
    <xf numFmtId="164" fontId="17" fillId="0" borderId="8" xfId="3" applyNumberFormat="1" applyFont="1" applyBorder="1" applyAlignment="1" applyProtection="1">
      <alignment vertical="top" wrapText="1" shrinkToFit="1"/>
    </xf>
    <xf numFmtId="0" fontId="0" fillId="0" borderId="0" xfId="0" applyProtection="1"/>
    <xf numFmtId="0" fontId="1" fillId="0" borderId="8" xfId="3" applyFont="1" applyBorder="1" applyAlignment="1" applyProtection="1">
      <alignment vertical="center"/>
    </xf>
    <xf numFmtId="49" fontId="1" fillId="0" borderId="8" xfId="3" applyNumberFormat="1" applyBorder="1" applyAlignment="1" applyProtection="1">
      <alignment vertical="center"/>
    </xf>
    <xf numFmtId="4" fontId="1" fillId="0" borderId="8" xfId="3" applyNumberFormat="1" applyBorder="1" applyAlignment="1" applyProtection="1">
      <alignment vertical="top"/>
    </xf>
    <xf numFmtId="4" fontId="16" fillId="0" borderId="8" xfId="3" applyNumberFormat="1" applyFont="1" applyBorder="1" applyAlignment="1" applyProtection="1">
      <alignment vertical="top" shrinkToFit="1"/>
    </xf>
    <xf numFmtId="0" fontId="20" fillId="0" borderId="0" xfId="0" applyFont="1" applyProtection="1">
      <protection locked="0"/>
    </xf>
    <xf numFmtId="0" fontId="9" fillId="3" borderId="8" xfId="3" applyFont="1" applyFill="1" applyBorder="1" applyProtection="1"/>
    <xf numFmtId="49" fontId="9" fillId="3" borderId="8" xfId="3" applyNumberFormat="1" applyFont="1" applyFill="1" applyBorder="1" applyProtection="1"/>
    <xf numFmtId="0" fontId="9" fillId="3" borderId="8" xfId="3" applyFont="1" applyFill="1" applyBorder="1" applyAlignment="1" applyProtection="1">
      <alignment horizontal="center"/>
    </xf>
    <xf numFmtId="0" fontId="1" fillId="4" borderId="3" xfId="1" applyFill="1" applyBorder="1" applyAlignment="1" applyProtection="1">
      <alignment wrapText="1"/>
      <protection locked="0"/>
    </xf>
    <xf numFmtId="0" fontId="1" fillId="6" borderId="2" xfId="1" applyFill="1" applyBorder="1" applyAlignment="1" applyProtection="1">
      <alignment wrapText="1"/>
    </xf>
    <xf numFmtId="0" fontId="1" fillId="0" borderId="13" xfId="1" applyBorder="1" applyProtection="1"/>
    <xf numFmtId="0" fontId="1" fillId="0" borderId="13" xfId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 wrapText="1"/>
    </xf>
    <xf numFmtId="0" fontId="1" fillId="0" borderId="0" xfId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righ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1" fillId="0" borderId="1" xfId="1" applyBorder="1" applyAlignment="1" applyProtection="1">
      <alignment vertical="center"/>
    </xf>
    <xf numFmtId="0" fontId="9" fillId="0" borderId="0" xfId="1" applyFont="1" applyBorder="1" applyProtection="1"/>
    <xf numFmtId="0" fontId="9" fillId="0" borderId="0" xfId="1" applyFont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right" vertical="center" wrapText="1"/>
    </xf>
    <xf numFmtId="0" fontId="9" fillId="0" borderId="2" xfId="1" applyFont="1" applyBorder="1" applyAlignment="1" applyProtection="1">
      <alignment horizontal="left" vertical="center" wrapText="1"/>
    </xf>
    <xf numFmtId="0" fontId="9" fillId="0" borderId="2" xfId="1" applyFont="1" applyBorder="1" applyAlignment="1" applyProtection="1">
      <alignment vertical="center" wrapText="1"/>
    </xf>
    <xf numFmtId="0" fontId="9" fillId="0" borderId="2" xfId="1" applyFont="1" applyBorder="1" applyAlignment="1" applyProtection="1">
      <alignment vertical="center"/>
    </xf>
    <xf numFmtId="0" fontId="9" fillId="0" borderId="2" xfId="1" applyFont="1" applyBorder="1" applyProtection="1"/>
    <xf numFmtId="0" fontId="1" fillId="0" borderId="0" xfId="1" applyBorder="1" applyProtection="1"/>
    <xf numFmtId="0" fontId="1" fillId="0" borderId="14" xfId="1" applyBorder="1" applyAlignment="1" applyProtection="1">
      <alignment vertical="top" wrapText="1"/>
    </xf>
    <xf numFmtId="0" fontId="1" fillId="0" borderId="2" xfId="1" applyBorder="1" applyAlignment="1" applyProtection="1">
      <alignment horizontal="left" wrapText="1"/>
    </xf>
    <xf numFmtId="0" fontId="1" fillId="0" borderId="5" xfId="1" applyBorder="1" applyAlignment="1" applyProtection="1">
      <alignment horizontal="left" vertical="center" wrapText="1"/>
    </xf>
    <xf numFmtId="0" fontId="9" fillId="0" borderId="5" xfId="1" applyFont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left" vertical="center" wrapText="1"/>
    </xf>
    <xf numFmtId="0" fontId="6" fillId="4" borderId="3" xfId="1" applyFont="1" applyFill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right" vertical="center"/>
    </xf>
    <xf numFmtId="0" fontId="1" fillId="0" borderId="14" xfId="1" applyBorder="1" applyAlignment="1" applyProtection="1">
      <alignment horizontal="right" vertical="center"/>
    </xf>
    <xf numFmtId="0" fontId="1" fillId="0" borderId="2" xfId="1" applyBorder="1" applyAlignment="1" applyProtection="1">
      <alignment wrapText="1"/>
    </xf>
    <xf numFmtId="0" fontId="1" fillId="0" borderId="5" xfId="1" applyBorder="1" applyAlignment="1" applyProtection="1">
      <alignment wrapText="1"/>
    </xf>
    <xf numFmtId="0" fontId="9" fillId="0" borderId="5" xfId="1" applyFont="1" applyBorder="1" applyAlignment="1" applyProtection="1">
      <alignment wrapText="1"/>
    </xf>
    <xf numFmtId="1" fontId="9" fillId="0" borderId="5" xfId="1" applyNumberFormat="1" applyFont="1" applyBorder="1" applyAlignment="1" applyProtection="1">
      <alignment horizontal="right" vertical="center" wrapText="1"/>
    </xf>
    <xf numFmtId="0" fontId="1" fillId="0" borderId="5" xfId="1" applyBorder="1" applyAlignment="1" applyProtection="1">
      <alignment horizontal="left" vertical="center" indent="1"/>
    </xf>
    <xf numFmtId="1" fontId="9" fillId="0" borderId="6" xfId="1" applyNumberFormat="1" applyFont="1" applyBorder="1" applyAlignment="1" applyProtection="1">
      <alignment horizontal="right" vertical="center" wrapText="1"/>
    </xf>
    <xf numFmtId="1" fontId="9" fillId="0" borderId="4" xfId="1" applyNumberFormat="1" applyFont="1" applyBorder="1" applyAlignment="1" applyProtection="1">
      <alignment horizontal="right" vertical="center" wrapText="1"/>
    </xf>
    <xf numFmtId="0" fontId="1" fillId="0" borderId="2" xfId="1" applyBorder="1" applyAlignment="1" applyProtection="1">
      <alignment horizontal="left" vertical="center" indent="1"/>
    </xf>
    <xf numFmtId="0" fontId="1" fillId="4" borderId="3" xfId="1" applyFill="1" applyBorder="1" applyAlignment="1" applyProtection="1">
      <alignment horizontal="left" vertical="center" wrapText="1"/>
    </xf>
    <xf numFmtId="4" fontId="5" fillId="4" borderId="3" xfId="1" applyNumberFormat="1" applyFont="1" applyFill="1" applyBorder="1" applyAlignment="1" applyProtection="1">
      <alignment horizontal="left" vertical="center"/>
    </xf>
    <xf numFmtId="0" fontId="1" fillId="4" borderId="3" xfId="1" applyFill="1" applyBorder="1" applyAlignment="1" applyProtection="1">
      <alignment wrapText="1"/>
    </xf>
    <xf numFmtId="0" fontId="1" fillId="4" borderId="3" xfId="1" applyFill="1" applyBorder="1" applyProtection="1"/>
    <xf numFmtId="0" fontId="9" fillId="0" borderId="5" xfId="1" applyFont="1" applyBorder="1" applyAlignment="1" applyProtection="1">
      <alignment vertical="center"/>
    </xf>
    <xf numFmtId="0" fontId="1" fillId="0" borderId="0" xfId="1" applyProtection="1"/>
    <xf numFmtId="0" fontId="9" fillId="0" borderId="0" xfId="1" applyFont="1" applyProtection="1"/>
    <xf numFmtId="0" fontId="3" fillId="0" borderId="0" xfId="1" applyFont="1" applyAlignment="1" applyProtection="1">
      <alignment horizontal="center" vertical="center" shrinkToFit="1"/>
    </xf>
    <xf numFmtId="4" fontId="11" fillId="3" borderId="8" xfId="1" applyNumberFormat="1" applyFont="1" applyFill="1" applyBorder="1" applyAlignment="1" applyProtection="1">
      <alignment horizontal="center" vertical="center" wrapText="1" shrinkToFit="1"/>
    </xf>
    <xf numFmtId="4" fontId="8" fillId="3" borderId="6" xfId="1" applyNumberFormat="1" applyFont="1" applyFill="1" applyBorder="1" applyAlignment="1" applyProtection="1">
      <alignment horizontal="center" vertical="center" wrapText="1" shrinkToFit="1"/>
    </xf>
    <xf numFmtId="4" fontId="8" fillId="3" borderId="8" xfId="1" applyNumberFormat="1" applyFont="1" applyFill="1" applyBorder="1" applyAlignment="1" applyProtection="1">
      <alignment horizontal="center" vertical="center" wrapText="1" shrinkToFit="1"/>
    </xf>
    <xf numFmtId="4" fontId="4" fillId="0" borderId="5" xfId="1" applyNumberFormat="1" applyFont="1" applyBorder="1" applyAlignment="1" applyProtection="1">
      <alignment horizontal="right" vertical="center" shrinkToFit="1"/>
    </xf>
    <xf numFmtId="4" fontId="1" fillId="0" borderId="5" xfId="1" applyNumberFormat="1" applyBorder="1" applyAlignment="1" applyProtection="1">
      <alignment vertical="center" shrinkToFit="1"/>
    </xf>
    <xf numFmtId="4" fontId="1" fillId="0" borderId="8" xfId="1" applyNumberFormat="1" applyBorder="1" applyAlignment="1" applyProtection="1">
      <alignment vertical="center" shrinkToFit="1"/>
    </xf>
    <xf numFmtId="4" fontId="9" fillId="0" borderId="5" xfId="1" applyNumberFormat="1" applyFont="1" applyBorder="1" applyAlignment="1" applyProtection="1">
      <alignment vertical="center" shrinkToFit="1"/>
    </xf>
    <xf numFmtId="4" fontId="9" fillId="0" borderId="8" xfId="1" applyNumberFormat="1" applyFont="1" applyBorder="1" applyAlignment="1" applyProtection="1">
      <alignment vertical="center" shrinkToFit="1"/>
    </xf>
    <xf numFmtId="4" fontId="19" fillId="5" borderId="5" xfId="1" applyNumberFormat="1" applyFont="1" applyFill="1" applyBorder="1" applyAlignment="1" applyProtection="1">
      <alignment vertical="center" shrinkToFit="1"/>
    </xf>
    <xf numFmtId="4" fontId="9" fillId="5" borderId="8" xfId="1" applyNumberFormat="1" applyFont="1" applyFill="1" applyBorder="1" applyAlignment="1" applyProtection="1">
      <alignment vertical="center" shrinkToFit="1"/>
    </xf>
    <xf numFmtId="0" fontId="15" fillId="3" borderId="8" xfId="1" applyFont="1" applyFill="1" applyBorder="1" applyAlignment="1" applyProtection="1">
      <alignment horizontal="center" vertical="center" wrapText="1"/>
    </xf>
    <xf numFmtId="4" fontId="8" fillId="0" borderId="8" xfId="1" applyNumberFormat="1" applyFont="1" applyBorder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wrapText="1"/>
    </xf>
    <xf numFmtId="4" fontId="8" fillId="3" borderId="6" xfId="1" applyNumberFormat="1" applyFont="1" applyFill="1" applyBorder="1" applyAlignment="1" applyProtection="1">
      <alignment vertical="center"/>
    </xf>
    <xf numFmtId="4" fontId="8" fillId="3" borderId="5" xfId="1" applyNumberFormat="1" applyFont="1" applyFill="1" applyBorder="1" applyAlignment="1" applyProtection="1">
      <alignment vertical="center" wrapText="1"/>
    </xf>
    <xf numFmtId="4" fontId="1" fillId="0" borderId="6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horizontal="right" vertical="center" wrapText="1" shrinkToFit="1"/>
    </xf>
    <xf numFmtId="4" fontId="9" fillId="0" borderId="6" xfId="1" applyNumberFormat="1" applyFont="1" applyBorder="1" applyAlignment="1" applyProtection="1">
      <alignment vertical="center"/>
    </xf>
    <xf numFmtId="4" fontId="9" fillId="0" borderId="5" xfId="1" applyNumberFormat="1" applyFont="1" applyBorder="1" applyAlignment="1" applyProtection="1">
      <alignment vertical="center" wrapText="1" shrinkToFit="1"/>
    </xf>
    <xf numFmtId="4" fontId="19" fillId="5" borderId="5" xfId="1" applyNumberFormat="1" applyFont="1" applyFill="1" applyBorder="1" applyAlignment="1" applyProtection="1">
      <alignment vertical="center" wrapText="1" shrinkToFit="1"/>
    </xf>
    <xf numFmtId="0" fontId="7" fillId="0" borderId="0" xfId="1" applyFont="1" applyProtection="1"/>
    <xf numFmtId="0" fontId="15" fillId="3" borderId="6" xfId="1" applyFont="1" applyFill="1" applyBorder="1" applyAlignment="1" applyProtection="1">
      <alignment horizontal="center" vertical="center" wrapText="1"/>
    </xf>
    <xf numFmtId="0" fontId="15" fillId="3" borderId="5" xfId="1" applyFont="1" applyFill="1" applyBorder="1" applyAlignment="1" applyProtection="1">
      <alignment horizontal="center" vertical="center" wrapText="1"/>
    </xf>
    <xf numFmtId="49" fontId="8" fillId="0" borderId="6" xfId="1" applyNumberFormat="1" applyFont="1" applyBorder="1" applyAlignment="1" applyProtection="1">
      <alignment vertical="center"/>
    </xf>
    <xf numFmtId="4" fontId="8" fillId="0" borderId="8" xfId="1" applyNumberFormat="1" applyFont="1" applyBorder="1" applyAlignment="1" applyProtection="1">
      <alignment horizontal="center" vertical="center"/>
    </xf>
    <xf numFmtId="4" fontId="16" fillId="6" borderId="8" xfId="0" applyNumberFormat="1" applyFont="1" applyFill="1" applyBorder="1" applyAlignment="1" applyProtection="1">
      <alignment vertical="top" shrinkToFit="1"/>
    </xf>
    <xf numFmtId="4" fontId="16" fillId="6" borderId="8" xfId="3" applyNumberFormat="1" applyFont="1" applyFill="1" applyBorder="1" applyAlignment="1" applyProtection="1">
      <alignment vertical="top" shrinkToFit="1"/>
    </xf>
    <xf numFmtId="0" fontId="16" fillId="0" borderId="8" xfId="3" applyFont="1" applyBorder="1" applyAlignment="1" applyProtection="1">
      <alignment vertical="top"/>
      <protection locked="0"/>
    </xf>
    <xf numFmtId="49" fontId="16" fillId="0" borderId="8" xfId="3" applyNumberFormat="1" applyFont="1" applyBorder="1" applyAlignment="1" applyProtection="1">
      <alignment vertical="top"/>
      <protection locked="0"/>
    </xf>
    <xf numFmtId="4" fontId="16" fillId="0" borderId="8" xfId="3" applyNumberFormat="1" applyFont="1" applyBorder="1" applyAlignment="1" applyProtection="1">
      <alignment vertical="top" shrinkToFit="1"/>
      <protection locked="0"/>
    </xf>
    <xf numFmtId="0" fontId="16" fillId="0" borderId="10" xfId="0" applyNumberFormat="1" applyFont="1" applyBorder="1" applyAlignment="1" applyProtection="1">
      <alignment vertical="top"/>
      <protection locked="0"/>
    </xf>
    <xf numFmtId="4" fontId="16" fillId="0" borderId="8" xfId="3" applyNumberFormat="1" applyFont="1" applyFill="1" applyBorder="1" applyAlignment="1" applyProtection="1">
      <alignment vertical="top" shrinkToFit="1"/>
    </xf>
    <xf numFmtId="4" fontId="21" fillId="0" borderId="8" xfId="3" applyNumberFormat="1" applyFont="1" applyFill="1" applyBorder="1" applyAlignment="1" applyProtection="1">
      <alignment vertical="top" shrinkToFit="1"/>
    </xf>
    <xf numFmtId="49" fontId="7" fillId="6" borderId="13" xfId="1" applyNumberFormat="1" applyFont="1" applyFill="1" applyBorder="1" applyAlignment="1" applyProtection="1">
      <alignment horizontal="left" vertical="center" wrapText="1"/>
    </xf>
    <xf numFmtId="0" fontId="1" fillId="6" borderId="13" xfId="1" applyFill="1" applyBorder="1" applyAlignment="1" applyProtection="1">
      <alignment wrapText="1"/>
    </xf>
    <xf numFmtId="49" fontId="9" fillId="6" borderId="0" xfId="1" applyNumberFormat="1" applyFont="1" applyFill="1" applyBorder="1" applyAlignment="1" applyProtection="1">
      <alignment horizontal="left" vertical="center" wrapText="1"/>
    </xf>
    <xf numFmtId="0" fontId="1" fillId="6" borderId="0" xfId="1" applyFill="1" applyBorder="1" applyAlignment="1" applyProtection="1">
      <alignment wrapText="1"/>
    </xf>
    <xf numFmtId="49" fontId="9" fillId="6" borderId="2" xfId="1" applyNumberFormat="1" applyFont="1" applyFill="1" applyBorder="1" applyAlignment="1" applyProtection="1">
      <alignment horizontal="left" vertical="center" wrapText="1"/>
    </xf>
    <xf numFmtId="49" fontId="9" fillId="6" borderId="2" xfId="1" applyNumberFormat="1" applyFont="1" applyFill="1" applyBorder="1" applyAlignment="1" applyProtection="1">
      <alignment horizontal="left" vertical="center" wrapText="1"/>
    </xf>
    <xf numFmtId="0" fontId="9" fillId="6" borderId="2" xfId="1" applyFont="1" applyFill="1" applyBorder="1" applyAlignment="1" applyProtection="1">
      <alignment horizontal="left" vertical="center" wrapText="1"/>
    </xf>
    <xf numFmtId="49" fontId="8" fillId="0" borderId="6" xfId="1" applyNumberFormat="1" applyFont="1" applyBorder="1" applyAlignment="1" applyProtection="1">
      <alignment vertical="center" wrapText="1"/>
    </xf>
    <xf numFmtId="49" fontId="8" fillId="0" borderId="5" xfId="1" applyNumberFormat="1" applyFont="1" applyBorder="1" applyAlignment="1" applyProtection="1">
      <alignment vertical="center" wrapText="1"/>
    </xf>
    <xf numFmtId="4" fontId="1" fillId="0" borderId="5" xfId="1" applyNumberFormat="1" applyBorder="1" applyAlignment="1" applyProtection="1">
      <alignment vertical="center" wrapText="1"/>
    </xf>
    <xf numFmtId="4" fontId="9" fillId="0" borderId="5" xfId="1" applyNumberFormat="1" applyFont="1" applyBorder="1" applyAlignment="1" applyProtection="1">
      <alignment vertical="center" wrapText="1"/>
    </xf>
    <xf numFmtId="4" fontId="9" fillId="5" borderId="6" xfId="1" applyNumberFormat="1" applyFont="1" applyFill="1" applyBorder="1" applyAlignment="1" applyProtection="1">
      <alignment vertical="center"/>
    </xf>
    <xf numFmtId="4" fontId="9" fillId="5" borderId="5" xfId="1" applyNumberFormat="1" applyFont="1" applyFill="1" applyBorder="1" applyAlignment="1" applyProtection="1">
      <alignment vertical="center"/>
    </xf>
    <xf numFmtId="4" fontId="12" fillId="0" borderId="6" xfId="1" applyNumberFormat="1" applyFont="1" applyBorder="1" applyAlignment="1" applyProtection="1">
      <alignment horizontal="right" vertical="center"/>
    </xf>
    <xf numFmtId="4" fontId="12" fillId="0" borderId="5" xfId="1" applyNumberFormat="1" applyFont="1" applyBorder="1" applyAlignment="1" applyProtection="1">
      <alignment horizontal="right" vertical="center"/>
    </xf>
    <xf numFmtId="4" fontId="12" fillId="0" borderId="6" xfId="1" applyNumberFormat="1" applyFont="1" applyBorder="1" applyAlignment="1" applyProtection="1">
      <alignment vertical="center"/>
    </xf>
    <xf numFmtId="4" fontId="12" fillId="0" borderId="5" xfId="1" applyNumberFormat="1" applyFont="1" applyBorder="1" applyAlignment="1" applyProtection="1">
      <alignment vertical="center"/>
    </xf>
    <xf numFmtId="4" fontId="14" fillId="0" borderId="6" xfId="1" applyNumberFormat="1" applyFont="1" applyBorder="1" applyAlignment="1" applyProtection="1">
      <alignment horizontal="right" vertical="center" indent="1"/>
    </xf>
    <xf numFmtId="4" fontId="14" fillId="0" borderId="9" xfId="1" applyNumberFormat="1" applyFont="1" applyBorder="1" applyAlignment="1" applyProtection="1">
      <alignment horizontal="right" vertical="center" indent="1"/>
    </xf>
    <xf numFmtId="4" fontId="13" fillId="4" borderId="3" xfId="1" applyNumberFormat="1" applyFont="1" applyFill="1" applyBorder="1" applyAlignment="1" applyProtection="1">
      <alignment horizontal="right" vertical="center"/>
    </xf>
    <xf numFmtId="2" fontId="13" fillId="4" borderId="3" xfId="1" applyNumberFormat="1" applyFont="1" applyFill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 vertical="center" wrapText="1"/>
    </xf>
    <xf numFmtId="0" fontId="1" fillId="0" borderId="0" xfId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</xf>
    <xf numFmtId="0" fontId="1" fillId="0" borderId="1" xfId="1" applyBorder="1" applyAlignment="1" applyProtection="1">
      <alignment vertical="center" wrapText="1"/>
    </xf>
    <xf numFmtId="0" fontId="9" fillId="0" borderId="0" xfId="1" applyFont="1" applyBorder="1" applyAlignment="1" applyProtection="1">
      <alignment horizontal="center" vertical="center" wrapText="1"/>
    </xf>
    <xf numFmtId="4" fontId="12" fillId="0" borderId="4" xfId="1" applyNumberFormat="1" applyFont="1" applyBorder="1" applyAlignment="1" applyProtection="1">
      <alignment horizontal="right" vertical="center"/>
    </xf>
    <xf numFmtId="4" fontId="12" fillId="0" borderId="2" xfId="1" applyNumberFormat="1" applyFont="1" applyBorder="1" applyAlignment="1" applyProtection="1">
      <alignment horizontal="right" vertical="center"/>
    </xf>
    <xf numFmtId="49" fontId="7" fillId="6" borderId="13" xfId="1" applyNumberFormat="1" applyFont="1" applyFill="1" applyBorder="1" applyAlignment="1" applyProtection="1">
      <alignment horizontal="left" vertical="center" wrapText="1"/>
    </xf>
    <xf numFmtId="0" fontId="1" fillId="6" borderId="13" xfId="1" applyFill="1" applyBorder="1" applyAlignment="1" applyProtection="1">
      <alignment wrapText="1"/>
    </xf>
    <xf numFmtId="49" fontId="9" fillId="6" borderId="0" xfId="1" applyNumberFormat="1" applyFont="1" applyFill="1" applyBorder="1" applyAlignment="1" applyProtection="1">
      <alignment horizontal="left" vertical="center" wrapText="1"/>
    </xf>
    <xf numFmtId="0" fontId="1" fillId="6" borderId="0" xfId="1" applyFill="1" applyBorder="1" applyAlignment="1" applyProtection="1">
      <alignment wrapText="1"/>
    </xf>
    <xf numFmtId="1" fontId="1" fillId="0" borderId="2" xfId="1" applyNumberFormat="1" applyBorder="1" applyAlignment="1" applyProtection="1">
      <alignment horizontal="right" indent="1"/>
    </xf>
    <xf numFmtId="0" fontId="1" fillId="0" borderId="2" xfId="1" applyBorder="1" applyAlignment="1" applyProtection="1">
      <alignment horizontal="right" indent="1"/>
    </xf>
    <xf numFmtId="4" fontId="12" fillId="0" borderId="6" xfId="1" applyNumberFormat="1" applyFont="1" applyBorder="1" applyAlignment="1" applyProtection="1">
      <alignment horizontal="right" vertical="center" indent="1"/>
    </xf>
    <xf numFmtId="4" fontId="12" fillId="0" borderId="9" xfId="1" applyNumberFormat="1" applyFont="1" applyBorder="1" applyAlignment="1" applyProtection="1">
      <alignment horizontal="right" vertical="center" indent="1"/>
    </xf>
    <xf numFmtId="0" fontId="9" fillId="6" borderId="0" xfId="1" applyFont="1" applyFill="1" applyBorder="1" applyAlignment="1" applyProtection="1">
      <alignment horizontal="left" vertical="center" wrapText="1"/>
    </xf>
    <xf numFmtId="0" fontId="9" fillId="0" borderId="13" xfId="1" applyFont="1" applyBorder="1" applyAlignment="1" applyProtection="1">
      <alignment horizontal="left" vertical="center" wrapText="1"/>
    </xf>
    <xf numFmtId="0" fontId="1" fillId="0" borderId="13" xfId="1" applyBorder="1" applyAlignment="1" applyProtection="1">
      <alignment vertical="center" wrapText="1"/>
    </xf>
    <xf numFmtId="0" fontId="7" fillId="0" borderId="0" xfId="3" applyFont="1" applyAlignment="1" applyProtection="1">
      <alignment horizontal="center"/>
      <protection locked="0"/>
    </xf>
    <xf numFmtId="49" fontId="9" fillId="0" borderId="8" xfId="3" applyNumberFormat="1" applyFont="1" applyBorder="1" applyAlignment="1" applyProtection="1">
      <alignment vertical="center"/>
    </xf>
    <xf numFmtId="0" fontId="9" fillId="0" borderId="8" xfId="3" applyFont="1" applyBorder="1" applyAlignment="1" applyProtection="1">
      <alignment vertical="center"/>
    </xf>
    <xf numFmtId="0" fontId="7" fillId="0" borderId="0" xfId="3" applyFont="1" applyAlignment="1" applyProtection="1">
      <alignment horizontal="center"/>
    </xf>
    <xf numFmtId="49" fontId="9" fillId="7" borderId="7" xfId="1" applyNumberFormat="1" applyFont="1" applyFill="1" applyBorder="1" applyAlignment="1" applyProtection="1">
      <alignment horizontal="left" vertical="center"/>
      <protection locked="0"/>
    </xf>
    <xf numFmtId="49" fontId="9" fillId="7" borderId="0" xfId="1" applyNumberFormat="1" applyFont="1" applyFill="1" applyBorder="1" applyAlignment="1" applyProtection="1">
      <alignment horizontal="left" vertical="center"/>
      <protection locked="0"/>
    </xf>
    <xf numFmtId="49" fontId="9" fillId="7" borderId="2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1" applyNumberFormat="1" applyFont="1" applyFill="1" applyBorder="1" applyAlignment="1" applyProtection="1">
      <alignment horizontal="left" vertical="center"/>
      <protection locked="0"/>
    </xf>
    <xf numFmtId="10" fontId="14" fillId="7" borderId="6" xfId="1" applyNumberFormat="1" applyFont="1" applyFill="1" applyBorder="1" applyAlignment="1" applyProtection="1">
      <alignment horizontal="right" vertical="center" indent="1"/>
      <protection locked="0"/>
    </xf>
    <xf numFmtId="10" fontId="14" fillId="7" borderId="9" xfId="1" applyNumberFormat="1" applyFont="1" applyFill="1" applyBorder="1" applyAlignment="1" applyProtection="1">
      <alignment horizontal="right" vertical="center" indent="1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1" fillId="7" borderId="7" xfId="1" applyFill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center" vertical="top" shrinkToFit="1"/>
    </xf>
    <xf numFmtId="0" fontId="16" fillId="0" borderId="9" xfId="0" applyFont="1" applyBorder="1" applyAlignment="1" applyProtection="1">
      <alignment horizontal="center" vertical="top" shrinkToFit="1"/>
    </xf>
    <xf numFmtId="0" fontId="1" fillId="3" borderId="8" xfId="3" applyFill="1" applyBorder="1" applyAlignment="1" applyProtection="1">
      <alignment horizontal="center" wrapText="1"/>
    </xf>
    <xf numFmtId="49" fontId="9" fillId="5" borderId="8" xfId="3" applyNumberFormat="1" applyFont="1" applyFill="1" applyBorder="1" applyAlignment="1" applyProtection="1">
      <alignment vertical="center"/>
    </xf>
    <xf numFmtId="0" fontId="9" fillId="5" borderId="8" xfId="3" applyFont="1" applyFill="1" applyBorder="1" applyAlignment="1" applyProtection="1">
      <alignment vertical="center"/>
    </xf>
    <xf numFmtId="49" fontId="9" fillId="5" borderId="8" xfId="3" applyNumberFormat="1" applyFont="1" applyFill="1" applyBorder="1" applyAlignment="1" applyProtection="1">
      <alignment horizontal="left" vertical="top" wrapText="1"/>
    </xf>
    <xf numFmtId="0" fontId="9" fillId="5" borderId="8" xfId="3" applyFont="1" applyFill="1" applyBorder="1" applyAlignment="1" applyProtection="1">
      <alignment horizontal="center" vertical="top" shrinkToFit="1"/>
    </xf>
    <xf numFmtId="164" fontId="9" fillId="5" borderId="8" xfId="3" applyNumberFormat="1" applyFont="1" applyFill="1" applyBorder="1" applyAlignment="1" applyProtection="1">
      <alignment vertical="top" shrinkToFit="1"/>
    </xf>
    <xf numFmtId="4" fontId="9" fillId="5" borderId="8" xfId="3" applyNumberFormat="1" applyFont="1" applyFill="1" applyBorder="1" applyAlignment="1" applyProtection="1">
      <alignment vertical="top" shrinkToFit="1"/>
    </xf>
    <xf numFmtId="0" fontId="9" fillId="5" borderId="8" xfId="3" applyFont="1" applyFill="1" applyBorder="1" applyAlignment="1" applyProtection="1">
      <alignment horizontal="center" vertical="top"/>
    </xf>
    <xf numFmtId="0" fontId="9" fillId="5" borderId="8" xfId="3" applyFont="1" applyFill="1" applyBorder="1" applyAlignment="1" applyProtection="1">
      <alignment vertical="top"/>
    </xf>
    <xf numFmtId="0" fontId="9" fillId="5" borderId="8" xfId="3" applyFont="1" applyFill="1" applyBorder="1" applyAlignment="1" applyProtection="1">
      <alignment vertical="top"/>
      <protection locked="0"/>
    </xf>
    <xf numFmtId="4" fontId="9" fillId="5" borderId="8" xfId="3" applyNumberFormat="1" applyFont="1" applyFill="1" applyBorder="1" applyAlignment="1" applyProtection="1">
      <alignment vertical="top" shrinkToFit="1"/>
      <protection locked="0"/>
    </xf>
    <xf numFmtId="0" fontId="0" fillId="0" borderId="0" xfId="0" applyBorder="1" applyProtection="1"/>
    <xf numFmtId="0" fontId="1" fillId="5" borderId="8" xfId="3" applyFont="1" applyFill="1" applyBorder="1" applyAlignment="1" applyProtection="1">
      <alignment vertical="center"/>
    </xf>
    <xf numFmtId="49" fontId="1" fillId="5" borderId="8" xfId="3" applyNumberFormat="1" applyFill="1" applyBorder="1" applyAlignment="1" applyProtection="1">
      <alignment vertical="center"/>
    </xf>
    <xf numFmtId="49" fontId="9" fillId="5" borderId="8" xfId="3" applyNumberFormat="1" applyFont="1" applyFill="1" applyBorder="1" applyAlignment="1" applyProtection="1">
      <alignment vertical="top"/>
    </xf>
    <xf numFmtId="49" fontId="9" fillId="5" borderId="8" xfId="3" applyNumberFormat="1" applyFont="1" applyFill="1" applyBorder="1" applyAlignment="1" applyProtection="1">
      <alignment vertical="top"/>
      <protection locked="0"/>
    </xf>
    <xf numFmtId="0" fontId="9" fillId="3" borderId="8" xfId="3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  <protection locked="0"/>
    </xf>
    <xf numFmtId="0" fontId="1" fillId="7" borderId="2" xfId="1" applyFont="1" applyFill="1" applyBorder="1" applyAlignment="1" applyProtection="1">
      <alignment horizontal="left" vertical="center" wrapText="1"/>
      <protection locked="0"/>
    </xf>
    <xf numFmtId="0" fontId="1" fillId="0" borderId="0" xfId="1" applyBorder="1" applyAlignment="1" applyProtection="1">
      <alignment horizontal="center" wrapText="1"/>
    </xf>
    <xf numFmtId="0" fontId="1" fillId="6" borderId="0" xfId="1" applyFill="1" applyBorder="1" applyProtection="1"/>
    <xf numFmtId="0" fontId="1" fillId="6" borderId="0" xfId="1" applyFill="1" applyBorder="1" applyAlignment="1" applyProtection="1">
      <alignment horizontal="center" vertical="center"/>
    </xf>
    <xf numFmtId="0" fontId="9" fillId="6" borderId="0" xfId="1" applyFont="1" applyFill="1" applyBorder="1" applyProtection="1"/>
    <xf numFmtId="0" fontId="1" fillId="6" borderId="0" xfId="1" applyFill="1" applyBorder="1" applyAlignment="1" applyProtection="1">
      <alignment horizontal="center"/>
    </xf>
    <xf numFmtId="0" fontId="9" fillId="6" borderId="0" xfId="1" applyFont="1" applyFill="1" applyBorder="1" applyAlignment="1" applyProtection="1">
      <alignment horizontal="left" vertical="center"/>
      <protection locked="0"/>
    </xf>
    <xf numFmtId="0" fontId="1" fillId="6" borderId="0" xfId="1" applyFill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10" fillId="6" borderId="17" xfId="1" applyFont="1" applyFill="1" applyBorder="1" applyAlignment="1" applyProtection="1">
      <alignment horizontal="left" vertical="center" indent="1"/>
    </xf>
    <xf numFmtId="0" fontId="1" fillId="6" borderId="18" xfId="1" applyFill="1" applyBorder="1" applyAlignment="1" applyProtection="1">
      <alignment wrapText="1"/>
    </xf>
    <xf numFmtId="0" fontId="1" fillId="6" borderId="10" xfId="1" applyFill="1" applyBorder="1" applyAlignment="1" applyProtection="1">
      <alignment horizontal="left" vertical="center" indent="1"/>
    </xf>
    <xf numFmtId="0" fontId="1" fillId="6" borderId="12" xfId="1" applyFill="1" applyBorder="1" applyAlignment="1" applyProtection="1">
      <alignment wrapText="1"/>
    </xf>
    <xf numFmtId="0" fontId="1" fillId="6" borderId="4" xfId="1" applyFill="1" applyBorder="1" applyAlignment="1" applyProtection="1">
      <alignment horizontal="left" vertical="center" indent="1"/>
    </xf>
    <xf numFmtId="0" fontId="9" fillId="6" borderId="19" xfId="1" applyFont="1" applyFill="1" applyBorder="1" applyAlignment="1" applyProtection="1">
      <alignment horizontal="left" vertical="center" wrapText="1"/>
    </xf>
    <xf numFmtId="0" fontId="9" fillId="6" borderId="12" xfId="1" applyFont="1" applyFill="1" applyBorder="1" applyAlignment="1" applyProtection="1">
      <alignment horizontal="left" vertical="center" wrapText="1"/>
    </xf>
    <xf numFmtId="0" fontId="1" fillId="0" borderId="17" xfId="1" applyBorder="1" applyAlignment="1" applyProtection="1">
      <alignment horizontal="left" vertical="center" indent="1"/>
    </xf>
    <xf numFmtId="3" fontId="9" fillId="0" borderId="18" xfId="1" applyNumberFormat="1" applyFont="1" applyBorder="1" applyAlignment="1" applyProtection="1">
      <alignment horizontal="left" vertical="center"/>
    </xf>
    <xf numFmtId="0" fontId="9" fillId="0" borderId="10" xfId="1" applyFont="1" applyBorder="1" applyAlignment="1" applyProtection="1">
      <alignment horizontal="left" vertical="center" indent="1"/>
    </xf>
    <xf numFmtId="0" fontId="9" fillId="0" borderId="12" xfId="1" applyFont="1" applyBorder="1" applyAlignment="1" applyProtection="1">
      <alignment horizontal="left" vertical="center"/>
    </xf>
    <xf numFmtId="0" fontId="9" fillId="0" borderId="20" xfId="1" applyFont="1" applyBorder="1" applyAlignment="1" applyProtection="1">
      <alignment horizontal="left" vertical="center" indent="1"/>
    </xf>
    <xf numFmtId="0" fontId="9" fillId="0" borderId="21" xfId="1" applyFont="1" applyBorder="1" applyAlignment="1" applyProtection="1">
      <alignment vertical="center"/>
    </xf>
    <xf numFmtId="0" fontId="9" fillId="0" borderId="10" xfId="1" applyFont="1" applyBorder="1" applyProtection="1"/>
    <xf numFmtId="0" fontId="9" fillId="0" borderId="4" xfId="1" applyFont="1" applyBorder="1" applyAlignment="1" applyProtection="1">
      <alignment horizontal="left" indent="1"/>
    </xf>
    <xf numFmtId="0" fontId="9" fillId="0" borderId="19" xfId="1" applyFont="1" applyBorder="1" applyAlignment="1" applyProtection="1">
      <alignment horizontal="right"/>
    </xf>
    <xf numFmtId="0" fontId="1" fillId="0" borderId="10" xfId="1" applyBorder="1" applyAlignment="1" applyProtection="1">
      <alignment horizontal="left" vertical="center" indent="1"/>
    </xf>
    <xf numFmtId="49" fontId="9" fillId="7" borderId="12" xfId="1" applyNumberFormat="1" applyFont="1" applyFill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left" vertical="center" indent="1"/>
    </xf>
    <xf numFmtId="0" fontId="9" fillId="0" borderId="19" xfId="1" applyFont="1" applyBorder="1" applyAlignment="1" applyProtection="1">
      <alignment vertical="center"/>
    </xf>
    <xf numFmtId="0" fontId="1" fillId="0" borderId="22" xfId="1" applyBorder="1" applyAlignment="1" applyProtection="1">
      <alignment horizontal="left" vertical="top" indent="1"/>
    </xf>
    <xf numFmtId="0" fontId="9" fillId="0" borderId="23" xfId="1" applyFont="1" applyBorder="1" applyAlignment="1" applyProtection="1">
      <alignment vertical="center"/>
    </xf>
    <xf numFmtId="0" fontId="1" fillId="0" borderId="19" xfId="1" applyBorder="1" applyAlignment="1" applyProtection="1">
      <alignment horizontal="right" indent="1"/>
    </xf>
    <xf numFmtId="0" fontId="1" fillId="0" borderId="6" xfId="1" applyBorder="1" applyAlignment="1" applyProtection="1">
      <alignment horizontal="left" vertical="center" indent="1"/>
    </xf>
    <xf numFmtId="4" fontId="14" fillId="0" borderId="8" xfId="1" applyNumberFormat="1" applyFont="1" applyBorder="1" applyAlignment="1" applyProtection="1">
      <alignment horizontal="right" vertical="center" indent="1"/>
    </xf>
    <xf numFmtId="0" fontId="9" fillId="0" borderId="6" xfId="1" applyFont="1" applyBorder="1" applyAlignment="1" applyProtection="1">
      <alignment horizontal="left" vertical="center" indent="1"/>
    </xf>
    <xf numFmtId="4" fontId="12" fillId="0" borderId="8" xfId="1" applyNumberFormat="1" applyFont="1" applyBorder="1" applyAlignment="1" applyProtection="1">
      <alignment horizontal="right" vertical="center" indent="1"/>
    </xf>
    <xf numFmtId="0" fontId="1" fillId="0" borderId="6" xfId="1" applyBorder="1" applyAlignment="1" applyProtection="1">
      <alignment horizontal="left" indent="1"/>
    </xf>
    <xf numFmtId="0" fontId="9" fillId="0" borderId="9" xfId="1" applyFont="1" applyBorder="1" applyAlignment="1" applyProtection="1">
      <alignment vertical="center"/>
    </xf>
    <xf numFmtId="4" fontId="12" fillId="0" borderId="9" xfId="1" applyNumberFormat="1" applyFont="1" applyBorder="1" applyAlignment="1" applyProtection="1">
      <alignment vertical="center"/>
    </xf>
    <xf numFmtId="4" fontId="12" fillId="0" borderId="9" xfId="1" applyNumberFormat="1" applyFont="1" applyBorder="1" applyAlignment="1" applyProtection="1">
      <alignment horizontal="right" vertical="center"/>
    </xf>
    <xf numFmtId="0" fontId="1" fillId="0" borderId="4" xfId="1" applyBorder="1" applyAlignment="1" applyProtection="1">
      <alignment horizontal="left" vertical="center" indent="1"/>
    </xf>
    <xf numFmtId="4" fontId="12" fillId="0" borderId="19" xfId="1" applyNumberFormat="1" applyFont="1" applyBorder="1" applyAlignment="1" applyProtection="1">
      <alignment horizontal="right" vertical="center"/>
    </xf>
    <xf numFmtId="0" fontId="5" fillId="4" borderId="24" xfId="1" applyFont="1" applyFill="1" applyBorder="1" applyAlignment="1" applyProtection="1">
      <alignment horizontal="left" vertical="center" indent="1"/>
    </xf>
    <xf numFmtId="2" fontId="13" fillId="4" borderId="25" xfId="1" applyNumberFormat="1" applyFont="1" applyFill="1" applyBorder="1" applyAlignment="1" applyProtection="1">
      <alignment horizontal="right" vertical="center"/>
    </xf>
    <xf numFmtId="0" fontId="5" fillId="4" borderId="24" xfId="1" applyFont="1" applyFill="1" applyBorder="1" applyAlignment="1" applyProtection="1">
      <alignment horizontal="left" vertical="center" indent="1"/>
      <protection locked="0"/>
    </xf>
    <xf numFmtId="4" fontId="13" fillId="4" borderId="25" xfId="1" applyNumberFormat="1" applyFont="1" applyFill="1" applyBorder="1" applyAlignment="1" applyProtection="1">
      <alignment horizontal="right" vertical="center"/>
    </xf>
    <xf numFmtId="0" fontId="1" fillId="0" borderId="10" xfId="1" applyBorder="1" applyProtection="1"/>
    <xf numFmtId="0" fontId="1" fillId="0" borderId="12" xfId="1" applyBorder="1" applyProtection="1"/>
    <xf numFmtId="0" fontId="1" fillId="6" borderId="12" xfId="1" applyFill="1" applyBorder="1" applyProtection="1"/>
    <xf numFmtId="0" fontId="1" fillId="0" borderId="10" xfId="1" applyBorder="1" applyAlignment="1" applyProtection="1">
      <alignment horizontal="center" vertical="center" wrapText="1"/>
    </xf>
    <xf numFmtId="0" fontId="9" fillId="6" borderId="12" xfId="1" applyFont="1" applyFill="1" applyBorder="1" applyAlignment="1" applyProtection="1">
      <alignment horizontal="left" vertical="center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4" xfId="1" applyBorder="1" applyProtection="1"/>
    <xf numFmtId="0" fontId="1" fillId="0" borderId="2" xfId="1" applyBorder="1" applyProtection="1"/>
    <xf numFmtId="0" fontId="1" fillId="0" borderId="19" xfId="1" applyBorder="1" applyProtection="1"/>
    <xf numFmtId="0" fontId="1" fillId="7" borderId="0" xfId="1" applyFill="1" applyBorder="1" applyProtection="1"/>
  </cellXfs>
  <cellStyles count="5">
    <cellStyle name="Normální" xfId="0" builtinId="0"/>
    <cellStyle name="normální 2" xfId="2"/>
    <cellStyle name="Normální 3" xfId="1"/>
    <cellStyle name="Normální 4" xfId="3"/>
    <cellStyle name="Normální 4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10" zoomScaleNormal="100" workbookViewId="0">
      <selection activeCell="K23" sqref="K23"/>
    </sheetView>
  </sheetViews>
  <sheetFormatPr defaultRowHeight="15" x14ac:dyDescent="0.25"/>
  <cols>
    <col min="1" max="1" width="14.140625" style="11" customWidth="1"/>
    <col min="2" max="5" width="9.140625" style="11"/>
    <col min="6" max="6" width="11" style="11" customWidth="1"/>
    <col min="7" max="7" width="11.85546875" style="11" customWidth="1"/>
    <col min="8" max="8" width="15.5703125" style="11" customWidth="1"/>
    <col min="9" max="16384" width="9.140625" style="11"/>
  </cols>
  <sheetData>
    <row r="1" spans="1:8" ht="18.75" thickBot="1" x14ac:dyDescent="0.3">
      <c r="A1" s="193" t="s">
        <v>130</v>
      </c>
      <c r="B1" s="194"/>
      <c r="C1" s="194"/>
      <c r="D1" s="194"/>
      <c r="E1" s="194"/>
      <c r="F1" s="194"/>
      <c r="G1" s="194"/>
      <c r="H1" s="195"/>
    </row>
    <row r="2" spans="1:8" ht="15.75" x14ac:dyDescent="0.25">
      <c r="A2" s="196" t="s">
        <v>0</v>
      </c>
      <c r="B2" s="115"/>
      <c r="C2" s="114"/>
      <c r="D2" s="142" t="s">
        <v>131</v>
      </c>
      <c r="E2" s="143"/>
      <c r="F2" s="143"/>
      <c r="G2" s="143"/>
      <c r="H2" s="197"/>
    </row>
    <row r="3" spans="1:8" x14ac:dyDescent="0.25">
      <c r="A3" s="198" t="s">
        <v>120</v>
      </c>
      <c r="B3" s="117"/>
      <c r="C3" s="116" t="s">
        <v>2</v>
      </c>
      <c r="D3" s="144" t="s">
        <v>3</v>
      </c>
      <c r="E3" s="145"/>
      <c r="F3" s="145"/>
      <c r="G3" s="145"/>
      <c r="H3" s="199"/>
    </row>
    <row r="4" spans="1:8" x14ac:dyDescent="0.25">
      <c r="A4" s="200"/>
      <c r="B4" s="40"/>
      <c r="C4" s="118" t="s">
        <v>119</v>
      </c>
      <c r="D4" s="119" t="s">
        <v>90</v>
      </c>
      <c r="E4" s="120"/>
      <c r="F4" s="120"/>
      <c r="G4" s="120"/>
      <c r="H4" s="201"/>
    </row>
    <row r="5" spans="1:8" ht="15.75" thickBot="1" x14ac:dyDescent="0.3">
      <c r="A5" s="198" t="s">
        <v>4</v>
      </c>
      <c r="B5" s="117"/>
      <c r="C5" s="116"/>
      <c r="D5" s="144"/>
      <c r="E5" s="150"/>
      <c r="F5" s="150"/>
      <c r="G5" s="150"/>
      <c r="H5" s="202"/>
    </row>
    <row r="6" spans="1:8" x14ac:dyDescent="0.25">
      <c r="A6" s="203" t="s">
        <v>7</v>
      </c>
      <c r="B6" s="41"/>
      <c r="C6" s="151" t="s">
        <v>85</v>
      </c>
      <c r="D6" s="152"/>
      <c r="E6" s="152"/>
      <c r="F6" s="152"/>
      <c r="G6" s="42" t="s">
        <v>8</v>
      </c>
      <c r="H6" s="204" t="s">
        <v>87</v>
      </c>
    </row>
    <row r="7" spans="1:8" x14ac:dyDescent="0.25">
      <c r="A7" s="205"/>
      <c r="B7" s="43"/>
      <c r="C7" s="135"/>
      <c r="D7" s="136"/>
      <c r="E7" s="136"/>
      <c r="F7" s="136"/>
      <c r="G7" s="44" t="s">
        <v>9</v>
      </c>
      <c r="H7" s="206" t="s">
        <v>86</v>
      </c>
    </row>
    <row r="8" spans="1:8" ht="15.75" thickBot="1" x14ac:dyDescent="0.3">
      <c r="A8" s="207"/>
      <c r="B8" s="45"/>
      <c r="C8" s="46"/>
      <c r="D8" s="137"/>
      <c r="E8" s="138"/>
      <c r="F8" s="138"/>
      <c r="G8" s="47"/>
      <c r="H8" s="208"/>
    </row>
    <row r="9" spans="1:8" x14ac:dyDescent="0.25">
      <c r="A9" s="205" t="s">
        <v>10</v>
      </c>
      <c r="B9" s="48"/>
      <c r="C9" s="135" t="s">
        <v>88</v>
      </c>
      <c r="D9" s="135"/>
      <c r="E9" s="135"/>
      <c r="F9" s="135"/>
      <c r="G9" s="49" t="s">
        <v>8</v>
      </c>
      <c r="H9" s="206"/>
    </row>
    <row r="10" spans="1:8" x14ac:dyDescent="0.25">
      <c r="A10" s="209"/>
      <c r="B10" s="48"/>
      <c r="C10" s="139"/>
      <c r="D10" s="139"/>
      <c r="E10" s="139"/>
      <c r="F10" s="139"/>
      <c r="G10" s="49" t="s">
        <v>9</v>
      </c>
      <c r="H10" s="206"/>
    </row>
    <row r="11" spans="1:8" x14ac:dyDescent="0.25">
      <c r="A11" s="210"/>
      <c r="B11" s="50"/>
      <c r="C11" s="51"/>
      <c r="D11" s="52"/>
      <c r="E11" s="53"/>
      <c r="F11" s="54"/>
      <c r="G11" s="54"/>
      <c r="H11" s="211"/>
    </row>
    <row r="12" spans="1:8" x14ac:dyDescent="0.25">
      <c r="A12" s="212" t="s">
        <v>11</v>
      </c>
      <c r="B12" s="55"/>
      <c r="C12" s="157"/>
      <c r="D12" s="157"/>
      <c r="E12" s="157"/>
      <c r="F12" s="157"/>
      <c r="G12" s="44" t="s">
        <v>8</v>
      </c>
      <c r="H12" s="213"/>
    </row>
    <row r="13" spans="1:8" x14ac:dyDescent="0.25">
      <c r="A13" s="205"/>
      <c r="B13" s="43"/>
      <c r="C13" s="158"/>
      <c r="D13" s="158"/>
      <c r="E13" s="158"/>
      <c r="F13" s="158"/>
      <c r="G13" s="44" t="s">
        <v>9</v>
      </c>
      <c r="H13" s="213"/>
    </row>
    <row r="14" spans="1:8" x14ac:dyDescent="0.25">
      <c r="A14" s="214"/>
      <c r="B14" s="50"/>
      <c r="C14" s="159"/>
      <c r="D14" s="159"/>
      <c r="E14" s="159"/>
      <c r="F14" s="159"/>
      <c r="G14" s="62"/>
      <c r="H14" s="215"/>
    </row>
    <row r="15" spans="1:8" ht="15.75" thickBot="1" x14ac:dyDescent="0.3">
      <c r="A15" s="216" t="s">
        <v>121</v>
      </c>
      <c r="B15" s="56"/>
      <c r="C15" s="160"/>
      <c r="D15" s="160"/>
      <c r="E15" s="160"/>
      <c r="F15" s="160"/>
      <c r="G15" s="63"/>
      <c r="H15" s="217"/>
    </row>
    <row r="16" spans="1:8" x14ac:dyDescent="0.25">
      <c r="A16" s="210" t="s">
        <v>12</v>
      </c>
      <c r="B16" s="57"/>
      <c r="C16" s="64"/>
      <c r="D16" s="146"/>
      <c r="E16" s="146"/>
      <c r="F16" s="147"/>
      <c r="G16" s="147"/>
      <c r="H16" s="218" t="s">
        <v>13</v>
      </c>
    </row>
    <row r="17" spans="1:8" x14ac:dyDescent="0.25">
      <c r="A17" s="219" t="s">
        <v>123</v>
      </c>
      <c r="B17" s="58"/>
      <c r="C17" s="65"/>
      <c r="D17" s="131"/>
      <c r="E17" s="132"/>
      <c r="F17" s="131"/>
      <c r="G17" s="132"/>
      <c r="H17" s="220">
        <f>SUM(H50,H51,H52,H53,H64,H65,H66,H67)</f>
        <v>0</v>
      </c>
    </row>
    <row r="18" spans="1:8" x14ac:dyDescent="0.25">
      <c r="A18" s="219" t="s">
        <v>124</v>
      </c>
      <c r="B18" s="58"/>
      <c r="C18" s="65"/>
      <c r="D18" s="131"/>
      <c r="E18" s="132"/>
      <c r="F18" s="131"/>
      <c r="G18" s="132"/>
      <c r="H18" s="220">
        <f>SUM(H54,H55,H68)</f>
        <v>0</v>
      </c>
    </row>
    <row r="19" spans="1:8" x14ac:dyDescent="0.25">
      <c r="A19" s="219" t="s">
        <v>126</v>
      </c>
      <c r="B19" s="58"/>
      <c r="C19" s="65" t="s">
        <v>122</v>
      </c>
      <c r="D19" s="131">
        <f>SUM(H17:H18)</f>
        <v>0</v>
      </c>
      <c r="E19" s="132"/>
      <c r="F19" s="161">
        <v>0</v>
      </c>
      <c r="G19" s="162"/>
      <c r="H19" s="220">
        <f>F19*D19</f>
        <v>0</v>
      </c>
    </row>
    <row r="20" spans="1:8" x14ac:dyDescent="0.25">
      <c r="A20" s="219" t="s">
        <v>125</v>
      </c>
      <c r="B20" s="58"/>
      <c r="C20" s="65" t="s">
        <v>122</v>
      </c>
      <c r="D20" s="131">
        <f>D19</f>
        <v>0</v>
      </c>
      <c r="E20" s="132"/>
      <c r="F20" s="161">
        <v>0</v>
      </c>
      <c r="G20" s="162"/>
      <c r="H20" s="220">
        <f>F20*D20</f>
        <v>0</v>
      </c>
    </row>
    <row r="21" spans="1:8" x14ac:dyDescent="0.25">
      <c r="A21" s="221" t="s">
        <v>13</v>
      </c>
      <c r="B21" s="59"/>
      <c r="C21" s="66"/>
      <c r="D21" s="148"/>
      <c r="E21" s="149"/>
      <c r="F21" s="148"/>
      <c r="G21" s="149"/>
      <c r="H21" s="222">
        <f>SUM(H17:H20)</f>
        <v>0</v>
      </c>
    </row>
    <row r="22" spans="1:8" x14ac:dyDescent="0.25">
      <c r="A22" s="223" t="s">
        <v>16</v>
      </c>
      <c r="B22" s="58"/>
      <c r="C22" s="65"/>
      <c r="D22" s="67"/>
      <c r="E22" s="68"/>
      <c r="F22" s="76"/>
      <c r="G22" s="76"/>
      <c r="H22" s="224"/>
    </row>
    <row r="23" spans="1:8" x14ac:dyDescent="0.25">
      <c r="A23" s="219" t="s">
        <v>17</v>
      </c>
      <c r="B23" s="58"/>
      <c r="C23" s="65"/>
      <c r="D23" s="69">
        <v>15</v>
      </c>
      <c r="E23" s="68" t="s">
        <v>18</v>
      </c>
      <c r="F23" s="129">
        <v>0</v>
      </c>
      <c r="G23" s="130"/>
      <c r="H23" s="225"/>
    </row>
    <row r="24" spans="1:8" x14ac:dyDescent="0.25">
      <c r="A24" s="219" t="s">
        <v>19</v>
      </c>
      <c r="B24" s="58"/>
      <c r="C24" s="65"/>
      <c r="D24" s="69">
        <v>15</v>
      </c>
      <c r="E24" s="68" t="s">
        <v>18</v>
      </c>
      <c r="F24" s="127">
        <v>0</v>
      </c>
      <c r="G24" s="128"/>
      <c r="H24" s="226"/>
    </row>
    <row r="25" spans="1:8" x14ac:dyDescent="0.25">
      <c r="A25" s="219" t="s">
        <v>20</v>
      </c>
      <c r="B25" s="58"/>
      <c r="C25" s="65"/>
      <c r="D25" s="69">
        <v>21</v>
      </c>
      <c r="E25" s="68" t="s">
        <v>18</v>
      </c>
      <c r="F25" s="129">
        <f>H21</f>
        <v>0</v>
      </c>
      <c r="G25" s="130"/>
      <c r="H25" s="225"/>
    </row>
    <row r="26" spans="1:8" ht="15.75" thickBot="1" x14ac:dyDescent="0.3">
      <c r="A26" s="227" t="s">
        <v>21</v>
      </c>
      <c r="B26" s="60"/>
      <c r="C26" s="64"/>
      <c r="D26" s="70">
        <v>21</v>
      </c>
      <c r="E26" s="71" t="s">
        <v>18</v>
      </c>
      <c r="F26" s="140">
        <f>F25*D26/100</f>
        <v>0</v>
      </c>
      <c r="G26" s="141"/>
      <c r="H26" s="228"/>
    </row>
    <row r="27" spans="1:8" ht="17.25" thickBot="1" x14ac:dyDescent="0.3">
      <c r="A27" s="229" t="s">
        <v>22</v>
      </c>
      <c r="B27" s="61"/>
      <c r="C27" s="61"/>
      <c r="D27" s="72"/>
      <c r="E27" s="73"/>
      <c r="F27" s="134">
        <f>F25</f>
        <v>0</v>
      </c>
      <c r="G27" s="134"/>
      <c r="H27" s="230"/>
    </row>
    <row r="28" spans="1:8" ht="17.25" thickBot="1" x14ac:dyDescent="0.3">
      <c r="A28" s="231" t="s">
        <v>23</v>
      </c>
      <c r="B28" s="39"/>
      <c r="C28" s="74"/>
      <c r="D28" s="74"/>
      <c r="E28" s="75"/>
      <c r="F28" s="133">
        <f>F26+F25</f>
        <v>0</v>
      </c>
      <c r="G28" s="133"/>
      <c r="H28" s="232"/>
    </row>
    <row r="29" spans="1:8" x14ac:dyDescent="0.25">
      <c r="A29" s="233"/>
      <c r="B29" s="55"/>
      <c r="C29" s="55"/>
      <c r="D29" s="55"/>
      <c r="E29" s="55"/>
      <c r="F29" s="55"/>
      <c r="G29" s="55"/>
      <c r="H29" s="234"/>
    </row>
    <row r="30" spans="1:8" x14ac:dyDescent="0.25">
      <c r="A30" s="233"/>
      <c r="B30" s="242" t="s">
        <v>135</v>
      </c>
      <c r="C30" s="242"/>
      <c r="D30" s="242"/>
      <c r="E30" s="187"/>
      <c r="F30" s="187"/>
      <c r="G30" s="187"/>
      <c r="H30" s="235"/>
    </row>
    <row r="31" spans="1:8" x14ac:dyDescent="0.25">
      <c r="A31" s="236"/>
      <c r="B31" s="163"/>
      <c r="C31" s="163"/>
      <c r="D31" s="163"/>
      <c r="E31" s="188"/>
      <c r="F31" s="191"/>
      <c r="G31" s="191"/>
      <c r="H31" s="237"/>
    </row>
    <row r="32" spans="1:8" x14ac:dyDescent="0.25">
      <c r="A32" s="233"/>
      <c r="B32" s="164"/>
      <c r="C32" s="164"/>
      <c r="D32" s="164"/>
      <c r="E32" s="187"/>
      <c r="F32" s="192"/>
      <c r="G32" s="192"/>
      <c r="H32" s="238"/>
    </row>
    <row r="33" spans="1:8" x14ac:dyDescent="0.25">
      <c r="A33" s="209"/>
      <c r="B33" s="185"/>
      <c r="C33" s="185"/>
      <c r="D33" s="185"/>
      <c r="E33" s="189"/>
      <c r="F33" s="191"/>
      <c r="G33" s="192"/>
      <c r="H33" s="238"/>
    </row>
    <row r="34" spans="1:8" x14ac:dyDescent="0.25">
      <c r="A34" s="233"/>
      <c r="B34" s="55" t="s">
        <v>24</v>
      </c>
      <c r="C34" s="186"/>
      <c r="D34" s="186"/>
      <c r="E34" s="187"/>
      <c r="F34" s="187"/>
      <c r="G34" s="190"/>
      <c r="H34" s="235"/>
    </row>
    <row r="35" spans="1:8" x14ac:dyDescent="0.25">
      <c r="A35" s="239"/>
      <c r="B35" s="64"/>
      <c r="C35" s="64"/>
      <c r="D35" s="64"/>
      <c r="E35" s="240"/>
      <c r="F35" s="240"/>
      <c r="G35" s="240"/>
      <c r="H35" s="241"/>
    </row>
    <row r="36" spans="1:8" ht="18" x14ac:dyDescent="0.25">
      <c r="A36" s="92" t="s">
        <v>25</v>
      </c>
      <c r="B36" s="93"/>
      <c r="C36" s="93"/>
      <c r="D36" s="93"/>
      <c r="E36" s="79"/>
      <c r="F36" s="79"/>
      <c r="G36" s="79"/>
      <c r="H36" s="79"/>
    </row>
    <row r="37" spans="1:8" ht="29.25" x14ac:dyDescent="0.25">
      <c r="A37" s="94" t="s">
        <v>26</v>
      </c>
      <c r="B37" s="95" t="s">
        <v>27</v>
      </c>
      <c r="C37" s="95"/>
      <c r="D37" s="95"/>
      <c r="E37" s="80" t="s">
        <v>17</v>
      </c>
      <c r="F37" s="80" t="s">
        <v>20</v>
      </c>
      <c r="G37" s="81" t="s">
        <v>28</v>
      </c>
      <c r="H37" s="82" t="s">
        <v>29</v>
      </c>
    </row>
    <row r="38" spans="1:8" x14ac:dyDescent="0.25">
      <c r="A38" s="96" t="s">
        <v>30</v>
      </c>
      <c r="B38" s="123"/>
      <c r="C38" s="123"/>
      <c r="D38" s="123"/>
      <c r="E38" s="97">
        <v>0</v>
      </c>
      <c r="F38" s="83">
        <v>0</v>
      </c>
      <c r="G38" s="84"/>
      <c r="H38" s="85">
        <v>0</v>
      </c>
    </row>
    <row r="39" spans="1:8" x14ac:dyDescent="0.25">
      <c r="A39" s="98"/>
      <c r="B39" s="124" t="s">
        <v>31</v>
      </c>
      <c r="C39" s="124"/>
      <c r="D39" s="124"/>
      <c r="E39" s="99"/>
      <c r="F39" s="86"/>
      <c r="G39" s="86"/>
      <c r="H39" s="87"/>
    </row>
    <row r="40" spans="1:8" x14ac:dyDescent="0.25">
      <c r="A40" s="98" t="s">
        <v>2</v>
      </c>
      <c r="B40" s="124" t="s">
        <v>3</v>
      </c>
      <c r="C40" s="124"/>
      <c r="D40" s="124"/>
      <c r="E40" s="99">
        <v>0</v>
      </c>
      <c r="F40" s="86">
        <f>H56</f>
        <v>0</v>
      </c>
      <c r="G40" s="86">
        <f>F40*0.21</f>
        <v>0</v>
      </c>
      <c r="H40" s="87">
        <f>G40+F40</f>
        <v>0</v>
      </c>
    </row>
    <row r="41" spans="1:8" x14ac:dyDescent="0.25">
      <c r="A41" s="98" t="s">
        <v>89</v>
      </c>
      <c r="B41" s="124" t="s">
        <v>90</v>
      </c>
      <c r="C41" s="124"/>
      <c r="D41" s="124"/>
      <c r="E41" s="99">
        <v>0</v>
      </c>
      <c r="F41" s="86">
        <f>H69</f>
        <v>0</v>
      </c>
      <c r="G41" s="86">
        <f>F41*0.21</f>
        <v>0</v>
      </c>
      <c r="H41" s="87">
        <f>G41+F41</f>
        <v>0</v>
      </c>
    </row>
    <row r="42" spans="1:8" x14ac:dyDescent="0.25">
      <c r="A42" s="125" t="s">
        <v>32</v>
      </c>
      <c r="B42" s="126"/>
      <c r="C42" s="126"/>
      <c r="D42" s="126"/>
      <c r="E42" s="100">
        <v>0</v>
      </c>
      <c r="F42" s="88">
        <v>0</v>
      </c>
      <c r="G42" s="88">
        <v>0</v>
      </c>
      <c r="H42" s="89">
        <f>SUM(H40:H41)</f>
        <v>0</v>
      </c>
    </row>
    <row r="43" spans="1:8" x14ac:dyDescent="0.25">
      <c r="A43" s="30"/>
      <c r="B43" s="30"/>
      <c r="C43" s="30"/>
      <c r="D43" s="30"/>
      <c r="E43" s="30"/>
      <c r="F43" s="30"/>
      <c r="G43" s="30"/>
      <c r="H43" s="30"/>
    </row>
    <row r="44" spans="1:8" x14ac:dyDescent="0.25">
      <c r="A44" s="30"/>
      <c r="B44" s="30"/>
      <c r="C44" s="30"/>
      <c r="D44" s="30"/>
      <c r="E44" s="30"/>
      <c r="F44" s="77"/>
      <c r="G44" s="77"/>
      <c r="H44" s="77"/>
    </row>
    <row r="45" spans="1:8" x14ac:dyDescent="0.25">
      <c r="A45" s="78" t="s">
        <v>132</v>
      </c>
      <c r="B45" s="78"/>
      <c r="C45" s="78"/>
      <c r="D45" s="78"/>
      <c r="E45" s="78"/>
      <c r="F45" s="77"/>
      <c r="G45" s="77"/>
      <c r="H45" s="77"/>
    </row>
    <row r="46" spans="1:8" x14ac:dyDescent="0.25">
      <c r="A46" s="78" t="s">
        <v>33</v>
      </c>
      <c r="B46" s="77"/>
      <c r="C46" s="77"/>
      <c r="D46" s="77"/>
      <c r="E46" s="77"/>
      <c r="F46" s="77"/>
      <c r="G46" s="77"/>
      <c r="H46" s="77"/>
    </row>
    <row r="47" spans="1:8" ht="15.75" x14ac:dyDescent="0.25">
      <c r="A47" s="101" t="s">
        <v>34</v>
      </c>
      <c r="B47" s="77"/>
      <c r="C47" s="77"/>
      <c r="D47" s="77"/>
      <c r="E47" s="77"/>
      <c r="F47" s="77"/>
      <c r="G47" s="77"/>
      <c r="H47" s="77"/>
    </row>
    <row r="48" spans="1:8" x14ac:dyDescent="0.25">
      <c r="A48" s="30"/>
      <c r="B48" s="30"/>
      <c r="C48" s="30"/>
      <c r="D48" s="30"/>
      <c r="E48" s="30"/>
      <c r="F48" s="30"/>
      <c r="G48" s="30"/>
      <c r="H48" s="30"/>
    </row>
    <row r="49" spans="1:8" x14ac:dyDescent="0.25">
      <c r="A49" s="102" t="s">
        <v>26</v>
      </c>
      <c r="B49" s="102" t="s">
        <v>27</v>
      </c>
      <c r="C49" s="103"/>
      <c r="D49" s="103"/>
      <c r="E49" s="90" t="s">
        <v>35</v>
      </c>
      <c r="F49" s="90"/>
      <c r="G49" s="90"/>
      <c r="H49" s="90" t="s">
        <v>13</v>
      </c>
    </row>
    <row r="50" spans="1:8" x14ac:dyDescent="0.25">
      <c r="A50" s="104" t="s">
        <v>36</v>
      </c>
      <c r="B50" s="121" t="s">
        <v>37</v>
      </c>
      <c r="C50" s="122"/>
      <c r="D50" s="122"/>
      <c r="E50" s="105" t="s">
        <v>14</v>
      </c>
      <c r="F50" s="91"/>
      <c r="G50" s="91"/>
      <c r="H50" s="91">
        <f>'SO 02 Pergola '!G8</f>
        <v>0</v>
      </c>
    </row>
    <row r="51" spans="1:8" x14ac:dyDescent="0.25">
      <c r="A51" s="104" t="s">
        <v>38</v>
      </c>
      <c r="B51" s="121" t="s">
        <v>39</v>
      </c>
      <c r="C51" s="122"/>
      <c r="D51" s="122"/>
      <c r="E51" s="105" t="s">
        <v>14</v>
      </c>
      <c r="F51" s="91"/>
      <c r="G51" s="91"/>
      <c r="H51" s="91">
        <f>'SO 02 Pergola '!G17</f>
        <v>0</v>
      </c>
    </row>
    <row r="52" spans="1:8" ht="32.25" customHeight="1" x14ac:dyDescent="0.25">
      <c r="A52" s="104" t="s">
        <v>40</v>
      </c>
      <c r="B52" s="121" t="s">
        <v>41</v>
      </c>
      <c r="C52" s="122"/>
      <c r="D52" s="122"/>
      <c r="E52" s="105" t="s">
        <v>14</v>
      </c>
      <c r="F52" s="91"/>
      <c r="G52" s="91"/>
      <c r="H52" s="91">
        <f>'SO 02 Pergola '!G22</f>
        <v>0</v>
      </c>
    </row>
    <row r="53" spans="1:8" x14ac:dyDescent="0.25">
      <c r="A53" s="104" t="s">
        <v>42</v>
      </c>
      <c r="B53" s="121" t="s">
        <v>43</v>
      </c>
      <c r="C53" s="122"/>
      <c r="D53" s="122"/>
      <c r="E53" s="105" t="s">
        <v>14</v>
      </c>
      <c r="F53" s="91"/>
      <c r="G53" s="91"/>
      <c r="H53" s="91">
        <f>'SO 02 Pergola '!G26</f>
        <v>0</v>
      </c>
    </row>
    <row r="54" spans="1:8" x14ac:dyDescent="0.25">
      <c r="A54" s="104" t="s">
        <v>44</v>
      </c>
      <c r="B54" s="121" t="s">
        <v>45</v>
      </c>
      <c r="C54" s="122"/>
      <c r="D54" s="122"/>
      <c r="E54" s="105" t="s">
        <v>15</v>
      </c>
      <c r="F54" s="91"/>
      <c r="G54" s="91"/>
      <c r="H54" s="91">
        <f>'SO 02 Pergola '!G28</f>
        <v>0</v>
      </c>
    </row>
    <row r="55" spans="1:8" x14ac:dyDescent="0.25">
      <c r="A55" s="104" t="s">
        <v>46</v>
      </c>
      <c r="B55" s="121" t="s">
        <v>47</v>
      </c>
      <c r="C55" s="122"/>
      <c r="D55" s="122"/>
      <c r="E55" s="105" t="s">
        <v>15</v>
      </c>
      <c r="F55" s="91"/>
      <c r="G55" s="91"/>
      <c r="H55" s="91">
        <f>'SO 02 Pergola '!G32</f>
        <v>0</v>
      </c>
    </row>
    <row r="56" spans="1:8" x14ac:dyDescent="0.25">
      <c r="A56" s="125" t="s">
        <v>29</v>
      </c>
      <c r="B56" s="126"/>
      <c r="C56" s="126"/>
      <c r="D56" s="126"/>
      <c r="E56" s="100"/>
      <c r="F56" s="88"/>
      <c r="G56" s="88"/>
      <c r="H56" s="89">
        <f>SUM(H50:H55)</f>
        <v>0</v>
      </c>
    </row>
    <row r="57" spans="1:8" x14ac:dyDescent="0.25">
      <c r="A57" s="30"/>
      <c r="B57" s="30"/>
      <c r="C57" s="30"/>
      <c r="D57" s="30"/>
      <c r="E57" s="30"/>
      <c r="F57" s="30"/>
      <c r="G57" s="30"/>
      <c r="H57" s="30"/>
    </row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78" t="s">
        <v>132</v>
      </c>
      <c r="B59" s="77"/>
      <c r="C59" s="77"/>
      <c r="D59" s="77"/>
      <c r="E59" s="77"/>
      <c r="F59" s="77"/>
      <c r="G59" s="77"/>
      <c r="H59" s="77"/>
    </row>
    <row r="60" spans="1:8" x14ac:dyDescent="0.25">
      <c r="A60" s="78" t="s">
        <v>133</v>
      </c>
      <c r="B60" s="77"/>
      <c r="C60" s="77"/>
      <c r="D60" s="77"/>
      <c r="E60" s="77"/>
      <c r="F60" s="77"/>
      <c r="G60" s="77"/>
      <c r="H60" s="77"/>
    </row>
    <row r="61" spans="1:8" ht="15.75" x14ac:dyDescent="0.25">
      <c r="A61" s="101" t="s">
        <v>34</v>
      </c>
      <c r="B61" s="77"/>
      <c r="C61" s="77"/>
      <c r="D61" s="77"/>
      <c r="E61" s="77"/>
      <c r="F61" s="77"/>
      <c r="G61" s="77"/>
      <c r="H61" s="77"/>
    </row>
    <row r="62" spans="1:8" x14ac:dyDescent="0.25">
      <c r="A62" s="30"/>
      <c r="B62" s="30"/>
      <c r="C62" s="30"/>
      <c r="D62" s="30"/>
      <c r="E62" s="30"/>
      <c r="F62" s="30"/>
      <c r="G62" s="30"/>
      <c r="H62" s="30"/>
    </row>
    <row r="63" spans="1:8" x14ac:dyDescent="0.25">
      <c r="A63" s="102" t="s">
        <v>26</v>
      </c>
      <c r="B63" s="102" t="s">
        <v>27</v>
      </c>
      <c r="C63" s="103"/>
      <c r="D63" s="103"/>
      <c r="E63" s="90" t="s">
        <v>35</v>
      </c>
      <c r="F63" s="90"/>
      <c r="G63" s="90"/>
      <c r="H63" s="90" t="s">
        <v>13</v>
      </c>
    </row>
    <row r="64" spans="1:8" x14ac:dyDescent="0.25">
      <c r="A64" s="104" t="s">
        <v>36</v>
      </c>
      <c r="B64" s="121" t="s">
        <v>37</v>
      </c>
      <c r="C64" s="122"/>
      <c r="D64" s="122"/>
      <c r="E64" s="105" t="s">
        <v>14</v>
      </c>
      <c r="F64" s="91"/>
      <c r="G64" s="91"/>
      <c r="H64" s="91">
        <f>'SO 03 Plachtový přístešek'!G8</f>
        <v>0</v>
      </c>
    </row>
    <row r="65" spans="1:8" x14ac:dyDescent="0.25">
      <c r="A65" s="104" t="s">
        <v>38</v>
      </c>
      <c r="B65" s="121" t="s">
        <v>39</v>
      </c>
      <c r="C65" s="122"/>
      <c r="D65" s="122"/>
      <c r="E65" s="105" t="s">
        <v>14</v>
      </c>
      <c r="F65" s="91"/>
      <c r="G65" s="91"/>
      <c r="H65" s="91">
        <f>'SO 03 Plachtový přístešek'!G20</f>
        <v>0</v>
      </c>
    </row>
    <row r="66" spans="1:8" ht="26.25" customHeight="1" x14ac:dyDescent="0.25">
      <c r="A66" s="104" t="s">
        <v>40</v>
      </c>
      <c r="B66" s="121" t="s">
        <v>41</v>
      </c>
      <c r="C66" s="122"/>
      <c r="D66" s="122"/>
      <c r="E66" s="105" t="s">
        <v>14</v>
      </c>
      <c r="F66" s="91"/>
      <c r="G66" s="91"/>
      <c r="H66" s="91">
        <f>'SO 03 Plachtový přístešek'!G25</f>
        <v>0</v>
      </c>
    </row>
    <row r="67" spans="1:8" x14ac:dyDescent="0.25">
      <c r="A67" s="104" t="s">
        <v>42</v>
      </c>
      <c r="B67" s="121" t="s">
        <v>43</v>
      </c>
      <c r="C67" s="122"/>
      <c r="D67" s="122"/>
      <c r="E67" s="105" t="s">
        <v>14</v>
      </c>
      <c r="F67" s="91"/>
      <c r="G67" s="91"/>
      <c r="H67" s="91">
        <f>'SO 03 Plachtový přístešek'!G28</f>
        <v>0</v>
      </c>
    </row>
    <row r="68" spans="1:8" x14ac:dyDescent="0.25">
      <c r="A68" s="104" t="s">
        <v>46</v>
      </c>
      <c r="B68" s="121" t="s">
        <v>47</v>
      </c>
      <c r="C68" s="122"/>
      <c r="D68" s="122"/>
      <c r="E68" s="105" t="s">
        <v>15</v>
      </c>
      <c r="F68" s="91"/>
      <c r="G68" s="91"/>
      <c r="H68" s="91">
        <f>'SO 03 Plachtový přístešek'!G31</f>
        <v>0</v>
      </c>
    </row>
    <row r="69" spans="1:8" x14ac:dyDescent="0.25">
      <c r="A69" s="125" t="s">
        <v>29</v>
      </c>
      <c r="B69" s="126"/>
      <c r="C69" s="126"/>
      <c r="D69" s="126"/>
      <c r="E69" s="100"/>
      <c r="F69" s="88"/>
      <c r="G69" s="88"/>
      <c r="H69" s="89">
        <f>SUM(H64:H68)</f>
        <v>0</v>
      </c>
    </row>
  </sheetData>
  <sheetProtection algorithmName="SHA-512" hashValue="AMXXNAbA7qyMpDBxz1by9GTAqIqNIWm4+T2lEVpi3myqgbUiRVMOXNaXaWTMUbmdED9NNItQo+JZTpqrQpIz4Q==" saltValue="NjotK/8PnjX7Zxm+UrZo3Q==" spinCount="100000" sheet="1" objects="1" scenarios="1"/>
  <mergeCells count="56">
    <mergeCell ref="A56:D56"/>
    <mergeCell ref="A69:D69"/>
    <mergeCell ref="F31:H31"/>
    <mergeCell ref="B68:D68"/>
    <mergeCell ref="B64:D64"/>
    <mergeCell ref="B65:D65"/>
    <mergeCell ref="B66:D66"/>
    <mergeCell ref="B67:D67"/>
    <mergeCell ref="B33:D33"/>
    <mergeCell ref="B55:D55"/>
    <mergeCell ref="B50:D50"/>
    <mergeCell ref="B51:D51"/>
    <mergeCell ref="B52:D52"/>
    <mergeCell ref="B53:D53"/>
    <mergeCell ref="A1:H1"/>
    <mergeCell ref="F26:H26"/>
    <mergeCell ref="D2:H2"/>
    <mergeCell ref="D3:H3"/>
    <mergeCell ref="D16:E16"/>
    <mergeCell ref="C12:F12"/>
    <mergeCell ref="F16:G16"/>
    <mergeCell ref="D21:E21"/>
    <mergeCell ref="F21:G21"/>
    <mergeCell ref="D18:E18"/>
    <mergeCell ref="C13:F13"/>
    <mergeCell ref="D5:H5"/>
    <mergeCell ref="F17:G17"/>
    <mergeCell ref="F18:G18"/>
    <mergeCell ref="D17:E17"/>
    <mergeCell ref="C6:F6"/>
    <mergeCell ref="C7:F7"/>
    <mergeCell ref="D8:F8"/>
    <mergeCell ref="C9:F9"/>
    <mergeCell ref="C10:F10"/>
    <mergeCell ref="C15:F15"/>
    <mergeCell ref="C14:F14"/>
    <mergeCell ref="F20:G20"/>
    <mergeCell ref="F28:H28"/>
    <mergeCell ref="F25:H25"/>
    <mergeCell ref="F27:H27"/>
    <mergeCell ref="F33:H33"/>
    <mergeCell ref="D4:H4"/>
    <mergeCell ref="F32:H32"/>
    <mergeCell ref="B31:D31"/>
    <mergeCell ref="B32:D32"/>
    <mergeCell ref="B54:D54"/>
    <mergeCell ref="B38:D38"/>
    <mergeCell ref="B39:D39"/>
    <mergeCell ref="B40:D40"/>
    <mergeCell ref="B41:D41"/>
    <mergeCell ref="A42:D42"/>
    <mergeCell ref="F24:H24"/>
    <mergeCell ref="F23:H23"/>
    <mergeCell ref="D19:E19"/>
    <mergeCell ref="D20:E20"/>
    <mergeCell ref="F19:G19"/>
  </mergeCells>
  <pageMargins left="0.70866141732283472" right="0.70866141732283472" top="0.78740157480314965" bottom="0.78740157480314965" header="0.31496062992125984" footer="0.31496062992125984"/>
  <pageSetup paperSize="9" scale="97" fitToHeight="2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0" zoomScale="115" zoomScaleNormal="115" workbookViewId="0">
      <selection activeCell="G23" sqref="G23"/>
    </sheetView>
  </sheetViews>
  <sheetFormatPr defaultRowHeight="15" x14ac:dyDescent="0.25"/>
  <cols>
    <col min="1" max="1" width="3.42578125" style="11" customWidth="1"/>
    <col min="2" max="2" width="13.7109375" style="11" customWidth="1"/>
    <col min="3" max="3" width="51.85546875" style="11" customWidth="1"/>
    <col min="4" max="5" width="9.140625" style="11"/>
    <col min="6" max="6" width="9.85546875" style="11" bestFit="1" customWidth="1"/>
    <col min="7" max="7" width="10.7109375" style="11" customWidth="1"/>
    <col min="8" max="16384" width="9.140625" style="11"/>
  </cols>
  <sheetData>
    <row r="1" spans="1:9" ht="15.75" x14ac:dyDescent="0.25">
      <c r="A1" s="153" t="s">
        <v>48</v>
      </c>
      <c r="B1" s="153"/>
      <c r="C1" s="153"/>
      <c r="D1" s="153"/>
      <c r="E1" s="153"/>
      <c r="F1" s="153"/>
      <c r="G1" s="153"/>
    </row>
    <row r="2" spans="1:9" x14ac:dyDescent="0.25">
      <c r="A2" s="31" t="s">
        <v>49</v>
      </c>
      <c r="B2" s="32" t="s">
        <v>1</v>
      </c>
      <c r="C2" s="154" t="s">
        <v>131</v>
      </c>
      <c r="D2" s="155"/>
      <c r="E2" s="155"/>
      <c r="F2" s="155"/>
      <c r="G2" s="155"/>
    </row>
    <row r="3" spans="1:9" x14ac:dyDescent="0.25">
      <c r="A3" s="31" t="s">
        <v>50</v>
      </c>
      <c r="B3" s="32" t="s">
        <v>2</v>
      </c>
      <c r="C3" s="154" t="s">
        <v>3</v>
      </c>
      <c r="D3" s="155"/>
      <c r="E3" s="155"/>
      <c r="F3" s="155"/>
      <c r="G3" s="155"/>
    </row>
    <row r="4" spans="1:9" x14ac:dyDescent="0.25">
      <c r="A4" s="179" t="s">
        <v>51</v>
      </c>
      <c r="B4" s="180" t="s">
        <v>5</v>
      </c>
      <c r="C4" s="168" t="s">
        <v>6</v>
      </c>
      <c r="D4" s="169"/>
      <c r="E4" s="169"/>
      <c r="F4" s="169"/>
      <c r="G4" s="169"/>
    </row>
    <row r="5" spans="1:9" x14ac:dyDescent="0.25">
      <c r="A5" s="13"/>
      <c r="B5" s="13"/>
      <c r="C5" s="13"/>
      <c r="D5" s="14"/>
      <c r="E5" s="13"/>
      <c r="F5" s="13"/>
      <c r="G5" s="13"/>
    </row>
    <row r="6" spans="1:9" s="35" customFormat="1" ht="26.25" x14ac:dyDescent="0.25">
      <c r="A6" s="36" t="s">
        <v>52</v>
      </c>
      <c r="B6" s="37" t="s">
        <v>53</v>
      </c>
      <c r="C6" s="37" t="s">
        <v>54</v>
      </c>
      <c r="D6" s="38" t="s">
        <v>55</v>
      </c>
      <c r="E6" s="36" t="s">
        <v>56</v>
      </c>
      <c r="F6" s="36" t="s">
        <v>57</v>
      </c>
      <c r="G6" s="183" t="s">
        <v>134</v>
      </c>
    </row>
    <row r="7" spans="1:9" x14ac:dyDescent="0.25">
      <c r="A7" s="18"/>
      <c r="B7" s="19"/>
      <c r="C7" s="19"/>
      <c r="D7" s="20"/>
      <c r="E7" s="21"/>
      <c r="F7" s="33"/>
      <c r="G7" s="33"/>
    </row>
    <row r="8" spans="1:9" x14ac:dyDescent="0.25">
      <c r="A8" s="175" t="s">
        <v>58</v>
      </c>
      <c r="B8" s="181" t="s">
        <v>36</v>
      </c>
      <c r="C8" s="170" t="s">
        <v>37</v>
      </c>
      <c r="D8" s="171"/>
      <c r="E8" s="172"/>
      <c r="F8" s="173"/>
      <c r="G8" s="173">
        <f>SUM(G13,G11,G9,G15)</f>
        <v>0</v>
      </c>
      <c r="I8" s="184"/>
    </row>
    <row r="9" spans="1:9" ht="22.5" x14ac:dyDescent="0.25">
      <c r="A9" s="22">
        <v>1</v>
      </c>
      <c r="B9" s="23" t="s">
        <v>59</v>
      </c>
      <c r="C9" s="24" t="s">
        <v>103</v>
      </c>
      <c r="D9" s="25" t="s">
        <v>60</v>
      </c>
      <c r="E9" s="26">
        <f>E10</f>
        <v>1.008</v>
      </c>
      <c r="F9" s="1">
        <v>0</v>
      </c>
      <c r="G9" s="34">
        <f>E9*F9</f>
        <v>0</v>
      </c>
    </row>
    <row r="10" spans="1:9" x14ac:dyDescent="0.25">
      <c r="A10" s="22"/>
      <c r="B10" s="23"/>
      <c r="C10" s="27" t="s">
        <v>71</v>
      </c>
      <c r="D10" s="28"/>
      <c r="E10" s="29">
        <f>4*0.7*0.6*0.6</f>
        <v>1.008</v>
      </c>
      <c r="F10" s="34"/>
      <c r="G10" s="34"/>
    </row>
    <row r="11" spans="1:9" ht="22.5" x14ac:dyDescent="0.25">
      <c r="A11" s="22">
        <v>2</v>
      </c>
      <c r="B11" s="23" t="s">
        <v>94</v>
      </c>
      <c r="C11" s="24" t="s">
        <v>110</v>
      </c>
      <c r="D11" s="25" t="s">
        <v>60</v>
      </c>
      <c r="E11" s="26">
        <f>E12</f>
        <v>0.71599999999999997</v>
      </c>
      <c r="F11" s="1">
        <v>0</v>
      </c>
      <c r="G11" s="34">
        <f>E11*F11</f>
        <v>0</v>
      </c>
    </row>
    <row r="12" spans="1:9" ht="15" customHeight="1" x14ac:dyDescent="0.25">
      <c r="A12" s="22"/>
      <c r="B12" s="23"/>
      <c r="C12" s="27" t="s">
        <v>116</v>
      </c>
      <c r="D12" s="28"/>
      <c r="E12" s="29">
        <f>E10-E16</f>
        <v>0.71599999999999997</v>
      </c>
      <c r="F12" s="34"/>
      <c r="G12" s="34"/>
    </row>
    <row r="13" spans="1:9" x14ac:dyDescent="0.25">
      <c r="A13" s="22">
        <v>3</v>
      </c>
      <c r="B13" s="23" t="s">
        <v>62</v>
      </c>
      <c r="C13" s="24" t="s">
        <v>111</v>
      </c>
      <c r="D13" s="25" t="s">
        <v>63</v>
      </c>
      <c r="E13" s="26">
        <f>E14</f>
        <v>1.2887999999999999</v>
      </c>
      <c r="F13" s="1">
        <v>0</v>
      </c>
      <c r="G13" s="34">
        <f>E13*F13</f>
        <v>0</v>
      </c>
    </row>
    <row r="14" spans="1:9" x14ac:dyDescent="0.25">
      <c r="A14" s="22"/>
      <c r="B14" s="23"/>
      <c r="C14" s="27" t="s">
        <v>117</v>
      </c>
      <c r="D14" s="28"/>
      <c r="E14" s="29">
        <f>E11*1.8</f>
        <v>1.2887999999999999</v>
      </c>
      <c r="F14" s="34"/>
      <c r="G14" s="34"/>
    </row>
    <row r="15" spans="1:9" x14ac:dyDescent="0.25">
      <c r="A15" s="22">
        <v>4</v>
      </c>
      <c r="B15" s="2" t="s">
        <v>98</v>
      </c>
      <c r="C15" s="3" t="s">
        <v>99</v>
      </c>
      <c r="D15" s="165" t="s">
        <v>60</v>
      </c>
      <c r="E15" s="4">
        <f>E16</f>
        <v>0.29200000000000004</v>
      </c>
      <c r="F15" s="5">
        <v>0</v>
      </c>
      <c r="G15" s="6">
        <f>ROUND(E15*F15,2)</f>
        <v>0</v>
      </c>
    </row>
    <row r="16" spans="1:9" x14ac:dyDescent="0.25">
      <c r="A16" s="22"/>
      <c r="B16" s="23"/>
      <c r="C16" s="27" t="s">
        <v>109</v>
      </c>
      <c r="D16" s="28"/>
      <c r="E16" s="29">
        <f>E9-E18-E20*0.5</f>
        <v>0.29200000000000004</v>
      </c>
      <c r="F16" s="34"/>
      <c r="G16" s="34"/>
    </row>
    <row r="17" spans="1:7" x14ac:dyDescent="0.25">
      <c r="A17" s="175" t="s">
        <v>58</v>
      </c>
      <c r="B17" s="181" t="s">
        <v>38</v>
      </c>
      <c r="C17" s="170" t="s">
        <v>39</v>
      </c>
      <c r="D17" s="171"/>
      <c r="E17" s="172"/>
      <c r="F17" s="173"/>
      <c r="G17" s="173">
        <f>SUM(G18:G20)</f>
        <v>0</v>
      </c>
    </row>
    <row r="18" spans="1:7" x14ac:dyDescent="0.25">
      <c r="A18" s="22">
        <v>5</v>
      </c>
      <c r="B18" s="23" t="s">
        <v>64</v>
      </c>
      <c r="C18" s="24" t="s">
        <v>65</v>
      </c>
      <c r="D18" s="25" t="s">
        <v>60</v>
      </c>
      <c r="E18" s="26">
        <f>E19</f>
        <v>0.216</v>
      </c>
      <c r="F18" s="1">
        <v>0</v>
      </c>
      <c r="G18" s="34">
        <f>E18*F18</f>
        <v>0</v>
      </c>
    </row>
    <row r="19" spans="1:7" x14ac:dyDescent="0.25">
      <c r="A19" s="22"/>
      <c r="B19" s="23"/>
      <c r="C19" s="27" t="s">
        <v>75</v>
      </c>
      <c r="D19" s="28"/>
      <c r="E19" s="29">
        <f>0.6*0.6*0.15*4</f>
        <v>0.216</v>
      </c>
      <c r="F19" s="34"/>
      <c r="G19" s="34"/>
    </row>
    <row r="20" spans="1:7" ht="22.5" x14ac:dyDescent="0.25">
      <c r="A20" s="22">
        <v>6</v>
      </c>
      <c r="B20" s="23" t="s">
        <v>72</v>
      </c>
      <c r="C20" s="24" t="s">
        <v>73</v>
      </c>
      <c r="D20" s="25" t="s">
        <v>61</v>
      </c>
      <c r="E20" s="26">
        <f>E21</f>
        <v>1</v>
      </c>
      <c r="F20" s="1">
        <v>0</v>
      </c>
      <c r="G20" s="34">
        <f>ROUND(F20*E20,2)</f>
        <v>0</v>
      </c>
    </row>
    <row r="21" spans="1:7" x14ac:dyDescent="0.25">
      <c r="A21" s="22"/>
      <c r="B21" s="23"/>
      <c r="C21" s="27" t="s">
        <v>74</v>
      </c>
      <c r="D21" s="28"/>
      <c r="E21" s="29">
        <f>4*0.5*0.5</f>
        <v>1</v>
      </c>
      <c r="F21" s="34"/>
      <c r="G21" s="34"/>
    </row>
    <row r="22" spans="1:7" x14ac:dyDescent="0.25">
      <c r="A22" s="175" t="s">
        <v>58</v>
      </c>
      <c r="B22" s="181" t="s">
        <v>40</v>
      </c>
      <c r="C22" s="170" t="s">
        <v>41</v>
      </c>
      <c r="D22" s="171"/>
      <c r="E22" s="172"/>
      <c r="F22" s="173"/>
      <c r="G22" s="173">
        <f>SUM(G23)</f>
        <v>0</v>
      </c>
    </row>
    <row r="23" spans="1:7" ht="22.5" x14ac:dyDescent="0.25">
      <c r="A23" s="22">
        <v>7</v>
      </c>
      <c r="B23" s="23" t="s">
        <v>66</v>
      </c>
      <c r="C23" s="24" t="s">
        <v>118</v>
      </c>
      <c r="D23" s="25" t="s">
        <v>67</v>
      </c>
      <c r="E23" s="26">
        <f>E25+E24</f>
        <v>27</v>
      </c>
      <c r="F23" s="1">
        <v>0</v>
      </c>
      <c r="G23" s="34">
        <f>E23*F23</f>
        <v>0</v>
      </c>
    </row>
    <row r="24" spans="1:7" x14ac:dyDescent="0.25">
      <c r="A24" s="22"/>
      <c r="B24" s="23"/>
      <c r="C24" s="27" t="s">
        <v>84</v>
      </c>
      <c r="D24" s="25"/>
      <c r="E24" s="29">
        <v>11</v>
      </c>
      <c r="F24" s="34"/>
      <c r="G24" s="34"/>
    </row>
    <row r="25" spans="1:7" x14ac:dyDescent="0.25">
      <c r="A25" s="22"/>
      <c r="B25" s="23"/>
      <c r="C25" s="27" t="s">
        <v>68</v>
      </c>
      <c r="D25" s="28"/>
      <c r="E25" s="29">
        <v>16</v>
      </c>
      <c r="F25" s="34"/>
      <c r="G25" s="34"/>
    </row>
    <row r="26" spans="1:7" x14ac:dyDescent="0.25">
      <c r="A26" s="175" t="s">
        <v>58</v>
      </c>
      <c r="B26" s="181" t="s">
        <v>42</v>
      </c>
      <c r="C26" s="170" t="s">
        <v>43</v>
      </c>
      <c r="D26" s="171"/>
      <c r="E26" s="172"/>
      <c r="F26" s="173"/>
      <c r="G26" s="173">
        <f>G27</f>
        <v>0</v>
      </c>
    </row>
    <row r="27" spans="1:7" x14ac:dyDescent="0.25">
      <c r="A27" s="22">
        <v>8</v>
      </c>
      <c r="B27" s="23" t="s">
        <v>69</v>
      </c>
      <c r="C27" s="24" t="s">
        <v>77</v>
      </c>
      <c r="D27" s="25" t="s">
        <v>63</v>
      </c>
      <c r="E27" s="26">
        <f>(E18+E20*0.5)*2.52</f>
        <v>1.8043199999999999</v>
      </c>
      <c r="F27" s="1">
        <v>0</v>
      </c>
      <c r="G27" s="34">
        <f>E27*F27</f>
        <v>0</v>
      </c>
    </row>
    <row r="28" spans="1:7" x14ac:dyDescent="0.25">
      <c r="A28" s="175" t="s">
        <v>58</v>
      </c>
      <c r="B28" s="181" t="s">
        <v>44</v>
      </c>
      <c r="C28" s="170" t="s">
        <v>45</v>
      </c>
      <c r="D28" s="171"/>
      <c r="E28" s="172"/>
      <c r="F28" s="173"/>
      <c r="G28" s="173">
        <f>SUM(G29:G31)</f>
        <v>0</v>
      </c>
    </row>
    <row r="29" spans="1:7" ht="15.75" customHeight="1" x14ac:dyDescent="0.25">
      <c r="A29" s="22">
        <v>9</v>
      </c>
      <c r="B29" s="23" t="s">
        <v>78</v>
      </c>
      <c r="C29" s="24" t="s">
        <v>79</v>
      </c>
      <c r="D29" s="25" t="s">
        <v>61</v>
      </c>
      <c r="E29" s="26">
        <f>E30</f>
        <v>6.2160000000000011</v>
      </c>
      <c r="F29" s="1">
        <v>0</v>
      </c>
      <c r="G29" s="34">
        <f>ROUND(F29*E29,2)</f>
        <v>0</v>
      </c>
    </row>
    <row r="30" spans="1:7" x14ac:dyDescent="0.25">
      <c r="A30" s="22"/>
      <c r="B30" s="23"/>
      <c r="C30" s="27" t="s">
        <v>80</v>
      </c>
      <c r="D30" s="25"/>
      <c r="E30" s="29">
        <f>4*3*0.14*3.7</f>
        <v>6.2160000000000011</v>
      </c>
      <c r="F30" s="107"/>
      <c r="G30" s="34"/>
    </row>
    <row r="31" spans="1:7" x14ac:dyDescent="0.25">
      <c r="A31" s="22">
        <v>10</v>
      </c>
      <c r="B31" s="23" t="s">
        <v>81</v>
      </c>
      <c r="C31" s="24" t="s">
        <v>82</v>
      </c>
      <c r="D31" s="25" t="s">
        <v>61</v>
      </c>
      <c r="E31" s="26">
        <f>E29</f>
        <v>6.2160000000000011</v>
      </c>
      <c r="F31" s="1">
        <v>0</v>
      </c>
      <c r="G31" s="34">
        <f>ROUND(F31*E31,2)</f>
        <v>0</v>
      </c>
    </row>
    <row r="32" spans="1:7" x14ac:dyDescent="0.25">
      <c r="A32" s="175" t="s">
        <v>58</v>
      </c>
      <c r="B32" s="181" t="s">
        <v>46</v>
      </c>
      <c r="C32" s="170" t="s">
        <v>47</v>
      </c>
      <c r="D32" s="171"/>
      <c r="E32" s="172"/>
      <c r="F32" s="173"/>
      <c r="G32" s="173">
        <f>G33</f>
        <v>0</v>
      </c>
    </row>
    <row r="33" spans="1:7" ht="22.5" x14ac:dyDescent="0.25">
      <c r="A33" s="22">
        <v>11</v>
      </c>
      <c r="B33" s="23" t="s">
        <v>76</v>
      </c>
      <c r="C33" s="24" t="s">
        <v>83</v>
      </c>
      <c r="D33" s="25" t="s">
        <v>70</v>
      </c>
      <c r="E33" s="26">
        <v>1</v>
      </c>
      <c r="F33" s="1">
        <v>0</v>
      </c>
      <c r="G33" s="34">
        <f>ROUND(F33*E33,2)</f>
        <v>0</v>
      </c>
    </row>
    <row r="34" spans="1:7" x14ac:dyDescent="0.25">
      <c r="A34" s="175"/>
      <c r="B34" s="181" t="s">
        <v>13</v>
      </c>
      <c r="C34" s="170"/>
      <c r="D34" s="174"/>
      <c r="E34" s="175"/>
      <c r="F34" s="175"/>
      <c r="G34" s="173">
        <f>G32+G28+G26+G22+G17+G8</f>
        <v>0</v>
      </c>
    </row>
    <row r="35" spans="1:7" ht="27.75" customHeight="1" x14ac:dyDescent="0.25"/>
  </sheetData>
  <sheetProtection algorithmName="SHA-512" hashValue="KKtApdq/GgrqGxmuzL/ZWa/mTkJqiQ7vdYslmcvIijGG2VrIUDXFSmeUhV46UdnPIHqS9IcQxlNgpW8stp4htg==" saltValue="fmhftjzqwtyMfHnBPg5BTA==" spinCount="100000"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Z34"/>
  <sheetViews>
    <sheetView tabSelected="1" zoomScaleNormal="100" workbookViewId="0">
      <selection activeCell="F30" sqref="F30"/>
    </sheetView>
  </sheetViews>
  <sheetFormatPr defaultRowHeight="15" x14ac:dyDescent="0.25"/>
  <cols>
    <col min="1" max="1" width="3.42578125" style="11" customWidth="1"/>
    <col min="2" max="2" width="13.7109375" style="11" customWidth="1"/>
    <col min="3" max="3" width="51.85546875" style="11" customWidth="1"/>
    <col min="4" max="5" width="9.140625" style="11"/>
    <col min="6" max="6" width="9.85546875" style="11" bestFit="1" customWidth="1"/>
    <col min="7" max="7" width="10.7109375" style="11" customWidth="1"/>
    <col min="8" max="16384" width="9.140625" style="11"/>
  </cols>
  <sheetData>
    <row r="1" spans="1:16354" ht="15.75" x14ac:dyDescent="0.25">
      <c r="A1" s="156" t="s">
        <v>48</v>
      </c>
      <c r="B1" s="156"/>
      <c r="C1" s="156"/>
      <c r="D1" s="156"/>
      <c r="E1" s="156"/>
      <c r="F1" s="156"/>
      <c r="G1" s="156"/>
    </row>
    <row r="2" spans="1:16354" x14ac:dyDescent="0.25">
      <c r="A2" s="31" t="s">
        <v>49</v>
      </c>
      <c r="B2" s="32" t="s">
        <v>1</v>
      </c>
      <c r="C2" s="154" t="s">
        <v>131</v>
      </c>
      <c r="D2" s="155"/>
      <c r="E2" s="155"/>
      <c r="F2" s="155"/>
      <c r="G2" s="155"/>
    </row>
    <row r="3" spans="1:16354" x14ac:dyDescent="0.25">
      <c r="A3" s="31" t="s">
        <v>50</v>
      </c>
      <c r="B3" s="32" t="s">
        <v>89</v>
      </c>
      <c r="C3" s="154" t="s">
        <v>90</v>
      </c>
      <c r="D3" s="155"/>
      <c r="E3" s="155"/>
      <c r="F3" s="155"/>
      <c r="G3" s="155"/>
    </row>
    <row r="4" spans="1:16354" x14ac:dyDescent="0.25">
      <c r="A4" s="179" t="s">
        <v>51</v>
      </c>
      <c r="B4" s="180" t="s">
        <v>5</v>
      </c>
      <c r="C4" s="168" t="s">
        <v>90</v>
      </c>
      <c r="D4" s="169"/>
      <c r="E4" s="169"/>
      <c r="F4" s="169"/>
      <c r="G4" s="169"/>
    </row>
    <row r="5" spans="1:16354" x14ac:dyDescent="0.25">
      <c r="A5" s="13"/>
      <c r="B5" s="13"/>
      <c r="C5" s="13"/>
      <c r="D5" s="14"/>
      <c r="E5" s="13"/>
      <c r="F5" s="13"/>
      <c r="G5" s="13"/>
    </row>
    <row r="6" spans="1:16354" ht="26.25" x14ac:dyDescent="0.25">
      <c r="A6" s="15" t="s">
        <v>52</v>
      </c>
      <c r="B6" s="16" t="s">
        <v>53</v>
      </c>
      <c r="C6" s="16" t="s">
        <v>54</v>
      </c>
      <c r="D6" s="17" t="s">
        <v>55</v>
      </c>
      <c r="E6" s="15" t="s">
        <v>56</v>
      </c>
      <c r="F6" s="15" t="s">
        <v>57</v>
      </c>
      <c r="G6" s="167" t="s">
        <v>134</v>
      </c>
    </row>
    <row r="7" spans="1:16354" x14ac:dyDescent="0.25">
      <c r="A7" s="18"/>
      <c r="B7" s="19"/>
      <c r="C7" s="19"/>
      <c r="D7" s="20"/>
      <c r="E7" s="21"/>
      <c r="F7" s="33"/>
      <c r="G7" s="33"/>
    </row>
    <row r="8" spans="1:16354" x14ac:dyDescent="0.25">
      <c r="A8" s="175" t="s">
        <v>58</v>
      </c>
      <c r="B8" s="181" t="s">
        <v>36</v>
      </c>
      <c r="C8" s="170" t="s">
        <v>37</v>
      </c>
      <c r="D8" s="171"/>
      <c r="E8" s="172"/>
      <c r="F8" s="173"/>
      <c r="G8" s="173">
        <f>SUM(G19,G17,G15,G13,G12,G10,G9)</f>
        <v>0</v>
      </c>
    </row>
    <row r="9" spans="1:16354" ht="22.5" x14ac:dyDescent="0.25">
      <c r="A9" s="22">
        <v>1</v>
      </c>
      <c r="B9" s="23" t="s">
        <v>59</v>
      </c>
      <c r="C9" s="24" t="s">
        <v>103</v>
      </c>
      <c r="D9" s="25" t="s">
        <v>60</v>
      </c>
      <c r="E9" s="26">
        <f>E11</f>
        <v>0.96</v>
      </c>
      <c r="F9" s="1">
        <v>0</v>
      </c>
      <c r="G9" s="34">
        <f>E9*F9</f>
        <v>0</v>
      </c>
    </row>
    <row r="10" spans="1:16354" ht="22.5" x14ac:dyDescent="0.25">
      <c r="A10" s="108">
        <v>2</v>
      </c>
      <c r="B10" s="109" t="s">
        <v>94</v>
      </c>
      <c r="C10" s="24" t="s">
        <v>110</v>
      </c>
      <c r="D10" s="25" t="s">
        <v>60</v>
      </c>
      <c r="E10" s="26">
        <f>E9</f>
        <v>0.96</v>
      </c>
      <c r="F10" s="1">
        <v>0</v>
      </c>
      <c r="G10" s="22">
        <f>ROUND(E10*F10,2)</f>
        <v>0</v>
      </c>
    </row>
    <row r="11" spans="1:16354" x14ac:dyDescent="0.25">
      <c r="A11" s="108"/>
      <c r="B11" s="109"/>
      <c r="C11" s="27" t="s">
        <v>91</v>
      </c>
      <c r="D11" s="28"/>
      <c r="E11" s="29">
        <f>0.8*1*1.2</f>
        <v>0.96</v>
      </c>
      <c r="F11" s="34"/>
      <c r="G11" s="34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</row>
    <row r="12" spans="1:16354" x14ac:dyDescent="0.25">
      <c r="A12" s="108">
        <v>3</v>
      </c>
      <c r="B12" s="109" t="s">
        <v>95</v>
      </c>
      <c r="C12" s="24" t="s">
        <v>96</v>
      </c>
      <c r="D12" s="25" t="s">
        <v>60</v>
      </c>
      <c r="E12" s="26">
        <f>E9</f>
        <v>0.96</v>
      </c>
      <c r="F12" s="1">
        <v>0</v>
      </c>
      <c r="G12" s="22">
        <f>ROUND(E12*F12,2)</f>
        <v>0</v>
      </c>
    </row>
    <row r="13" spans="1:16354" x14ac:dyDescent="0.25">
      <c r="A13" s="108">
        <v>4</v>
      </c>
      <c r="B13" s="109" t="s">
        <v>97</v>
      </c>
      <c r="C13" s="24" t="s">
        <v>104</v>
      </c>
      <c r="D13" s="25" t="s">
        <v>60</v>
      </c>
      <c r="E13" s="26">
        <f>E9*7</f>
        <v>6.72</v>
      </c>
      <c r="F13" s="1">
        <v>0</v>
      </c>
      <c r="G13" s="22">
        <f>ROUND(E13*F13,2)</f>
        <v>0</v>
      </c>
    </row>
    <row r="14" spans="1:16354" x14ac:dyDescent="0.25">
      <c r="A14" s="108"/>
      <c r="B14" s="109"/>
      <c r="C14" s="27" t="s">
        <v>105</v>
      </c>
      <c r="D14" s="28"/>
      <c r="E14" s="29">
        <f>E9</f>
        <v>0.96</v>
      </c>
      <c r="F14" s="34"/>
      <c r="G14" s="34"/>
    </row>
    <row r="15" spans="1:16354" x14ac:dyDescent="0.25">
      <c r="A15" s="108">
        <v>5</v>
      </c>
      <c r="B15" s="109" t="s">
        <v>62</v>
      </c>
      <c r="C15" s="24" t="s">
        <v>111</v>
      </c>
      <c r="D15" s="25" t="s">
        <v>63</v>
      </c>
      <c r="E15" s="26">
        <f>E16</f>
        <v>1.728</v>
      </c>
      <c r="F15" s="1">
        <v>0</v>
      </c>
      <c r="G15" s="34">
        <f>E15*F15</f>
        <v>0</v>
      </c>
    </row>
    <row r="16" spans="1:16354" x14ac:dyDescent="0.25">
      <c r="A16" s="108"/>
      <c r="B16" s="109"/>
      <c r="C16" s="27" t="s">
        <v>106</v>
      </c>
      <c r="D16" s="28"/>
      <c r="E16" s="29">
        <f>E9*1.8</f>
        <v>1.728</v>
      </c>
      <c r="F16" s="34"/>
      <c r="G16" s="34"/>
    </row>
    <row r="17" spans="1:7" ht="22.5" x14ac:dyDescent="0.25">
      <c r="A17" s="108">
        <v>6</v>
      </c>
      <c r="B17" s="109" t="s">
        <v>92</v>
      </c>
      <c r="C17" s="3" t="s">
        <v>108</v>
      </c>
      <c r="D17" s="165" t="s">
        <v>61</v>
      </c>
      <c r="E17" s="4">
        <f>E18</f>
        <v>4</v>
      </c>
      <c r="F17" s="9">
        <v>0</v>
      </c>
      <c r="G17" s="10">
        <f>ROUND(E17*F17,2)</f>
        <v>0</v>
      </c>
    </row>
    <row r="18" spans="1:7" x14ac:dyDescent="0.25">
      <c r="A18" s="108"/>
      <c r="B18" s="109"/>
      <c r="C18" s="27" t="s">
        <v>107</v>
      </c>
      <c r="D18" s="28"/>
      <c r="E18" s="29">
        <f>2*2</f>
        <v>4</v>
      </c>
      <c r="F18" s="106"/>
      <c r="G18" s="10"/>
    </row>
    <row r="19" spans="1:7" ht="22.5" x14ac:dyDescent="0.25">
      <c r="A19" s="108">
        <v>7</v>
      </c>
      <c r="B19" s="109" t="s">
        <v>93</v>
      </c>
      <c r="C19" s="3" t="s">
        <v>113</v>
      </c>
      <c r="D19" s="165" t="s">
        <v>61</v>
      </c>
      <c r="E19" s="4">
        <f>E17</f>
        <v>4</v>
      </c>
      <c r="F19" s="9">
        <v>0</v>
      </c>
      <c r="G19" s="10">
        <f>ROUND(E19*F19,2)</f>
        <v>0</v>
      </c>
    </row>
    <row r="20" spans="1:7" x14ac:dyDescent="0.25">
      <c r="A20" s="176" t="s">
        <v>58</v>
      </c>
      <c r="B20" s="182" t="s">
        <v>38</v>
      </c>
      <c r="C20" s="170" t="s">
        <v>39</v>
      </c>
      <c r="D20" s="171"/>
      <c r="E20" s="172"/>
      <c r="F20" s="173"/>
      <c r="G20" s="173">
        <f>SUM(G21:G24)</f>
        <v>0</v>
      </c>
    </row>
    <row r="21" spans="1:7" x14ac:dyDescent="0.25">
      <c r="A21" s="108">
        <v>8</v>
      </c>
      <c r="B21" s="109" t="s">
        <v>64</v>
      </c>
      <c r="C21" s="24" t="s">
        <v>65</v>
      </c>
      <c r="D21" s="25" t="s">
        <v>60</v>
      </c>
      <c r="E21" s="26">
        <f>E22</f>
        <v>0.96</v>
      </c>
      <c r="F21" s="1">
        <v>0</v>
      </c>
      <c r="G21" s="34">
        <f>E21*F21</f>
        <v>0</v>
      </c>
    </row>
    <row r="22" spans="1:7" x14ac:dyDescent="0.25">
      <c r="A22" s="108"/>
      <c r="B22" s="109"/>
      <c r="C22" s="27">
        <f>E9</f>
        <v>0.96</v>
      </c>
      <c r="D22" s="28"/>
      <c r="E22" s="29">
        <f>C22</f>
        <v>0.96</v>
      </c>
      <c r="F22" s="34"/>
      <c r="G22" s="34"/>
    </row>
    <row r="23" spans="1:7" ht="22.5" x14ac:dyDescent="0.25">
      <c r="A23" s="108">
        <v>9</v>
      </c>
      <c r="B23" s="109" t="s">
        <v>100</v>
      </c>
      <c r="C23" s="7" t="s">
        <v>114</v>
      </c>
      <c r="D23" s="166" t="s">
        <v>61</v>
      </c>
      <c r="E23" s="8">
        <f>E19</f>
        <v>4</v>
      </c>
      <c r="F23" s="9">
        <v>0</v>
      </c>
      <c r="G23" s="10">
        <f>ROUND(E23*F23,2)</f>
        <v>0</v>
      </c>
    </row>
    <row r="24" spans="1:7" x14ac:dyDescent="0.25">
      <c r="A24" s="108">
        <v>10</v>
      </c>
      <c r="B24" s="111" t="s">
        <v>101</v>
      </c>
      <c r="C24" s="3" t="s">
        <v>102</v>
      </c>
      <c r="D24" s="165" t="s">
        <v>61</v>
      </c>
      <c r="E24" s="4">
        <f>E17</f>
        <v>4</v>
      </c>
      <c r="F24" s="5">
        <v>0</v>
      </c>
      <c r="G24" s="6">
        <f>ROUND(E24*F24,2)</f>
        <v>0</v>
      </c>
    </row>
    <row r="25" spans="1:7" x14ac:dyDescent="0.25">
      <c r="A25" s="176" t="s">
        <v>58</v>
      </c>
      <c r="B25" s="182" t="s">
        <v>40</v>
      </c>
      <c r="C25" s="170" t="s">
        <v>41</v>
      </c>
      <c r="D25" s="171"/>
      <c r="E25" s="172"/>
      <c r="F25" s="173"/>
      <c r="G25" s="173">
        <f>SUM(G26)</f>
        <v>0</v>
      </c>
    </row>
    <row r="26" spans="1:7" ht="22.5" x14ac:dyDescent="0.25">
      <c r="A26" s="108">
        <v>11</v>
      </c>
      <c r="B26" s="109" t="s">
        <v>66</v>
      </c>
      <c r="C26" s="24" t="s">
        <v>127</v>
      </c>
      <c r="D26" s="25" t="s">
        <v>67</v>
      </c>
      <c r="E26" s="26">
        <f>E27</f>
        <v>3</v>
      </c>
      <c r="F26" s="1">
        <v>0</v>
      </c>
      <c r="G26" s="34">
        <f>E26*F26</f>
        <v>0</v>
      </c>
    </row>
    <row r="27" spans="1:7" x14ac:dyDescent="0.25">
      <c r="A27" s="108"/>
      <c r="B27" s="109"/>
      <c r="C27" s="27" t="s">
        <v>112</v>
      </c>
      <c r="D27" s="25"/>
      <c r="E27" s="29">
        <v>3</v>
      </c>
      <c r="F27" s="107"/>
      <c r="G27" s="34"/>
    </row>
    <row r="28" spans="1:7" ht="15.75" customHeight="1" x14ac:dyDescent="0.25">
      <c r="A28" s="176" t="s">
        <v>58</v>
      </c>
      <c r="B28" s="182" t="s">
        <v>42</v>
      </c>
      <c r="C28" s="170" t="s">
        <v>43</v>
      </c>
      <c r="D28" s="171"/>
      <c r="E28" s="172"/>
      <c r="F28" s="173"/>
      <c r="G28" s="173">
        <f>G29</f>
        <v>0</v>
      </c>
    </row>
    <row r="29" spans="1:7" ht="15.75" customHeight="1" x14ac:dyDescent="0.25">
      <c r="A29" s="108">
        <v>12</v>
      </c>
      <c r="B29" s="109" t="s">
        <v>69</v>
      </c>
      <c r="C29" s="24" t="s">
        <v>77</v>
      </c>
      <c r="D29" s="25" t="s">
        <v>63</v>
      </c>
      <c r="E29" s="26">
        <f>E30</f>
        <v>3.3359999999999999</v>
      </c>
      <c r="F29" s="1">
        <v>0</v>
      </c>
      <c r="G29" s="110">
        <f>E29*F29</f>
        <v>0</v>
      </c>
    </row>
    <row r="30" spans="1:7" x14ac:dyDescent="0.25">
      <c r="A30" s="108"/>
      <c r="B30" s="109"/>
      <c r="C30" s="24"/>
      <c r="D30" s="178"/>
      <c r="E30" s="29">
        <f>E17*0.08*2.55+E19*0.01*1.8+E21*2.55</f>
        <v>3.3359999999999999</v>
      </c>
      <c r="F30" s="107"/>
      <c r="G30" s="34"/>
    </row>
    <row r="31" spans="1:7" ht="27.75" customHeight="1" x14ac:dyDescent="0.25">
      <c r="A31" s="176" t="s">
        <v>58</v>
      </c>
      <c r="B31" s="182" t="s">
        <v>46</v>
      </c>
      <c r="C31" s="170" t="s">
        <v>47</v>
      </c>
      <c r="D31" s="171"/>
      <c r="E31" s="172"/>
      <c r="F31" s="173"/>
      <c r="G31" s="173">
        <f>SUM(G32:G33)</f>
        <v>0</v>
      </c>
    </row>
    <row r="32" spans="1:7" ht="54.75" customHeight="1" x14ac:dyDescent="0.25">
      <c r="A32" s="108">
        <v>13</v>
      </c>
      <c r="B32" s="109" t="s">
        <v>76</v>
      </c>
      <c r="C32" s="24" t="s">
        <v>128</v>
      </c>
      <c r="D32" s="25" t="s">
        <v>70</v>
      </c>
      <c r="E32" s="26">
        <v>0</v>
      </c>
      <c r="F32" s="112"/>
      <c r="G32" s="34">
        <f>ROUND(F32*E32,2)</f>
        <v>0</v>
      </c>
    </row>
    <row r="33" spans="1:7" ht="33.75" x14ac:dyDescent="0.25">
      <c r="A33" s="108">
        <v>14</v>
      </c>
      <c r="B33" s="109" t="s">
        <v>115</v>
      </c>
      <c r="C33" s="24" t="s">
        <v>129</v>
      </c>
      <c r="D33" s="25" t="s">
        <v>70</v>
      </c>
      <c r="E33" s="26">
        <v>0</v>
      </c>
      <c r="F33" s="113"/>
      <c r="G33" s="34">
        <f>ROUND(F33*E33,2)</f>
        <v>0</v>
      </c>
    </row>
    <row r="34" spans="1:7" x14ac:dyDescent="0.25">
      <c r="A34" s="176"/>
      <c r="B34" s="182" t="s">
        <v>13</v>
      </c>
      <c r="C34" s="170"/>
      <c r="D34" s="174"/>
      <c r="E34" s="175"/>
      <c r="F34" s="176"/>
      <c r="G34" s="177">
        <f>G31+G28+G25+G20+G8</f>
        <v>0</v>
      </c>
    </row>
  </sheetData>
  <sheetProtection algorithmName="SHA-512" hashValue="Ph0AUfCuhPyC+tB6I23ciDtUqGXqiIFpdsTAcrG3LUvQNc1LG97frmRXMv9sQ+cHGpOUTjqsfAcTJnyxaO+xuA==" saltValue="0sDAEnssw/cuMMyQypS+IA==" spinCount="100000"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SO 02 Pergola </vt:lpstr>
      <vt:lpstr>SO 03 Plachtový přístešek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Mikyška</dc:creator>
  <cp:lastModifiedBy>Uhlířová Eva</cp:lastModifiedBy>
  <cp:lastPrinted>2024-04-18T07:30:06Z</cp:lastPrinted>
  <dcterms:created xsi:type="dcterms:W3CDTF">2024-01-30T13:18:23Z</dcterms:created>
  <dcterms:modified xsi:type="dcterms:W3CDTF">2024-04-18T07:30:56Z</dcterms:modified>
</cp:coreProperties>
</file>