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ORI\Jáchim\Akce\2024\Trocnovské nám., Novohr. ul. - II. etapa\Výběr dodavatele\Vysvětlení a změna ZD\Změna č. 2\"/>
    </mc:Choice>
  </mc:AlternateContent>
  <bookViews>
    <workbookView xWindow="2868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SO 101 SO 101 Pol" sheetId="12" r:id="rId4"/>
    <sheet name="SO 301 SO 301 Pol" sheetId="13" r:id="rId5"/>
    <sheet name="VON VON Pol" sheetId="14" r:id="rId6"/>
  </sheets>
  <externalReferences>
    <externalReference r:id="rId7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101 SO 101 Pol'!$1:$7</definedName>
    <definedName name="_xlnm.Print_Titles" localSheetId="4">'SO 301 SO 301 Pol'!$1:$7</definedName>
    <definedName name="_xlnm.Print_Titles" localSheetId="5">'VON VON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101 SO 101 Pol'!$A$1:$Y$309</definedName>
    <definedName name="_xlnm.Print_Area" localSheetId="4">'SO 301 SO 301 Pol'!$A$1:$Y$14</definedName>
    <definedName name="_xlnm.Print_Area" localSheetId="1">Stavba!$A$1:$J$73</definedName>
    <definedName name="_xlnm.Print_Area" localSheetId="5">'VON VON Pol'!$A$1:$Y$33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2" i="1" l="1"/>
  <c r="I71" i="1"/>
  <c r="I70" i="1"/>
  <c r="I69" i="1"/>
  <c r="I68" i="1"/>
  <c r="I66" i="1"/>
  <c r="I65" i="1"/>
  <c r="I64" i="1"/>
  <c r="I63" i="1"/>
  <c r="I62" i="1"/>
  <c r="I61" i="1"/>
  <c r="G46" i="1"/>
  <c r="F46" i="1"/>
  <c r="G45" i="1"/>
  <c r="F45" i="1"/>
  <c r="G44" i="1"/>
  <c r="F44" i="1"/>
  <c r="G43" i="1"/>
  <c r="F43" i="1"/>
  <c r="G32" i="14"/>
  <c r="BA30" i="14"/>
  <c r="BA26" i="14"/>
  <c r="BA18" i="14"/>
  <c r="BA16" i="14"/>
  <c r="BA12" i="14"/>
  <c r="BA10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V8" i="14" s="1"/>
  <c r="G11" i="14"/>
  <c r="I11" i="14"/>
  <c r="K11" i="14"/>
  <c r="M11" i="14"/>
  <c r="O11" i="14"/>
  <c r="Q11" i="14"/>
  <c r="V11" i="14"/>
  <c r="G13" i="14"/>
  <c r="I13" i="14"/>
  <c r="K13" i="14"/>
  <c r="M13" i="14"/>
  <c r="O13" i="14"/>
  <c r="Q13" i="14"/>
  <c r="V13" i="14"/>
  <c r="G15" i="14"/>
  <c r="M15" i="14" s="1"/>
  <c r="I15" i="14"/>
  <c r="K15" i="14"/>
  <c r="O15" i="14"/>
  <c r="Q15" i="14"/>
  <c r="V15" i="14"/>
  <c r="G17" i="14"/>
  <c r="M17" i="14" s="1"/>
  <c r="I17" i="14"/>
  <c r="K17" i="14"/>
  <c r="O17" i="14"/>
  <c r="Q17" i="14"/>
  <c r="V17" i="14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4" i="14"/>
  <c r="I24" i="14"/>
  <c r="K24" i="14"/>
  <c r="M24" i="14"/>
  <c r="O24" i="14"/>
  <c r="Q24" i="14"/>
  <c r="V24" i="14"/>
  <c r="G25" i="14"/>
  <c r="G23" i="14" s="1"/>
  <c r="I25" i="14"/>
  <c r="K25" i="14"/>
  <c r="O25" i="14"/>
  <c r="O23" i="14" s="1"/>
  <c r="Q25" i="14"/>
  <c r="V25" i="14"/>
  <c r="G27" i="14"/>
  <c r="M27" i="14" s="1"/>
  <c r="I27" i="14"/>
  <c r="I23" i="14" s="1"/>
  <c r="K27" i="14"/>
  <c r="O27" i="14"/>
  <c r="Q27" i="14"/>
  <c r="Q23" i="14" s="1"/>
  <c r="V27" i="14"/>
  <c r="G29" i="14"/>
  <c r="M29" i="14" s="1"/>
  <c r="I29" i="14"/>
  <c r="K29" i="14"/>
  <c r="K23" i="14" s="1"/>
  <c r="O29" i="14"/>
  <c r="Q29" i="14"/>
  <c r="V29" i="14"/>
  <c r="V23" i="14" s="1"/>
  <c r="AE32" i="14"/>
  <c r="G13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AE13" i="13"/>
  <c r="AF13" i="13"/>
  <c r="BA299" i="12"/>
  <c r="BA284" i="12"/>
  <c r="BA280" i="12"/>
  <c r="BA252" i="12"/>
  <c r="BA223" i="12"/>
  <c r="BA219" i="12"/>
  <c r="BA214" i="12"/>
  <c r="BA210" i="12"/>
  <c r="BA131" i="12"/>
  <c r="BA55" i="12"/>
  <c r="BA50" i="12"/>
  <c r="BA44" i="12"/>
  <c r="BA38" i="12"/>
  <c r="G9" i="12"/>
  <c r="I9" i="12"/>
  <c r="I8" i="12" s="1"/>
  <c r="K9" i="12"/>
  <c r="M9" i="12"/>
  <c r="O9" i="12"/>
  <c r="Q9" i="12"/>
  <c r="Q8" i="12" s="1"/>
  <c r="V9" i="12"/>
  <c r="G12" i="12"/>
  <c r="G8" i="12" s="1"/>
  <c r="I12" i="12"/>
  <c r="K12" i="12"/>
  <c r="O12" i="12"/>
  <c r="O8" i="12" s="1"/>
  <c r="Q12" i="12"/>
  <c r="V12" i="12"/>
  <c r="G16" i="12"/>
  <c r="I16" i="12"/>
  <c r="K16" i="12"/>
  <c r="M16" i="12"/>
  <c r="O16" i="12"/>
  <c r="Q16" i="12"/>
  <c r="V16" i="12"/>
  <c r="G19" i="12"/>
  <c r="M19" i="12" s="1"/>
  <c r="I19" i="12"/>
  <c r="K19" i="12"/>
  <c r="K8" i="12" s="1"/>
  <c r="O19" i="12"/>
  <c r="Q19" i="12"/>
  <c r="V19" i="12"/>
  <c r="V8" i="12" s="1"/>
  <c r="G28" i="12"/>
  <c r="I28" i="12"/>
  <c r="K28" i="12"/>
  <c r="M28" i="12"/>
  <c r="O28" i="12"/>
  <c r="Q28" i="12"/>
  <c r="V28" i="12"/>
  <c r="G37" i="12"/>
  <c r="M37" i="12" s="1"/>
  <c r="I37" i="12"/>
  <c r="K37" i="12"/>
  <c r="O37" i="12"/>
  <c r="Q37" i="12"/>
  <c r="V37" i="12"/>
  <c r="G43" i="12"/>
  <c r="I43" i="12"/>
  <c r="K43" i="12"/>
  <c r="M43" i="12"/>
  <c r="O43" i="12"/>
  <c r="Q43" i="12"/>
  <c r="V43" i="12"/>
  <c r="G49" i="12"/>
  <c r="M49" i="12" s="1"/>
  <c r="I49" i="12"/>
  <c r="K49" i="12"/>
  <c r="O49" i="12"/>
  <c r="Q49" i="12"/>
  <c r="V49" i="12"/>
  <c r="G54" i="12"/>
  <c r="I54" i="12"/>
  <c r="K54" i="12"/>
  <c r="M54" i="12"/>
  <c r="O54" i="12"/>
  <c r="Q54" i="12"/>
  <c r="V54" i="12"/>
  <c r="G59" i="12"/>
  <c r="M59" i="12" s="1"/>
  <c r="I59" i="12"/>
  <c r="K59" i="12"/>
  <c r="O59" i="12"/>
  <c r="Q59" i="12"/>
  <c r="V59" i="12"/>
  <c r="G64" i="12"/>
  <c r="I64" i="12"/>
  <c r="K64" i="12"/>
  <c r="M64" i="12"/>
  <c r="O64" i="12"/>
  <c r="Q64" i="12"/>
  <c r="V64" i="12"/>
  <c r="G69" i="12"/>
  <c r="M69" i="12" s="1"/>
  <c r="I69" i="12"/>
  <c r="K69" i="12"/>
  <c r="O69" i="12"/>
  <c r="Q69" i="12"/>
  <c r="V69" i="12"/>
  <c r="G86" i="12"/>
  <c r="I86" i="12"/>
  <c r="K86" i="12"/>
  <c r="M86" i="12"/>
  <c r="O86" i="12"/>
  <c r="Q86" i="12"/>
  <c r="V86" i="12"/>
  <c r="G92" i="12"/>
  <c r="M92" i="12" s="1"/>
  <c r="I92" i="12"/>
  <c r="K92" i="12"/>
  <c r="O92" i="12"/>
  <c r="Q92" i="12"/>
  <c r="V92" i="12"/>
  <c r="G108" i="12"/>
  <c r="I108" i="12"/>
  <c r="K108" i="12"/>
  <c r="M108" i="12"/>
  <c r="O108" i="12"/>
  <c r="Q108" i="12"/>
  <c r="V108" i="12"/>
  <c r="G124" i="12"/>
  <c r="M124" i="12" s="1"/>
  <c r="I124" i="12"/>
  <c r="K124" i="12"/>
  <c r="O124" i="12"/>
  <c r="Q124" i="12"/>
  <c r="V124" i="12"/>
  <c r="G130" i="12"/>
  <c r="I130" i="12"/>
  <c r="K130" i="12"/>
  <c r="M130" i="12"/>
  <c r="O130" i="12"/>
  <c r="Q130" i="12"/>
  <c r="V130" i="12"/>
  <c r="G135" i="12"/>
  <c r="M135" i="12" s="1"/>
  <c r="I135" i="12"/>
  <c r="K135" i="12"/>
  <c r="O135" i="12"/>
  <c r="Q135" i="12"/>
  <c r="V135" i="12"/>
  <c r="G152" i="12"/>
  <c r="M152" i="12" s="1"/>
  <c r="I152" i="12"/>
  <c r="K152" i="12"/>
  <c r="K151" i="12" s="1"/>
  <c r="O152" i="12"/>
  <c r="O151" i="12" s="1"/>
  <c r="Q152" i="12"/>
  <c r="V152" i="12"/>
  <c r="V151" i="12" s="1"/>
  <c r="G155" i="12"/>
  <c r="I155" i="12"/>
  <c r="K155" i="12"/>
  <c r="M155" i="12"/>
  <c r="O155" i="12"/>
  <c r="Q155" i="12"/>
  <c r="V155" i="12"/>
  <c r="G158" i="12"/>
  <c r="AF308" i="12" s="1"/>
  <c r="G42" i="1" s="1"/>
  <c r="I158" i="12"/>
  <c r="K158" i="12"/>
  <c r="O158" i="12"/>
  <c r="Q158" i="12"/>
  <c r="V158" i="12"/>
  <c r="G161" i="12"/>
  <c r="I161" i="12"/>
  <c r="I151" i="12" s="1"/>
  <c r="K161" i="12"/>
  <c r="M161" i="12"/>
  <c r="O161" i="12"/>
  <c r="Q161" i="12"/>
  <c r="Q151" i="12" s="1"/>
  <c r="V161" i="12"/>
  <c r="K163" i="12"/>
  <c r="V163" i="12"/>
  <c r="G164" i="12"/>
  <c r="I164" i="12"/>
  <c r="I163" i="12" s="1"/>
  <c r="K164" i="12"/>
  <c r="M164" i="12"/>
  <c r="O164" i="12"/>
  <c r="Q164" i="12"/>
  <c r="Q163" i="12" s="1"/>
  <c r="V164" i="12"/>
  <c r="G169" i="12"/>
  <c r="G163" i="12" s="1"/>
  <c r="I169" i="12"/>
  <c r="K169" i="12"/>
  <c r="O169" i="12"/>
  <c r="O163" i="12" s="1"/>
  <c r="Q169" i="12"/>
  <c r="V169" i="12"/>
  <c r="G178" i="12"/>
  <c r="I178" i="12"/>
  <c r="K178" i="12"/>
  <c r="M178" i="12"/>
  <c r="O178" i="12"/>
  <c r="Q178" i="12"/>
  <c r="V178" i="12"/>
  <c r="G181" i="12"/>
  <c r="I181" i="12"/>
  <c r="I180" i="12" s="1"/>
  <c r="K181" i="12"/>
  <c r="M181" i="12"/>
  <c r="O181" i="12"/>
  <c r="Q181" i="12"/>
  <c r="Q180" i="12" s="1"/>
  <c r="V181" i="12"/>
  <c r="G188" i="12"/>
  <c r="G180" i="12" s="1"/>
  <c r="I188" i="12"/>
  <c r="K188" i="12"/>
  <c r="O188" i="12"/>
  <c r="O180" i="12" s="1"/>
  <c r="Q188" i="12"/>
  <c r="V188" i="12"/>
  <c r="G190" i="12"/>
  <c r="I190" i="12"/>
  <c r="K190" i="12"/>
  <c r="M190" i="12"/>
  <c r="O190" i="12"/>
  <c r="Q190" i="12"/>
  <c r="V190" i="12"/>
  <c r="G196" i="12"/>
  <c r="M196" i="12" s="1"/>
  <c r="I196" i="12"/>
  <c r="K196" i="12"/>
  <c r="K180" i="12" s="1"/>
  <c r="O196" i="12"/>
  <c r="Q196" i="12"/>
  <c r="V196" i="12"/>
  <c r="V180" i="12" s="1"/>
  <c r="G199" i="12"/>
  <c r="I199" i="12"/>
  <c r="K199" i="12"/>
  <c r="M199" i="12"/>
  <c r="O199" i="12"/>
  <c r="Q199" i="12"/>
  <c r="V199" i="12"/>
  <c r="G201" i="12"/>
  <c r="M201" i="12" s="1"/>
  <c r="I201" i="12"/>
  <c r="K201" i="12"/>
  <c r="O201" i="12"/>
  <c r="Q201" i="12"/>
  <c r="V201" i="12"/>
  <c r="G203" i="12"/>
  <c r="I203" i="12"/>
  <c r="K203" i="12"/>
  <c r="M203" i="12"/>
  <c r="O203" i="12"/>
  <c r="Q203" i="12"/>
  <c r="V203" i="12"/>
  <c r="G205" i="12"/>
  <c r="M205" i="12" s="1"/>
  <c r="I205" i="12"/>
  <c r="K205" i="12"/>
  <c r="O205" i="12"/>
  <c r="Q205" i="12"/>
  <c r="V205" i="12"/>
  <c r="G207" i="12"/>
  <c r="I207" i="12"/>
  <c r="K207" i="12"/>
  <c r="M207" i="12"/>
  <c r="O207" i="12"/>
  <c r="Q207" i="12"/>
  <c r="V207" i="12"/>
  <c r="G209" i="12"/>
  <c r="M209" i="12" s="1"/>
  <c r="I209" i="12"/>
  <c r="K209" i="12"/>
  <c r="O209" i="12"/>
  <c r="Q209" i="12"/>
  <c r="V209" i="12"/>
  <c r="G213" i="12"/>
  <c r="I213" i="12"/>
  <c r="K213" i="12"/>
  <c r="M213" i="12"/>
  <c r="O213" i="12"/>
  <c r="Q213" i="12"/>
  <c r="V213" i="12"/>
  <c r="G216" i="12"/>
  <c r="M216" i="12" s="1"/>
  <c r="I216" i="12"/>
  <c r="K216" i="12"/>
  <c r="O216" i="12"/>
  <c r="Q216" i="12"/>
  <c r="V216" i="12"/>
  <c r="G218" i="12"/>
  <c r="I218" i="12"/>
  <c r="K218" i="12"/>
  <c r="M218" i="12"/>
  <c r="O218" i="12"/>
  <c r="Q218" i="12"/>
  <c r="V218" i="12"/>
  <c r="G222" i="12"/>
  <c r="M222" i="12" s="1"/>
  <c r="I222" i="12"/>
  <c r="K222" i="12"/>
  <c r="O222" i="12"/>
  <c r="Q222" i="12"/>
  <c r="V222" i="12"/>
  <c r="G227" i="12"/>
  <c r="M227" i="12" s="1"/>
  <c r="I227" i="12"/>
  <c r="K227" i="12"/>
  <c r="K226" i="12" s="1"/>
  <c r="O227" i="12"/>
  <c r="O226" i="12" s="1"/>
  <c r="Q227" i="12"/>
  <c r="V227" i="12"/>
  <c r="V226" i="12" s="1"/>
  <c r="G229" i="12"/>
  <c r="I229" i="12"/>
  <c r="K229" i="12"/>
  <c r="M229" i="12"/>
  <c r="O229" i="12"/>
  <c r="Q229" i="12"/>
  <c r="V229" i="12"/>
  <c r="G231" i="12"/>
  <c r="M231" i="12" s="1"/>
  <c r="I231" i="12"/>
  <c r="K231" i="12"/>
  <c r="O231" i="12"/>
  <c r="Q231" i="12"/>
  <c r="V231" i="12"/>
  <c r="G234" i="12"/>
  <c r="I234" i="12"/>
  <c r="I226" i="12" s="1"/>
  <c r="K234" i="12"/>
  <c r="M234" i="12"/>
  <c r="O234" i="12"/>
  <c r="Q234" i="12"/>
  <c r="Q226" i="12" s="1"/>
  <c r="V234" i="12"/>
  <c r="G237" i="12"/>
  <c r="M237" i="12" s="1"/>
  <c r="I237" i="12"/>
  <c r="K237" i="12"/>
  <c r="O237" i="12"/>
  <c r="Q237" i="12"/>
  <c r="V237" i="12"/>
  <c r="G239" i="12"/>
  <c r="I239" i="12"/>
  <c r="K239" i="12"/>
  <c r="M239" i="12"/>
  <c r="O239" i="12"/>
  <c r="Q239" i="12"/>
  <c r="V239" i="12"/>
  <c r="G243" i="12"/>
  <c r="M243" i="12" s="1"/>
  <c r="I243" i="12"/>
  <c r="K243" i="12"/>
  <c r="O243" i="12"/>
  <c r="Q243" i="12"/>
  <c r="V243" i="12"/>
  <c r="G244" i="12"/>
  <c r="I244" i="12"/>
  <c r="K244" i="12"/>
  <c r="M244" i="12"/>
  <c r="O244" i="12"/>
  <c r="Q244" i="12"/>
  <c r="V244" i="12"/>
  <c r="G245" i="12"/>
  <c r="M245" i="12" s="1"/>
  <c r="I245" i="12"/>
  <c r="K245" i="12"/>
  <c r="O245" i="12"/>
  <c r="Q245" i="12"/>
  <c r="V245" i="12"/>
  <c r="G246" i="12"/>
  <c r="I246" i="12"/>
  <c r="K246" i="12"/>
  <c r="M246" i="12"/>
  <c r="O246" i="12"/>
  <c r="Q246" i="12"/>
  <c r="V246" i="12"/>
  <c r="G249" i="12"/>
  <c r="M249" i="12" s="1"/>
  <c r="I249" i="12"/>
  <c r="K249" i="12"/>
  <c r="O249" i="12"/>
  <c r="Q249" i="12"/>
  <c r="V249" i="12"/>
  <c r="G251" i="12"/>
  <c r="I251" i="12"/>
  <c r="K251" i="12"/>
  <c r="M251" i="12"/>
  <c r="O251" i="12"/>
  <c r="Q251" i="12"/>
  <c r="V251" i="12"/>
  <c r="G254" i="12"/>
  <c r="I254" i="12"/>
  <c r="I253" i="12" s="1"/>
  <c r="K254" i="12"/>
  <c r="M254" i="12"/>
  <c r="O254" i="12"/>
  <c r="Q254" i="12"/>
  <c r="Q253" i="12" s="1"/>
  <c r="V254" i="12"/>
  <c r="G256" i="12"/>
  <c r="G253" i="12" s="1"/>
  <c r="I256" i="12"/>
  <c r="K256" i="12"/>
  <c r="O256" i="12"/>
  <c r="O253" i="12" s="1"/>
  <c r="Q256" i="12"/>
  <c r="V256" i="12"/>
  <c r="G257" i="12"/>
  <c r="I257" i="12"/>
  <c r="K257" i="12"/>
  <c r="M257" i="12"/>
  <c r="O257" i="12"/>
  <c r="Q257" i="12"/>
  <c r="V257" i="12"/>
  <c r="G258" i="12"/>
  <c r="M258" i="12" s="1"/>
  <c r="I258" i="12"/>
  <c r="K258" i="12"/>
  <c r="K253" i="12" s="1"/>
  <c r="O258" i="12"/>
  <c r="Q258" i="12"/>
  <c r="V258" i="12"/>
  <c r="V253" i="12" s="1"/>
  <c r="G260" i="12"/>
  <c r="I260" i="12"/>
  <c r="K260" i="12"/>
  <c r="M260" i="12"/>
  <c r="O260" i="12"/>
  <c r="Q260" i="12"/>
  <c r="V260" i="12"/>
  <c r="G262" i="12"/>
  <c r="G308" i="12" s="1"/>
  <c r="O262" i="12"/>
  <c r="G263" i="12"/>
  <c r="M263" i="12" s="1"/>
  <c r="I263" i="12"/>
  <c r="I262" i="12" s="1"/>
  <c r="K263" i="12"/>
  <c r="O263" i="12"/>
  <c r="Q263" i="12"/>
  <c r="Q262" i="12" s="1"/>
  <c r="V263" i="12"/>
  <c r="G264" i="12"/>
  <c r="M264" i="12" s="1"/>
  <c r="I264" i="12"/>
  <c r="K264" i="12"/>
  <c r="K262" i="12" s="1"/>
  <c r="O264" i="12"/>
  <c r="Q264" i="12"/>
  <c r="V264" i="12"/>
  <c r="V262" i="12" s="1"/>
  <c r="G271" i="12"/>
  <c r="I271" i="12"/>
  <c r="K271" i="12"/>
  <c r="M271" i="12"/>
  <c r="O271" i="12"/>
  <c r="Q271" i="12"/>
  <c r="V271" i="12"/>
  <c r="G278" i="12"/>
  <c r="O278" i="12"/>
  <c r="G279" i="12"/>
  <c r="I279" i="12"/>
  <c r="I278" i="12" s="1"/>
  <c r="K279" i="12"/>
  <c r="M279" i="12"/>
  <c r="O279" i="12"/>
  <c r="Q279" i="12"/>
  <c r="Q278" i="12" s="1"/>
  <c r="V279" i="12"/>
  <c r="G281" i="12"/>
  <c r="M281" i="12" s="1"/>
  <c r="I281" i="12"/>
  <c r="K281" i="12"/>
  <c r="K278" i="12" s="1"/>
  <c r="O281" i="12"/>
  <c r="Q281" i="12"/>
  <c r="V281" i="12"/>
  <c r="V278" i="12" s="1"/>
  <c r="G283" i="12"/>
  <c r="I283" i="12"/>
  <c r="K283" i="12"/>
  <c r="M283" i="12"/>
  <c r="O283" i="12"/>
  <c r="Q283" i="12"/>
  <c r="V283" i="12"/>
  <c r="G287" i="12"/>
  <c r="K287" i="12"/>
  <c r="O287" i="12"/>
  <c r="V287" i="12"/>
  <c r="G288" i="12"/>
  <c r="I288" i="12"/>
  <c r="I287" i="12" s="1"/>
  <c r="K288" i="12"/>
  <c r="M288" i="12"/>
  <c r="M287" i="12" s="1"/>
  <c r="O288" i="12"/>
  <c r="Q288" i="12"/>
  <c r="Q287" i="12" s="1"/>
  <c r="V288" i="12"/>
  <c r="G291" i="12"/>
  <c r="I291" i="12"/>
  <c r="I290" i="12" s="1"/>
  <c r="K291" i="12"/>
  <c r="M291" i="12"/>
  <c r="O291" i="12"/>
  <c r="Q291" i="12"/>
  <c r="Q290" i="12" s="1"/>
  <c r="V291" i="12"/>
  <c r="G293" i="12"/>
  <c r="G290" i="12" s="1"/>
  <c r="I293" i="12"/>
  <c r="K293" i="12"/>
  <c r="O293" i="12"/>
  <c r="O290" i="12" s="1"/>
  <c r="Q293" i="12"/>
  <c r="V293" i="12"/>
  <c r="G295" i="12"/>
  <c r="I295" i="12"/>
  <c r="K295" i="12"/>
  <c r="M295" i="12"/>
  <c r="O295" i="12"/>
  <c r="Q295" i="12"/>
  <c r="V295" i="12"/>
  <c r="G302" i="12"/>
  <c r="M302" i="12" s="1"/>
  <c r="I302" i="12"/>
  <c r="K302" i="12"/>
  <c r="K290" i="12" s="1"/>
  <c r="O302" i="12"/>
  <c r="Q302" i="12"/>
  <c r="V302" i="12"/>
  <c r="V290" i="12" s="1"/>
  <c r="G305" i="12"/>
  <c r="I305" i="12"/>
  <c r="K305" i="12"/>
  <c r="M305" i="12"/>
  <c r="O305" i="12"/>
  <c r="Q305" i="12"/>
  <c r="V305" i="12"/>
  <c r="AE308" i="12"/>
  <c r="F42" i="1" s="1"/>
  <c r="H42" i="1" s="1"/>
  <c r="I42" i="1" s="1"/>
  <c r="I20" i="1"/>
  <c r="I19" i="1"/>
  <c r="I18" i="1"/>
  <c r="I17" i="1"/>
  <c r="H45" i="1"/>
  <c r="I45" i="1" s="1"/>
  <c r="H44" i="1"/>
  <c r="I44" i="1" s="1"/>
  <c r="H43" i="1"/>
  <c r="I43" i="1" s="1"/>
  <c r="H40" i="1"/>
  <c r="J28" i="1"/>
  <c r="J26" i="1"/>
  <c r="G38" i="1"/>
  <c r="F38" i="1"/>
  <c r="J23" i="1"/>
  <c r="J24" i="1"/>
  <c r="J25" i="1"/>
  <c r="J27" i="1"/>
  <c r="E24" i="1"/>
  <c r="E26" i="1"/>
  <c r="G39" i="1" l="1"/>
  <c r="G47" i="1" s="1"/>
  <c r="G25" i="1" s="1"/>
  <c r="A25" i="1" s="1"/>
  <c r="G26" i="1" s="1"/>
  <c r="F41" i="1"/>
  <c r="F39" i="1"/>
  <c r="G41" i="1"/>
  <c r="H41" i="1" s="1"/>
  <c r="I41" i="1" s="1"/>
  <c r="I67" i="1"/>
  <c r="I73" i="1" s="1"/>
  <c r="J62" i="1" s="1"/>
  <c r="I16" i="1"/>
  <c r="I21" i="1" s="1"/>
  <c r="H46" i="1"/>
  <c r="I46" i="1" s="1"/>
  <c r="M23" i="14"/>
  <c r="M8" i="14"/>
  <c r="G8" i="14"/>
  <c r="M25" i="14"/>
  <c r="AF32" i="14"/>
  <c r="M278" i="12"/>
  <c r="M262" i="12"/>
  <c r="M226" i="12"/>
  <c r="M180" i="12"/>
  <c r="M293" i="12"/>
  <c r="M290" i="12" s="1"/>
  <c r="M256" i="12"/>
  <c r="M253" i="12" s="1"/>
  <c r="G226" i="12"/>
  <c r="M188" i="12"/>
  <c r="M169" i="12"/>
  <c r="M163" i="12" s="1"/>
  <c r="M158" i="12"/>
  <c r="M151" i="12" s="1"/>
  <c r="G151" i="12"/>
  <c r="M12" i="12"/>
  <c r="M8" i="12" s="1"/>
  <c r="J64" i="1"/>
  <c r="J44" i="1"/>
  <c r="J45" i="1"/>
  <c r="J41" i="1"/>
  <c r="J46" i="1"/>
  <c r="J39" i="1"/>
  <c r="J42" i="1"/>
  <c r="J43" i="1"/>
  <c r="J69" i="1" l="1"/>
  <c r="J63" i="1"/>
  <c r="J71" i="1"/>
  <c r="J61" i="1"/>
  <c r="A26" i="1"/>
  <c r="J70" i="1"/>
  <c r="J72" i="1"/>
  <c r="J68" i="1"/>
  <c r="J47" i="1"/>
  <c r="H39" i="1"/>
  <c r="F47" i="1"/>
  <c r="J65" i="1"/>
  <c r="J67" i="1"/>
  <c r="J66" i="1"/>
  <c r="J73" i="1" l="1"/>
  <c r="I39" i="1"/>
  <c r="I47" i="1" s="1"/>
  <c r="H47" i="1"/>
  <c r="G23" i="1"/>
  <c r="A23" i="1" s="1"/>
  <c r="G28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Vavrik Jan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Vavrik Jan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Vavrik Jan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<sst xmlns="http://schemas.openxmlformats.org/spreadsheetml/2006/main" count="1482" uniqueCount="450">
  <si>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</si>
  <si>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</si>
  <si>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</si>
  <si>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</si>
  <si>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</si>
  <si>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</si>
  <si>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</si>
  <si>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</si>
  <si>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</si>
  <si>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</si>
  <si>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</si>
  <si>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</si>
  <si>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</si>
  <si>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</si>
  <si>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</si>
  <si>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</si>
  <si>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</si>
  <si>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</si>
  <si>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</si>
  <si>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</si>
  <si>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</si>
  <si>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</si>
  <si>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</si>
  <si>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</si>
  <si>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</si>
  <si>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</si>
  <si>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</si>
  <si>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</si>
  <si>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</si>
  <si>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</si>
  <si>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</si>
  <si>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</si>
  <si>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</si>
  <si>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</si>
  <si>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</si>
  <si>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</si>
  <si>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</si>
  <si>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</si>
  <si>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</si>
  <si>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</si>
  <si>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</si>
  <si>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</si>
  <si>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</si>
  <si>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16_2024_1_1</t>
  </si>
  <si>
    <t>Rekonstrukce ulice Novohradská a Trocnovské nám. v Třeboni – 2. etapa – aktualizace PD z roku 2013</t>
  </si>
  <si>
    <t>Stavba</t>
  </si>
  <si>
    <t>Stavební objekt</t>
  </si>
  <si>
    <t>SO 101</t>
  </si>
  <si>
    <t>Komunikace a zpevněné plochy</t>
  </si>
  <si>
    <t>SO 301</t>
  </si>
  <si>
    <t>Vodovod</t>
  </si>
  <si>
    <t>VON</t>
  </si>
  <si>
    <t>Vedlejší ostatní náklady</t>
  </si>
  <si>
    <t>Celkem za stavbu</t>
  </si>
  <si>
    <t>CZK</t>
  </si>
  <si>
    <t>#POPS</t>
  </si>
  <si>
    <t>Popis stavby: 16_2024_1_1 - Rekonstrukce ulice Novohradská a Trocnovské nám. v Třeboni – 2. etapa – aktualizace PD z roku 2013</t>
  </si>
  <si>
    <t>#POPO</t>
  </si>
  <si>
    <t>Popis objektu: SO 101 - Komunikace a zpevněné plochy</t>
  </si>
  <si>
    <t>#POPR</t>
  </si>
  <si>
    <t>Popis rozpočtu: SO 101 - Komunikace a zpevněné plochy</t>
  </si>
  <si>
    <t>Popis objektu: SO 301 - Vodovod</t>
  </si>
  <si>
    <t>Popis rozpočtu: SO 301 - Vodovod</t>
  </si>
  <si>
    <t>Popis objektu: VON - Vedlejší ostatní náklady</t>
  </si>
  <si>
    <t>Popis rozpočtu: VON - Vedlejší ostatní náklady</t>
  </si>
  <si>
    <t>Rekapitulace dílů</t>
  </si>
  <si>
    <t>Typ dílu</t>
  </si>
  <si>
    <t>1</t>
  </si>
  <si>
    <t>Zemní práce</t>
  </si>
  <si>
    <t>2</t>
  </si>
  <si>
    <t>Základy a zvláštní zakládání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</si>
  <si>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</si>
  <si>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</si>
  <si>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</si>
  <si>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</si>
  <si>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</si>
  <si>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</si>
  <si>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</si>
  <si>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</si>
  <si>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</si>
  <si>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</si>
  <si>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</si>
  <si>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</si>
  <si>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</si>
  <si>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</si>
  <si>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</si>
  <si>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</si>
  <si>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</si>
  <si>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</si>
  <si>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</si>
  <si>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</si>
  <si>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</si>
  <si>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</si>
  <si>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</si>
  <si>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</si>
  <si>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</si>
  <si>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</si>
  <si>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</si>
  <si>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</si>
  <si>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</si>
  <si>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</si>
  <si>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</si>
  <si>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</si>
  <si>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</si>
  <si>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</si>
  <si>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</si>
  <si>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</si>
  <si>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</si>
  <si>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</si>
  <si>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</si>
  <si>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</si>
  <si>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</si>
  <si>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</si>
  <si>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</si>
  <si>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</si>
  <si>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</si>
  <si>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</si>
  <si>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</si>
  <si>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</si>
  <si>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113106122R00</t>
  </si>
  <si>
    <t>Rozebrání komunikací pro pěší s jakýmkoliv ložem a výplní spár  z kamenných dlaždic nebo desek</t>
  </si>
  <si>
    <t>m2</t>
  </si>
  <si>
    <t>822-1</t>
  </si>
  <si>
    <t>RTS 24/ I</t>
  </si>
  <si>
    <t>Práce</t>
  </si>
  <si>
    <t>Běžná</t>
  </si>
  <si>
    <t>POL1_</t>
  </si>
  <si>
    <t>s přemístěním hmot na skládku na vzdálenost do 3 m nebo s naložením na dopravní prostředek</t>
  </si>
  <si>
    <t>SPI</t>
  </si>
  <si>
    <t>152,85</t>
  </si>
  <si>
    <t>VV</t>
  </si>
  <si>
    <t>113106211R00</t>
  </si>
  <si>
    <t>Rozebrání vozovek a ploch s jakoukoliv výplní spár   v ploše jednotlivě do 200 m2, z velkých kostek, kladených do lože z kameniva těženého, škváry nebo strusky</t>
  </si>
  <si>
    <t>274,68</t>
  </si>
  <si>
    <t>předláždění z velk. kostek : 24,29</t>
  </si>
  <si>
    <t>113107510R00</t>
  </si>
  <si>
    <t>Odstranění podkladů nebo krytů z kameniva hrubého drceného, v ploše jednotlivě do 50 m2, tloušťka vrstvy 100 mm</t>
  </si>
  <si>
    <t>dopravní prostor : 241,0</t>
  </si>
  <si>
    <t>pobytový prostor : 34,0+136,58+28,33+16,21</t>
  </si>
  <si>
    <t>122301101R00</t>
  </si>
  <si>
    <t>Odkopávky a  prokopávky nezapažené v hornině 4 do 100 m3</t>
  </si>
  <si>
    <t>m3</t>
  </si>
  <si>
    <t>800-1</t>
  </si>
  <si>
    <t>s přehozením výkopku na vzdálenost do 3 m nebo s naložením na dopravní prostředek,</t>
  </si>
  <si>
    <t>dopravní prostor : 241,0*0,3</t>
  </si>
  <si>
    <t>pobytový prostor - kamenné kostky 10x10 : 34,0*0,2</t>
  </si>
  <si>
    <t>pobytový prostor - kamenná mozaika : 97,0*0,2</t>
  </si>
  <si>
    <t>pobytový prostor - přírodní kamenné odseky : 28,33*0,05</t>
  </si>
  <si>
    <t>pobytový prostor - kamenné desky pojízdné : 16,21*0,05</t>
  </si>
  <si>
    <t>umělá mozaika : 24,0*0,2</t>
  </si>
  <si>
    <t>kamenné desky : 14,0*0,3</t>
  </si>
  <si>
    <t>122301109R00</t>
  </si>
  <si>
    <t>Odkopávky a  prokopávky nezapažené v hornině 4 příplatek k cenám za lepivost horniny</t>
  </si>
  <si>
    <t>132301111R00</t>
  </si>
  <si>
    <t>Hloubení rýh šířky do 60 cm do 100 m3, v hornině 4,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</si>
  <si>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</si>
  <si>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trativody DN100 : 65,20*0,5*0,5</t>
  </si>
  <si>
    <t>kanal. sdružená přípojka DN200 - úsek 2 : 23,58*0,6*1,2</t>
  </si>
  <si>
    <t>sdružená přípojky v trase stáv. zdenné kanalizace DN 200 : 12,31*0,6*1,2</t>
  </si>
  <si>
    <t>přípojky kanalizační DN160 : 18,0*0,5*1,2</t>
  </si>
  <si>
    <t>132301119R00</t>
  </si>
  <si>
    <t xml:space="preserve">Hloubení rýh šířky do 60 cm příplatek za lepivost, v hornině 4,  </t>
  </si>
  <si>
    <t>133301101R00</t>
  </si>
  <si>
    <t>Hloubení šachet v hornině 4 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</si>
  <si>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</si>
  <si>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UV4-UV7 : 4*(1,0*1,0*1,2)</t>
  </si>
  <si>
    <t>šachta : 1,5*1,5*1,2</t>
  </si>
  <si>
    <t>ZDĚNÁ ŠACHTA : 1,5*1,5*1,2</t>
  </si>
  <si>
    <t>133301109R00</t>
  </si>
  <si>
    <t>Hloubení šachet v hornině 4  příplatek za lepivost horniny</t>
  </si>
  <si>
    <t>151101101R00</t>
  </si>
  <si>
    <t>Zřízení pažení a rozepření stěn rýh příložné  pro jakoukoliv mezerovitost, hloubky do 2 m</t>
  </si>
  <si>
    <t>pro podzemní vedení pro všechny šířky rýhy,</t>
  </si>
  <si>
    <t>kanal. sdružená přípojka DN200 - úsek 2 : 23,58*2*1,2</t>
  </si>
  <si>
    <t>sdružená přípojky v trase stáv. zdenné kanalizace DN 200 : 12,31*2*1,2</t>
  </si>
  <si>
    <t>přípojky kanalizační DN160 : 18,0*2*1,2</t>
  </si>
  <si>
    <t>151101111R00</t>
  </si>
  <si>
    <t>Odstranění pažení a rozepření rýh příložné , hloubky do 2 m</t>
  </si>
  <si>
    <t>pro podzemní vedení s uložením materiálu na vzdálenost do 3 m od kraje výkopu,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</si>
  <si>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</si>
  <si>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</si>
  <si>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</si>
  <si>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-zpětný zásyp jam a rýh : -16,167</t>
  </si>
  <si>
    <t>162701109R00</t>
  </si>
  <si>
    <t>Vodorovné přemístění výkopku příplatek k ceně za každých dalších i započatých 1 000 m přes 10 000 m  z horniny 1 až 4</t>
  </si>
  <si>
    <t>dle pol.č. 122301101R00 : 109,727*10</t>
  </si>
  <si>
    <t>dle pol.č. 133301101R00 : 10,2*10</t>
  </si>
  <si>
    <t>dle pol.č. 132301111R00 : 52,9408*10</t>
  </si>
  <si>
    <t>-zpětný zásyp jam a rýh dle pol.č.174101101R00 : -16,167*10</t>
  </si>
  <si>
    <t>167101101R00</t>
  </si>
  <si>
    <t>Nakládání, skládání, překládání neulehlého výkopku nakládání výkopku  do 100 m3, z horniny 1 až 4</t>
  </si>
  <si>
    <t>-zpětný zásyp jam a rýh dle pol.č.174101101R00 : -16,167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</si>
  <si>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</si>
  <si>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</si>
  <si>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</si>
  <si>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</si>
  <si>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</si>
  <si>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</si>
  <si>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</si>
  <si>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>kanal. sdružená přípojka DN200 - úsek 2 : 23,58*0,6*0,5</t>
  </si>
  <si>
    <t>sdružená přípojky v trase stáv. zdenné kanalizace DN 200 : 12,31*0,6*0,5</t>
  </si>
  <si>
    <t>přípojky kanalizační DN160 : 18,0*0,5*0,6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</si>
  <si>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</si>
  <si>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</si>
  <si>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</si>
  <si>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kanal. sdružená přípojka DN200 - úsek 2 : 23,58*0,6*0,6</t>
  </si>
  <si>
    <t>sdružená přípojky v trase stáv. zdenné kanalizace DN 200 : 12,31*0,6*0,6</t>
  </si>
  <si>
    <t>přípojky kanalizační DN160 : 18,0*0,5*0,5</t>
  </si>
  <si>
    <t>199000002R00</t>
  </si>
  <si>
    <t>Poplatky za skládku horniny 1- 4, skupina 17 05 04 z Katalogu odpadů</t>
  </si>
  <si>
    <t>212532111R00</t>
  </si>
  <si>
    <t>Lože pro trativody z kameniva hrubého drceného frskce 16-32 mm</t>
  </si>
  <si>
    <t>800-2</t>
  </si>
  <si>
    <t>Včetně vyčištění dna rýh.</t>
  </si>
  <si>
    <t>trativody DN100 : 65,20*0,5*0,1</t>
  </si>
  <si>
    <t>212561111R00</t>
  </si>
  <si>
    <t>Výplň trativodů kamenivem hrubým drceným, frakce 4-16 mm</t>
  </si>
  <si>
    <t>do rýh bez zhutnění s úpravou povrchu výplně,</t>
  </si>
  <si>
    <t>trativody DN100 : 65,20*0,5*0,4</t>
  </si>
  <si>
    <t>212971110R00</t>
  </si>
  <si>
    <t xml:space="preserve">Zřízení opláštění odvod. trativodů z geotextilie o sklonu do 2,5,  </t>
  </si>
  <si>
    <t>v rýze nebo v zářezu se stěnami,</t>
  </si>
  <si>
    <t>trativody DN100 : 65,20*1,0</t>
  </si>
  <si>
    <t>69366197R</t>
  </si>
  <si>
    <t>Geosyntetika typ: geotextilie; netkaná; materiál: PP; tl (2 kPa) = 2,0 mm; plošná hmotnost = 200 g/m2; Pevnost v tahu podélně = 12,0 kN/m; Pevnost v tahu příčně = 7,5 kN/m</t>
  </si>
  <si>
    <t>SPCM</t>
  </si>
  <si>
    <t>Specifikace</t>
  </si>
  <si>
    <t>POL3_</t>
  </si>
  <si>
    <t>trativody DN100 : 65,20*1,0*1,05</t>
  </si>
  <si>
    <t>451572111R00</t>
  </si>
  <si>
    <t>Lože pod potrubí, stoky a drobné objekty z kameniva drobného těženého 0÷4 mm</t>
  </si>
  <si>
    <t>827-1</t>
  </si>
  <si>
    <t>v otevřeném výkopu,</t>
  </si>
  <si>
    <t>kanal. sdružená přípojka DN200 - úsek 2 : 23,58*0,6*0,1</t>
  </si>
  <si>
    <t>sdružená přípojky v trase stáv. zdenné kanalizace DN 200 : 12,31*0,6*0,1</t>
  </si>
  <si>
    <t>přípojky kanalizační DN160 : 18,0*0,5*0,1</t>
  </si>
  <si>
    <t>460650015RT-1</t>
  </si>
  <si>
    <t>Podkladová vrstva ze štěrkodrti, rozprostření a zhutnění</t>
  </si>
  <si>
    <t>Vlastní</t>
  </si>
  <si>
    <t>kladecí lože - předláždění z velk. kostek : 24,29*0,04</t>
  </si>
  <si>
    <t>dopravní prostor : 241,0*0,04</t>
  </si>
  <si>
    <t>pobytový prostor - kamenné kostky 10x10 : 34,0*0,04</t>
  </si>
  <si>
    <t>pobytový prostor - kamenná mozaika : 97,0*0,04</t>
  </si>
  <si>
    <t>pobytový prostor - přírodní kamenné odseky : 28,33*0,04</t>
  </si>
  <si>
    <t>pobytový prostor - kamenné desky pojízdné : 16,21*0,04</t>
  </si>
  <si>
    <t>umělá mozaika : 24,0*0,04</t>
  </si>
  <si>
    <t>kamenné desky : 14,0*0,04</t>
  </si>
  <si>
    <t>46551-R01</t>
  </si>
  <si>
    <t>Kladení kamenné desky 250x150x500 mm</t>
  </si>
  <si>
    <t>14,0</t>
  </si>
  <si>
    <t>564851111R00</t>
  </si>
  <si>
    <t>Podklad ze štěrkodrti s rozprostřením a zhutněním frakce 0-63 mm, tloušťka po zhutnění 150 mm</t>
  </si>
  <si>
    <t>pobytový prostor - kamenné kostky 10x10 : 34,0</t>
  </si>
  <si>
    <t>pobytový prostor - kamenná mozaika : 97,0</t>
  </si>
  <si>
    <t>pobytový prostor - přírodní kamenné odseky : 28,33</t>
  </si>
  <si>
    <t>pobytový prostor - kamenné desky pojízdné : 16,21</t>
  </si>
  <si>
    <t>umělá mozaika : 24,0</t>
  </si>
  <si>
    <t>kamenné desky : 14,0</t>
  </si>
  <si>
    <t>564861111R00</t>
  </si>
  <si>
    <t>Podklad ze štěrkodrti s rozprostřením a zhutněním frakce 0-63 mm, tloušťka po zhutnění 200 mm</t>
  </si>
  <si>
    <t>dopravní prostor vč. rozšíření pod obruby : 241,0*1,04</t>
  </si>
  <si>
    <t>564952111R00</t>
  </si>
  <si>
    <t>Podklad nebo kryt z mechanicky zpevněného kameniva (MZK) tloušťka po zhutnění 150 mm</t>
  </si>
  <si>
    <t>s rozprostřením a zhutněním</t>
  </si>
  <si>
    <t>564962111R00</t>
  </si>
  <si>
    <t>Podklad nebo kryt z mechanicky zpevněného kameniva (MZK) tloušťka po zhutnění 200 mm</t>
  </si>
  <si>
    <t>dopravní prostor vč. rozšíření pod obruby : 241,0*1,02</t>
  </si>
  <si>
    <t>58380056R</t>
  </si>
  <si>
    <t>mozaika dlažební štípaná; materiálová skupina I/2 (žula); 4/6 cm</t>
  </si>
  <si>
    <t>pobytový prostor - kamenná mozaika : 97,0*1,05</t>
  </si>
  <si>
    <t>58380129R</t>
  </si>
  <si>
    <t>kostka dlažební; žula; 10/12 cm; třída I; štípaná</t>
  </si>
  <si>
    <t>t</t>
  </si>
  <si>
    <t>pobytový prostor - kamenné kostky 10x10 : (34,0/4,0)*1,05</t>
  </si>
  <si>
    <t>5838012-R01</t>
  </si>
  <si>
    <t>Žulové odseky, dlažba, přírodní kámen tl. 100 mm</t>
  </si>
  <si>
    <t>28,33*1,05</t>
  </si>
  <si>
    <t>58381327R</t>
  </si>
  <si>
    <t>pobytový prostor - kamenné desky pojízdné : 16,21*1,05</t>
  </si>
  <si>
    <t>58381327R.1</t>
  </si>
  <si>
    <t>Indiv</t>
  </si>
  <si>
    <t>14,0*1,05</t>
  </si>
  <si>
    <t>591111111R00</t>
  </si>
  <si>
    <t>Kladení dlažby z kostek velkých z kamene, do lože z kameniva těženého tloušťky 50 mm</t>
  </si>
  <si>
    <t>s provedením lože do 50 mm, s vyplněním spár, s dvojím beraněním a se smetením přebytečného materiálu na krajnici</t>
  </si>
  <si>
    <t>dopravní prostor - ze stáv. rozebraných velkých kostek : 241,0</t>
  </si>
  <si>
    <t>591211111R00</t>
  </si>
  <si>
    <t>Kladení dlažby z kostek drobných z kamene, do lože z kameniva těženého tloušťky 50 mm</t>
  </si>
  <si>
    <t>592491001R</t>
  </si>
  <si>
    <t>dlažba polymerbetonová chodníková mozaika; 60 x 60 mm; tl. 40 mm; povrch štípaný; bílá</t>
  </si>
  <si>
    <t>umělá mozaika : 24,0*1,05</t>
  </si>
  <si>
    <t>596111111R00</t>
  </si>
  <si>
    <t>Kladení dlažby z mozaiky komunikací pro pěší do lože z kameniva těženého, 1barva</t>
  </si>
  <si>
    <t>s provedením lože tl. do 40 mm, s vyplněním spár, s dvojím beraněním a se smetením přebytečného materiálu na vzdálenost do 3 m</t>
  </si>
  <si>
    <t>596415061R00</t>
  </si>
  <si>
    <t>Kladení dlažby z kamenných desek do drtě tloušťka dlažby 100 mm, tloušťka lože 40 mm</t>
  </si>
  <si>
    <t>s provedením lože z kameniva drceného, s vyplněním spár, s dvojitým hutněním vibrováním, a se smetením přebytečného materiálu na krajnici. S dodáním hmot pro lože a výplň spár.</t>
  </si>
  <si>
    <t>28611243.AR</t>
  </si>
  <si>
    <t>Trubka plastová drenážní spoj: drážkový; potrubí: jednovrstvé; materiál: PVC-U; povrch: korugovaný; ohebná; DN = 100; perforování: TP; vsakovací plocha = 29,5 cm2/m</t>
  </si>
  <si>
    <t>m</t>
  </si>
  <si>
    <t>trativody DN100 : 65,20*1,05</t>
  </si>
  <si>
    <t>28611262.AR</t>
  </si>
  <si>
    <t>Trubka plastová pro venkovní kanalizaci spoj: hrdlový; potrubí: jednovrstvé; materiál: PVC-U; povrch: hladký; DN/OD = 160; de = 160,0 mm; tl. stěny = 4,7 mm; l = 5 000 mm; SN 8</t>
  </si>
  <si>
    <t>kus</t>
  </si>
  <si>
    <t>přípojky kanalizační DN160 : 18,0/5*1,05</t>
  </si>
  <si>
    <t>28611265.AR</t>
  </si>
  <si>
    <t>Trubka plastová pro venkovní kanalizaci spoj: hrdlový; potrubí: jednovrstvé; materiál: PVC-U; povrch: hladký; DN/OD = 200; de = 200,0 mm; tl. stěny = 5,9 mm; l = 5 000 mm; SN 8</t>
  </si>
  <si>
    <t>kanal. sdružená přípojka DN200 - úsek 2 : 23,58/5*1,05</t>
  </si>
  <si>
    <t>sdružená přípojky v trase stáv. zdenné kanalizace DN 200 : 12,31/5*1,05</t>
  </si>
  <si>
    <t>871311111R00</t>
  </si>
  <si>
    <t>Montáž potrubí z plastických hmot z tlakových trubek z tvrdého PVC těsněných gumovým kroužkem, vnějšího průměru 160 mm</t>
  </si>
  <si>
    <t>přípojky kanalizační DN160 : 18,0</t>
  </si>
  <si>
    <t>871318111R00</t>
  </si>
  <si>
    <t>Kladení drenážního potrubí z plastických hmot</t>
  </si>
  <si>
    <t>trativody DN100 : 65,20</t>
  </si>
  <si>
    <t>871351111R00</t>
  </si>
  <si>
    <t>Montáž potrubí z plastických hmot z tlakových trubek z tvrdého PVC těsněných gumovým kroužkem, vnějšího průměru 225 mm</t>
  </si>
  <si>
    <t>kanal. sdružená přípojka DN200 - úsek 2 : 23,58</t>
  </si>
  <si>
    <t>sdružená přípojky v trase stáv. zdenné kanalizace DN 200 : 12,31</t>
  </si>
  <si>
    <t>879-R01</t>
  </si>
  <si>
    <t>Napojení kanalizace na připojovací šachtu, vpusť</t>
  </si>
  <si>
    <t>89413OA0</t>
  </si>
  <si>
    <t>ŠACHTY KANALIZAČNÍ Z BETON DÍLCŮ NA POTRUBÍ DN DO 200MM, Dílec betonový šachtový</t>
  </si>
  <si>
    <t>KUS</t>
  </si>
  <si>
    <t>Agregovaná položka</t>
  </si>
  <si>
    <t>POL2_</t>
  </si>
  <si>
    <t>89423OA0</t>
  </si>
  <si>
    <t>ŠACHTY KANALIZAČ ZDĚNÉ NA POTRUBÍ DN DO 200MM</t>
  </si>
  <si>
    <t>895941311RT2</t>
  </si>
  <si>
    <t xml:space="preserve">Zřízení vpusti kanalizační uliční z betonových dílců  včetně dodávky dílců pro uliční vpusti TBV  pro typ UVB-50 </t>
  </si>
  <si>
    <t>včetně zřízení lože ze štěrkopísku,</t>
  </si>
  <si>
    <t>UV4 - UV7 : 4,0</t>
  </si>
  <si>
    <t>899203111RT3</t>
  </si>
  <si>
    <t>Osazení mříží litinových včetně dodání mříže   500 x 500 mm, únosnost D400</t>
  </si>
  <si>
    <t>včetně rámů a košů na bahno,</t>
  </si>
  <si>
    <t>899431111R00</t>
  </si>
  <si>
    <t>Výšková úprava uličního vstupu nebo vpustě do 20 cm zvýšením krytu šoupěte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</si>
  <si>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</si>
  <si>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58380333R</t>
  </si>
  <si>
    <t>obrubník kamenný přímý; materiálová skupina I/2 (žula); š = 250 mm; h = 200 mm; l = 800 až 2 000 mm</t>
  </si>
  <si>
    <t>153,10*1,05</t>
  </si>
  <si>
    <t>91491-R01</t>
  </si>
  <si>
    <t>SLOUPKY LITINOVÉ - POSUNUTÍ STÁVAJÍCÍCH</t>
  </si>
  <si>
    <t>91492-R01</t>
  </si>
  <si>
    <t>OKRASNÝ KVĚTINÁČ - POSUNUTÍ STÁVAJÍCÍCH</t>
  </si>
  <si>
    <t>917161111R0-1</t>
  </si>
  <si>
    <t>Osazení lež. obrub.kamen. s opěrou, lože</t>
  </si>
  <si>
    <t>153,10</t>
  </si>
  <si>
    <t>918101111-R01</t>
  </si>
  <si>
    <t>Lože pod obrubníky nebo obruby dlažeb z C 25/30</t>
  </si>
  <si>
    <t>Kalkul</t>
  </si>
  <si>
    <t>153,10*0,5*0,3</t>
  </si>
  <si>
    <t>743552OA0</t>
  </si>
  <si>
    <t>SVÍTIDLO VENKOVNÍ VŠEOBECNÉ LED, MIN. IP 44, PŘES 10 DO 25 W</t>
  </si>
  <si>
    <t>EXP 23</t>
  </si>
  <si>
    <t>93711-R01</t>
  </si>
  <si>
    <t>Položka zahrnuje:</t>
  </si>
  <si>
    <t>- montáž, osazení a dodávku kompletního zařízení, předepsaného zadávací dokumentací</t>
  </si>
  <si>
    <t>- mimostavništní a vnitrostaveništní dopravu</t>
  </si>
  <si>
    <t>- nezbytné zemní práce a základové konstrukce</t>
  </si>
  <si>
    <t>- předepsanou povrchovou úpravu (nátěry a pod.)</t>
  </si>
  <si>
    <t>Pozn.: materiál uvedený v textu představuje rozhodující podíl ve výrobku</t>
  </si>
  <si>
    <t>93753OA0</t>
  </si>
  <si>
    <t>MOBILIÁŘ - KOVOVÉ KOŠE NA ODPADKY</t>
  </si>
  <si>
    <t>966006132R00</t>
  </si>
  <si>
    <t>Odstranění značek pro staničení nebo dopravních značek dopravních nebo orientačních   s betonovými patkami</t>
  </si>
  <si>
    <t>s uložením hmot na skládku na vzdálenost do 3 m nebo s naložením na dopravní prostředek, se zásypem jam a jeho zhutněním</t>
  </si>
  <si>
    <t>966006211R00</t>
  </si>
  <si>
    <t>Odstranění svislých dopr. značek včetně demontáže ze sloupů nebo konzolí</t>
  </si>
  <si>
    <t>s odklizením materiálu na skládku na vzdálenost do 20 m nebo s naložením na dopravní prostředek</t>
  </si>
  <si>
    <t>979071111R00</t>
  </si>
  <si>
    <t xml:space="preserve">Očištění vybouraných dlažebních kostek velkých,  s původním vyplněním spár kamenivem těženým  </t>
  </si>
  <si>
    <t>od spojovacího materiálu, s uložením očištěných kostek na skládku, s odklizením odpadových hmot na hromady a s odklizením vybouraných kostek na vzdálenost do 3 m</t>
  </si>
  <si>
    <t>dopravní prostor - ze stáv. rozebraných kostek : 241,0</t>
  </si>
  <si>
    <t>998276101R00</t>
  </si>
  <si>
    <t>Přesun hmot pro trubní vedení z trub plastových nebo sklolaminátových v otevřeném výkopu</t>
  </si>
  <si>
    <t>Přesun hmot</t>
  </si>
  <si>
    <t>POL7_</t>
  </si>
  <si>
    <t>vodovodu nebo kanalizace ražené nebo hloubené (827 1.1, 827 1.9, 827 2.1, 827 2.9), drobných objektů</t>
  </si>
  <si>
    <t>979081111R00</t>
  </si>
  <si>
    <t>Odvoz suti a vybouraných hmot na skládku do 1 km</t>
  </si>
  <si>
    <t>801-3</t>
  </si>
  <si>
    <t>160,57089</t>
  </si>
  <si>
    <t>979081121R00</t>
  </si>
  <si>
    <t>Odvoz suti a vybouraných hmot na skládku příplatek za každý další 1 km</t>
  </si>
  <si>
    <t>160,57089*19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</si>
  <si>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</si>
  <si>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</si>
  <si>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</si>
  <si>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</si>
  <si>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</si>
  <si>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</si>
  <si>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</si>
  <si>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</si>
  <si>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979093111R00</t>
  </si>
  <si>
    <t>Uložení suti na skládku bez zhutnění</t>
  </si>
  <si>
    <t>800-6</t>
  </si>
  <si>
    <t>s hrubým urovnáním,</t>
  </si>
  <si>
    <t>979999973R00</t>
  </si>
  <si>
    <t>Poplatek za uložení, zemina a kamení,  , skupina 17 05 04 z Katalogu odpadů</t>
  </si>
  <si>
    <t>SUM</t>
  </si>
  <si>
    <t>END</t>
  </si>
  <si>
    <t>02730OA0</t>
  </si>
  <si>
    <t>POMOC PRÁCE ZŘÍZ NEBO ZAJIŠŤ OCHRANU INŽENÝRSKÝCH SÍTÍ</t>
  </si>
  <si>
    <t>KPL</t>
  </si>
  <si>
    <t xml:space="preserve">Provedení SO 301 dle přiložené dokumentace a soupisu prací : </t>
  </si>
  <si>
    <t>Ocenění dle přílohy ""Rekonstrukce_ul._Novohradská_a_Trocnovské_náměstí_2._etapa,_Třeboň_R8.3.2024"" : 1</t>
  </si>
  <si>
    <t>00411 R</t>
  </si>
  <si>
    <t>Přípravné a průzkumné služby či práce</t>
  </si>
  <si>
    <t>Soubor</t>
  </si>
  <si>
    <t>VRN</t>
  </si>
  <si>
    <t>POL99_8</t>
  </si>
  <si>
    <t>Náklady dodavatele vyplývající z povinností dodavatele stanovených obchodními podmínkami před zahájením stavebních prací. Tato skupina zahrnuje zejména náklady na přípravné činnosti.</t>
  </si>
  <si>
    <t>005123 R</t>
  </si>
  <si>
    <t>Územní vlivy</t>
  </si>
  <si>
    <t>Náklady na ztížené podmínky provádění tam, kde se vyskytují omezující vlivy konkrétního prostředí, které mají prokazatelný vliv na provádění stavebních prací, Jedná se zejména o náklady související s extrémními podmínkami místa provádění.</t>
  </si>
  <si>
    <t>005211010R</t>
  </si>
  <si>
    <t>Předání a převzetí staveniště</t>
  </si>
  <si>
    <t>Náklady spojené s účastí zhotovitele na předání a převzetí staveniště.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</si>
  <si>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</si>
  <si>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</si>
  <si>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</si>
  <si>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</si>
  <si>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</si>
  <si>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</si>
  <si>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</si>
  <si>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</si>
  <si>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02520OA0</t>
  </si>
  <si>
    <t>ZKOUŠENÍ MATERIÁLŮ NEZÁVISLOU ZKUŠEBNOU</t>
  </si>
  <si>
    <t>02943OA0</t>
  </si>
  <si>
    <t>OSTATNÍ POŽADAVKY - VYPRACOVÁNÍ RDS</t>
  </si>
  <si>
    <t>02946OA0</t>
  </si>
  <si>
    <t>OSTAT POŽADAVKY - FOTODOKUMENTACE</t>
  </si>
  <si>
    <t>00511 R</t>
  </si>
  <si>
    <t xml:space="preserve">Geodetické práce 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</si>
  <si>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</si>
  <si>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</si>
  <si>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</si>
  <si>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</si>
  <si>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</si>
  <si>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vč. BOZP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</si>
  <si>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</si>
  <si>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</si>
  <si>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</si>
  <si>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Rekonstrukce ulice Novohradská a Trocnovské nám. v Třeboni – 2. etapa – aktualizace PD z roku 2013 - změna 1</t>
  </si>
  <si>
    <t>MOBILIÁŘ - LAVIČKY - montáž</t>
  </si>
  <si>
    <t xml:space="preserve"> montáž a osazení laviček dodaných objednatelem</t>
  </si>
  <si>
    <t xml:space="preserve"> nezbytné zemní práce a základové konstrukce</t>
  </si>
  <si>
    <t>Deska dlažební žulová 250x500x80 mm, povrch tryskaný</t>
  </si>
  <si>
    <t>dlažba kamenná deska; formátová; žula; tl = 100,0 mm; max. dl = 1500 mm; povrch tryskaný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</si>
</sst>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f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0" t="s">
        <v>39</v>
      </c>
      <c r="B2" s="190"/>
      <c r="C2" s="190"/>
      <c r="D2" s="190"/>
      <c r="E2" s="190"/>
      <c r="F2" s="190"/>
      <c r="G2" s="190"/>
    </row>
  </sheetData>
  <sheetProtection algorithmName="SHA-512" hashValue="a8fumDBfi28xVp51OK/53F6TJ/1pJhfV6I2Y+QjFqcGgbXmOnpi8MGoSH6WYBgdX0ZUDEkzKOGWXZHw+fAAQtg==" saltValue="WG2XP55AS0+rCXQ3rzpAA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6"/>
  <sheetViews>
    <sheetView showGridLines="0" topLeftCell="B7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5" t="s">
        <v>41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">
      <c r="A2" s="2"/>
      <c r="B2" s="76" t="s">
        <v>22</v>
      </c>
      <c r="C2" s="77"/>
      <c r="D2" s="78" t="s">
        <v>43</v>
      </c>
      <c r="E2" s="231" t="s">
        <v>44</v>
      </c>
      <c r="F2" s="232"/>
      <c r="G2" s="232"/>
      <c r="H2" s="232"/>
      <c r="I2" s="232"/>
      <c r="J2" s="233"/>
      <c r="O2" s="1"/>
    </row>
    <row r="3" spans="1:15" ht="27" hidden="1" customHeight="1" x14ac:dyDescent="0.2">
      <c r="A3" s="2"/>
      <c r="B3" s="79"/>
      <c r="C3" s="77"/>
      <c r="D3" s="80"/>
      <c r="E3" s="234"/>
      <c r="F3" s="235"/>
      <c r="G3" s="235"/>
      <c r="H3" s="235"/>
      <c r="I3" s="235"/>
      <c r="J3" s="236"/>
    </row>
    <row r="4" spans="1:15" ht="23.25" customHeight="1" x14ac:dyDescent="0.2">
      <c r="A4" s="2"/>
      <c r="B4" s="81"/>
      <c r="C4" s="82"/>
      <c r="D4" s="83"/>
      <c r="E4" s="215"/>
      <c r="F4" s="215"/>
      <c r="G4" s="215"/>
      <c r="H4" s="215"/>
      <c r="I4" s="215"/>
      <c r="J4" s="216"/>
    </row>
    <row r="5" spans="1:15" ht="24" customHeight="1" x14ac:dyDescent="0.2">
      <c r="A5" s="2"/>
      <c r="B5" s="31" t="s">
        <v>42</v>
      </c>
      <c r="D5" s="219"/>
      <c r="E5" s="220"/>
      <c r="F5" s="220"/>
      <c r="G5" s="220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1"/>
      <c r="E6" s="222"/>
      <c r="F6" s="222"/>
      <c r="G6" s="222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3"/>
      <c r="F7" s="224"/>
      <c r="G7" s="22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8"/>
      <c r="E11" s="238"/>
      <c r="F11" s="238"/>
      <c r="G11" s="238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4"/>
      <c r="E12" s="214"/>
      <c r="F12" s="214"/>
      <c r="G12" s="214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7"/>
      <c r="F13" s="218"/>
      <c r="G13" s="218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7"/>
      <c r="F15" s="237"/>
      <c r="G15" s="239"/>
      <c r="H15" s="239"/>
      <c r="I15" s="239" t="s">
        <v>29</v>
      </c>
      <c r="J15" s="240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3"/>
      <c r="F16" s="204"/>
      <c r="G16" s="203"/>
      <c r="H16" s="204"/>
      <c r="I16" s="203">
        <f>SUMIF(F61:F72,A16,I61:I72)+SUMIF(F61:F72,"PSU",I61:I72)</f>
        <v>0</v>
      </c>
      <c r="J16" s="205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3"/>
      <c r="F17" s="204"/>
      <c r="G17" s="203"/>
      <c r="H17" s="204"/>
      <c r="I17" s="203">
        <f>SUMIF(F61:F72,A17,I61:I72)</f>
        <v>0</v>
      </c>
      <c r="J17" s="205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3"/>
      <c r="F18" s="204"/>
      <c r="G18" s="203"/>
      <c r="H18" s="204"/>
      <c r="I18" s="203">
        <f>SUMIF(F61:F72,A18,I61:I72)</f>
        <v>0</v>
      </c>
      <c r="J18" s="205"/>
    </row>
    <row r="19" spans="1:10" ht="23.25" customHeight="1" x14ac:dyDescent="0.2">
      <c r="A19" s="138" t="s">
        <v>88</v>
      </c>
      <c r="B19" s="38" t="s">
        <v>27</v>
      </c>
      <c r="C19" s="62"/>
      <c r="D19" s="63"/>
      <c r="E19" s="203"/>
      <c r="F19" s="204"/>
      <c r="G19" s="203"/>
      <c r="H19" s="204"/>
      <c r="I19" s="203">
        <f>SUMIF(F61:F72,A19,I61:I72)</f>
        <v>0</v>
      </c>
      <c r="J19" s="205"/>
    </row>
    <row r="20" spans="1:10" ht="23.25" customHeight="1" x14ac:dyDescent="0.2">
      <c r="A20" s="138" t="s">
        <v>89</v>
      </c>
      <c r="B20" s="38" t="s">
        <v>28</v>
      </c>
      <c r="C20" s="62"/>
      <c r="D20" s="63"/>
      <c r="E20" s="203"/>
      <c r="F20" s="204"/>
      <c r="G20" s="203"/>
      <c r="H20" s="204"/>
      <c r="I20" s="203">
        <f>SUMIF(F61:F72,A20,I61:I72)</f>
        <v>0</v>
      </c>
      <c r="J20" s="205"/>
    </row>
    <row r="21" spans="1:10" ht="23.25" customHeight="1" x14ac:dyDescent="0.2">
      <c r="A21" s="2"/>
      <c r="B21" s="48" t="s">
        <v>29</v>
      </c>
      <c r="C21" s="64"/>
      <c r="D21" s="65"/>
      <c r="E21" s="206"/>
      <c r="F21" s="241"/>
      <c r="G21" s="206"/>
      <c r="H21" s="241"/>
      <c r="I21" s="206">
        <f>SUM(I16:J20)</f>
        <v>0</v>
      </c>
      <c r="J21" s="20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01">
        <f>ZakladDPHSniVypocet</f>
        <v>0</v>
      </c>
      <c r="H23" s="202"/>
      <c r="I23" s="20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199">
        <f>A23</f>
        <v>0</v>
      </c>
      <c r="H24" s="200"/>
      <c r="I24" s="20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1">
        <f>ZakladDPHZaklVypocet</f>
        <v>0</v>
      </c>
      <c r="H25" s="202"/>
      <c r="I25" s="20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8">
        <f>A25</f>
        <v>0</v>
      </c>
      <c r="H26" s="229"/>
      <c r="I26" s="22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0">
        <f>CenaCelkem-(ZakladDPHSni+DPHSni+ZakladDPHZakl+DPHZakl)</f>
        <v>0</v>
      </c>
      <c r="H27" s="230"/>
      <c r="I27" s="230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09">
        <f>ZakladDPHSniVypocet+ZakladDPHZaklVypocet</f>
        <v>0</v>
      </c>
      <c r="H28" s="209"/>
      <c r="I28" s="209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08">
        <f>A27</f>
        <v>0</v>
      </c>
      <c r="H29" s="208"/>
      <c r="I29" s="208"/>
      <c r="J29" s="118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0"/>
      <c r="E34" s="211"/>
      <c r="G34" s="212"/>
      <c r="H34" s="213"/>
      <c r="I34" s="213"/>
      <c r="J34" s="25"/>
    </row>
    <row r="35" spans="1:10" ht="12.75" customHeight="1" x14ac:dyDescent="0.2">
      <c r="A35" s="2"/>
      <c r="B35" s="2"/>
      <c r="D35" s="198" t="s">
        <v>2</v>
      </c>
      <c r="E35" s="19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193"/>
      <c r="D39" s="193"/>
      <c r="E39" s="193"/>
      <c r="F39" s="98">
        <f>'SO 101 SO 101 Pol'!AE308+'SO 301 SO 301 Pol'!AE13+'VON VON Pol'!AE32</f>
        <v>0</v>
      </c>
      <c r="G39" s="99">
        <f>'SO 101 SO 101 Pol'!AF308+'SO 301 SO 301 Pol'!AF13+'VON VON Pol'!AF32</f>
        <v>0</v>
      </c>
      <c r="H39" s="100">
        <f t="shared" ref="H39:H46" si="1">(F39*SazbaDPH1/100)+(G39*SazbaDPH2/100)</f>
        <v>0</v>
      </c>
      <c r="I39" s="100">
        <f>F39+G39+H39</f>
        <v>0</v>
      </c>
      <c r="J39" s="101" t="e">
        <f ca="1">IF(_xlfn.SINGLE(CenaCelkemVypocet)=0,"",I39/_xlfn.SINGLE(CenaCelkemVypocet)*100)</f>
        <v>#NAME?</v>
      </c>
    </row>
    <row r="40" spans="1:10" ht="25.5" customHeight="1" x14ac:dyDescent="0.2">
      <c r="A40" s="87">
        <v>2</v>
      </c>
      <c r="B40" s="102"/>
      <c r="C40" s="194" t="s">
        <v>46</v>
      </c>
      <c r="D40" s="194"/>
      <c r="E40" s="194"/>
      <c r="F40" s="103"/>
      <c r="G40" s="104"/>
      <c r="H40" s="104">
        <f t="shared" si="1"/>
        <v>0</v>
      </c>
      <c r="I40" s="104"/>
      <c r="J40" s="105"/>
    </row>
    <row r="41" spans="1:10" ht="25.5" customHeight="1" x14ac:dyDescent="0.2">
      <c r="A41" s="87">
        <v>2</v>
      </c>
      <c r="B41" s="102" t="s">
        <v>47</v>
      </c>
      <c r="C41" s="194" t="s">
        <v>48</v>
      </c>
      <c r="D41" s="194"/>
      <c r="E41" s="194"/>
      <c r="F41" s="103">
        <f>'SO 101 SO 101 Pol'!AE308</f>
        <v>0</v>
      </c>
      <c r="G41" s="104">
        <f>'SO 101 SO 101 Pol'!AF308</f>
        <v>0</v>
      </c>
      <c r="H41" s="104">
        <f t="shared" si="1"/>
        <v>0</v>
      </c>
      <c r="I41" s="104">
        <f t="shared" ref="I41:I46" si="2">F41+G41+H41</f>
        <v>0</v>
      </c>
      <c r="J41" s="105" t="e">
        <f ca="1">IF(_xlfn.SINGLE(CenaCelkemVypocet)=0,"",I41/_xlfn.SINGLE(CenaCelkemVypocet)*100)</f>
        <v>#NAME?</v>
      </c>
    </row>
    <row r="42" spans="1:10" ht="25.5" customHeight="1" x14ac:dyDescent="0.2">
      <c r="A42" s="87">
        <v>3</v>
      </c>
      <c r="B42" s="106" t="s">
        <v>47</v>
      </c>
      <c r="C42" s="193" t="s">
        <v>48</v>
      </c>
      <c r="D42" s="193"/>
      <c r="E42" s="193"/>
      <c r="F42" s="107">
        <f>'SO 101 SO 101 Pol'!AE308</f>
        <v>0</v>
      </c>
      <c r="G42" s="100">
        <f>'SO 101 SO 101 Pol'!AF308</f>
        <v>0</v>
      </c>
      <c r="H42" s="100">
        <f t="shared" si="1"/>
        <v>0</v>
      </c>
      <c r="I42" s="100">
        <f t="shared" si="2"/>
        <v>0</v>
      </c>
      <c r="J42" s="101" t="e">
        <f ca="1">IF(_xlfn.SINGLE(CenaCelkemVypocet)=0,"",I42/_xlfn.SINGLE(CenaCelkemVypocet)*100)</f>
        <v>#NAME?</v>
      </c>
    </row>
    <row r="43" spans="1:10" ht="25.5" customHeight="1" x14ac:dyDescent="0.2">
      <c r="A43" s="87">
        <v>2</v>
      </c>
      <c r="B43" s="102" t="s">
        <v>49</v>
      </c>
      <c r="C43" s="194" t="s">
        <v>50</v>
      </c>
      <c r="D43" s="194"/>
      <c r="E43" s="194"/>
      <c r="F43" s="103">
        <f>'SO 301 SO 301 Pol'!AE13</f>
        <v>0</v>
      </c>
      <c r="G43" s="104">
        <f>'SO 301 SO 301 Pol'!AF13</f>
        <v>0</v>
      </c>
      <c r="H43" s="104">
        <f t="shared" si="1"/>
        <v>0</v>
      </c>
      <c r="I43" s="104">
        <f t="shared" si="2"/>
        <v>0</v>
      </c>
      <c r="J43" s="105" t="e">
        <f ca="1">IF(_xlfn.SINGLE(CenaCelkemVypocet)=0,"",I43/_xlfn.SINGLE(CenaCelkemVypocet)*100)</f>
        <v>#NAME?</v>
      </c>
    </row>
    <row r="44" spans="1:10" ht="25.5" customHeight="1" x14ac:dyDescent="0.2">
      <c r="A44" s="87">
        <v>3</v>
      </c>
      <c r="B44" s="106" t="s">
        <v>49</v>
      </c>
      <c r="C44" s="193" t="s">
        <v>50</v>
      </c>
      <c r="D44" s="193"/>
      <c r="E44" s="193"/>
      <c r="F44" s="107">
        <f>'SO 301 SO 301 Pol'!AE13</f>
        <v>0</v>
      </c>
      <c r="G44" s="100">
        <f>'SO 301 SO 301 Pol'!AF13</f>
        <v>0</v>
      </c>
      <c r="H44" s="100">
        <f t="shared" si="1"/>
        <v>0</v>
      </c>
      <c r="I44" s="100">
        <f t="shared" si="2"/>
        <v>0</v>
      </c>
      <c r="J44" s="101" t="e">
        <f ca="1">IF(_xlfn.SINGLE(CenaCelkemVypocet)=0,"",I44/_xlfn.SINGLE(CenaCelkemVypocet)*100)</f>
        <v>#NAME?</v>
      </c>
    </row>
    <row r="45" spans="1:10" ht="25.5" customHeight="1" x14ac:dyDescent="0.2">
      <c r="A45" s="87">
        <v>2</v>
      </c>
      <c r="B45" s="102" t="s">
        <v>51</v>
      </c>
      <c r="C45" s="194" t="s">
        <v>52</v>
      </c>
      <c r="D45" s="194"/>
      <c r="E45" s="194"/>
      <c r="F45" s="103">
        <f>'VON VON Pol'!AE32</f>
        <v>0</v>
      </c>
      <c r="G45" s="104">
        <f>'VON VON Pol'!AF32</f>
        <v>0</v>
      </c>
      <c r="H45" s="104">
        <f t="shared" si="1"/>
        <v>0</v>
      </c>
      <c r="I45" s="104">
        <f t="shared" si="2"/>
        <v>0</v>
      </c>
      <c r="J45" s="105" t="e">
        <f ca="1">IF(_xlfn.SINGLE(CenaCelkemVypocet)=0,"",I45/_xlfn.SINGLE(CenaCelkemVypocet)*100)</f>
        <v>#NAME?</v>
      </c>
    </row>
    <row r="46" spans="1:10" ht="25.5" customHeight="1" x14ac:dyDescent="0.2">
      <c r="A46" s="87">
        <v>3</v>
      </c>
      <c r="B46" s="106" t="s">
        <v>51</v>
      </c>
      <c r="C46" s="193" t="s">
        <v>52</v>
      </c>
      <c r="D46" s="193"/>
      <c r="E46" s="193"/>
      <c r="F46" s="107">
        <f>'VON VON Pol'!AE32</f>
        <v>0</v>
      </c>
      <c r="G46" s="100">
        <f>'VON VON Pol'!AF32</f>
        <v>0</v>
      </c>
      <c r="H46" s="100">
        <f t="shared" si="1"/>
        <v>0</v>
      </c>
      <c r="I46" s="100">
        <f t="shared" si="2"/>
        <v>0</v>
      </c>
      <c r="J46" s="101" t="e">
        <f ca="1">IF(_xlfn.SINGLE(CenaCelkemVypocet)=0,"",I46/_xlfn.SINGLE(CenaCelkemVypocet)*100)</f>
        <v>#NAME?</v>
      </c>
    </row>
    <row r="47" spans="1:10" ht="25.5" customHeight="1" x14ac:dyDescent="0.2">
      <c r="A47" s="87"/>
      <c r="B47" s="195" t="s">
        <v>53</v>
      </c>
      <c r="C47" s="196"/>
      <c r="D47" s="196"/>
      <c r="E47" s="197"/>
      <c r="F47" s="108">
        <f>SUMIF(A39:A46,"=1",F39:F46)</f>
        <v>0</v>
      </c>
      <c r="G47" s="109">
        <f>SUMIF(A39:A46,"=1",G39:G46)</f>
        <v>0</v>
      </c>
      <c r="H47" s="109">
        <f>SUMIF(A39:A46,"=1",H39:H46)</f>
        <v>0</v>
      </c>
      <c r="I47" s="109">
        <f>SUMIF(A39:A46,"=1",I39:I46)</f>
        <v>0</v>
      </c>
      <c r="J47" s="110" t="e">
        <f ca="1">SUMIF(A39:A46,"=1",J39:J46)</f>
        <v>#NAME?</v>
      </c>
    </row>
    <row r="49" spans="1:10" x14ac:dyDescent="0.2">
      <c r="A49" t="s">
        <v>55</v>
      </c>
      <c r="B49" t="s">
        <v>56</v>
      </c>
    </row>
    <row r="50" spans="1:10" x14ac:dyDescent="0.2">
      <c r="A50" t="s">
        <v>57</v>
      </c>
      <c r="B50" t="s">
        <v>58</v>
      </c>
    </row>
    <row r="51" spans="1:10" x14ac:dyDescent="0.2">
      <c r="A51" t="s">
        <v>59</v>
      </c>
      <c r="B51" t="s">
        <v>60</v>
      </c>
    </row>
    <row r="52" spans="1:10" x14ac:dyDescent="0.2">
      <c r="A52" t="s">
        <v>57</v>
      </c>
      <c r="B52" t="s">
        <v>61</v>
      </c>
    </row>
    <row r="53" spans="1:10" x14ac:dyDescent="0.2">
      <c r="A53" t="s">
        <v>59</v>
      </c>
      <c r="B53" t="s">
        <v>62</v>
      </c>
    </row>
    <row r="54" spans="1:10" x14ac:dyDescent="0.2">
      <c r="A54" t="s">
        <v>57</v>
      </c>
      <c r="B54" t="s">
        <v>63</v>
      </c>
    </row>
    <row r="55" spans="1:10" x14ac:dyDescent="0.2">
      <c r="A55" t="s">
        <v>59</v>
      </c>
      <c r="B55" t="s">
        <v>64</v>
      </c>
    </row>
    <row r="58" spans="1:10" ht="15.75" x14ac:dyDescent="0.25">
      <c r="B58" s="119" t="s">
        <v>65</v>
      </c>
    </row>
    <row r="60" spans="1:10" ht="25.5" customHeight="1" x14ac:dyDescent="0.2">
      <c r="A60" s="121"/>
      <c r="B60" s="124" t="s">
        <v>17</v>
      </c>
      <c r="C60" s="124" t="s">
        <v>5</v>
      </c>
      <c r="D60" s="125"/>
      <c r="E60" s="125"/>
      <c r="F60" s="126" t="s">
        <v>66</v>
      </c>
      <c r="G60" s="126"/>
      <c r="H60" s="126"/>
      <c r="I60" s="126" t="s">
        <v>29</v>
      </c>
      <c r="J60" s="126" t="s">
        <v>0</v>
      </c>
    </row>
    <row r="61" spans="1:10" ht="36.75" customHeight="1" x14ac:dyDescent="0.2">
      <c r="A61" s="122"/>
      <c r="B61" s="127" t="s">
        <v>67</v>
      </c>
      <c r="C61" s="191" t="s">
        <v>68</v>
      </c>
      <c r="D61" s="192"/>
      <c r="E61" s="192"/>
      <c r="F61" s="134" t="s">
        <v>24</v>
      </c>
      <c r="G61" s="135"/>
      <c r="H61" s="135"/>
      <c r="I61" s="135">
        <f>'SO 101 SO 101 Pol'!G8+'SO 301 SO 301 Pol'!G8</f>
        <v>0</v>
      </c>
      <c r="J61" s="131" t="str">
        <f>IF(I73=0,"",I61/I73*100)</f>
        <v/>
      </c>
    </row>
    <row r="62" spans="1:10" ht="36.75" customHeight="1" x14ac:dyDescent="0.2">
      <c r="A62" s="122"/>
      <c r="B62" s="127" t="s">
        <v>69</v>
      </c>
      <c r="C62" s="191" t="s">
        <v>70</v>
      </c>
      <c r="D62" s="192"/>
      <c r="E62" s="192"/>
      <c r="F62" s="134" t="s">
        <v>24</v>
      </c>
      <c r="G62" s="135"/>
      <c r="H62" s="135"/>
      <c r="I62" s="135">
        <f>'SO 101 SO 101 Pol'!G151</f>
        <v>0</v>
      </c>
      <c r="J62" s="131" t="str">
        <f>IF(I73=0,"",I62/I73*100)</f>
        <v/>
      </c>
    </row>
    <row r="63" spans="1:10" ht="36.75" customHeight="1" x14ac:dyDescent="0.2">
      <c r="A63" s="122"/>
      <c r="B63" s="127" t="s">
        <v>71</v>
      </c>
      <c r="C63" s="191" t="s">
        <v>72</v>
      </c>
      <c r="D63" s="192"/>
      <c r="E63" s="192"/>
      <c r="F63" s="134" t="s">
        <v>24</v>
      </c>
      <c r="G63" s="135"/>
      <c r="H63" s="135"/>
      <c r="I63" s="135">
        <f>'SO 101 SO 101 Pol'!G163</f>
        <v>0</v>
      </c>
      <c r="J63" s="131" t="str">
        <f>IF(I73=0,"",I63/I73*100)</f>
        <v/>
      </c>
    </row>
    <row r="64" spans="1:10" ht="36.75" customHeight="1" x14ac:dyDescent="0.2">
      <c r="A64" s="122"/>
      <c r="B64" s="127" t="s">
        <v>73</v>
      </c>
      <c r="C64" s="191" t="s">
        <v>74</v>
      </c>
      <c r="D64" s="192"/>
      <c r="E64" s="192"/>
      <c r="F64" s="134" t="s">
        <v>24</v>
      </c>
      <c r="G64" s="135"/>
      <c r="H64" s="135"/>
      <c r="I64" s="135">
        <f>'SO 101 SO 101 Pol'!G180</f>
        <v>0</v>
      </c>
      <c r="J64" s="131" t="str">
        <f>IF(I73=0,"",I64/I73*100)</f>
        <v/>
      </c>
    </row>
    <row r="65" spans="1:10" ht="36.75" customHeight="1" x14ac:dyDescent="0.2">
      <c r="A65" s="122"/>
      <c r="B65" s="127" t="s">
        <v>75</v>
      </c>
      <c r="C65" s="191" t="s">
        <v>76</v>
      </c>
      <c r="D65" s="192"/>
      <c r="E65" s="192"/>
      <c r="F65" s="134" t="s">
        <v>24</v>
      </c>
      <c r="G65" s="135"/>
      <c r="H65" s="135"/>
      <c r="I65" s="135">
        <f>'SO 101 SO 101 Pol'!G226</f>
        <v>0</v>
      </c>
      <c r="J65" s="131" t="str">
        <f>IF(I73=0,"",I65/I73*100)</f>
        <v/>
      </c>
    </row>
    <row r="66" spans="1:10" ht="36.75" customHeight="1" x14ac:dyDescent="0.2">
      <c r="A66" s="122"/>
      <c r="B66" s="127" t="s">
        <v>77</v>
      </c>
      <c r="C66" s="191" t="s">
        <v>78</v>
      </c>
      <c r="D66" s="192"/>
      <c r="E66" s="192"/>
      <c r="F66" s="134" t="s">
        <v>24</v>
      </c>
      <c r="G66" s="135"/>
      <c r="H66" s="135"/>
      <c r="I66" s="135">
        <f>'SO 101 SO 101 Pol'!G253</f>
        <v>0</v>
      </c>
      <c r="J66" s="131" t="str">
        <f>IF(I73=0,"",I66/I73*100)</f>
        <v/>
      </c>
    </row>
    <row r="67" spans="1:10" ht="36.75" customHeight="1" x14ac:dyDescent="0.2">
      <c r="A67" s="122"/>
      <c r="B67" s="127" t="s">
        <v>79</v>
      </c>
      <c r="C67" s="191" t="s">
        <v>80</v>
      </c>
      <c r="D67" s="192"/>
      <c r="E67" s="192"/>
      <c r="F67" s="134" t="s">
        <v>24</v>
      </c>
      <c r="G67" s="135"/>
      <c r="H67" s="135"/>
      <c r="I67" s="135">
        <f>'SO 101 SO 101 Pol'!G262</f>
        <v>0</v>
      </c>
      <c r="J67" s="131" t="str">
        <f>IF(I73=0,"",I67/I73*100)</f>
        <v/>
      </c>
    </row>
    <row r="68" spans="1:10" ht="36.75" customHeight="1" x14ac:dyDescent="0.2">
      <c r="A68" s="122"/>
      <c r="B68" s="127" t="s">
        <v>81</v>
      </c>
      <c r="C68" s="191" t="s">
        <v>82</v>
      </c>
      <c r="D68" s="192"/>
      <c r="E68" s="192"/>
      <c r="F68" s="134" t="s">
        <v>24</v>
      </c>
      <c r="G68" s="135"/>
      <c r="H68" s="135"/>
      <c r="I68" s="135">
        <f>'SO 101 SO 101 Pol'!G278</f>
        <v>0</v>
      </c>
      <c r="J68" s="131" t="str">
        <f>IF(I73=0,"",I68/I73*100)</f>
        <v/>
      </c>
    </row>
    <row r="69" spans="1:10" ht="36.75" customHeight="1" x14ac:dyDescent="0.2">
      <c r="A69" s="122"/>
      <c r="B69" s="127" t="s">
        <v>83</v>
      </c>
      <c r="C69" s="191" t="s">
        <v>84</v>
      </c>
      <c r="D69" s="192"/>
      <c r="E69" s="192"/>
      <c r="F69" s="134" t="s">
        <v>24</v>
      </c>
      <c r="G69" s="135"/>
      <c r="H69" s="135"/>
      <c r="I69" s="135">
        <f>'SO 101 SO 101 Pol'!G287</f>
        <v>0</v>
      </c>
      <c r="J69" s="131" t="str">
        <f>IF(I73=0,"",I69/I73*100)</f>
        <v/>
      </c>
    </row>
    <row r="70" spans="1:10" ht="36.75" customHeight="1" x14ac:dyDescent="0.2">
      <c r="A70" s="122"/>
      <c r="B70" s="127" t="s">
        <v>85</v>
      </c>
      <c r="C70" s="191" t="s">
        <v>86</v>
      </c>
      <c r="D70" s="192"/>
      <c r="E70" s="192"/>
      <c r="F70" s="134" t="s">
        <v>87</v>
      </c>
      <c r="G70" s="135"/>
      <c r="H70" s="135"/>
      <c r="I70" s="135">
        <f>'SO 101 SO 101 Pol'!G290</f>
        <v>0</v>
      </c>
      <c r="J70" s="131" t="str">
        <f>IF(I73=0,"",I70/I73*100)</f>
        <v/>
      </c>
    </row>
    <row r="71" spans="1:10" ht="36.75" customHeight="1" x14ac:dyDescent="0.2">
      <c r="A71" s="122"/>
      <c r="B71" s="127" t="s">
        <v>88</v>
      </c>
      <c r="C71" s="191" t="s">
        <v>27</v>
      </c>
      <c r="D71" s="192"/>
      <c r="E71" s="192"/>
      <c r="F71" s="134" t="s">
        <v>88</v>
      </c>
      <c r="G71" s="135"/>
      <c r="H71" s="135"/>
      <c r="I71" s="135">
        <f>'VON VON Pol'!G23</f>
        <v>0</v>
      </c>
      <c r="J71" s="131" t="str">
        <f>IF(I73=0,"",I71/I73*100)</f>
        <v/>
      </c>
    </row>
    <row r="72" spans="1:10" ht="36.75" customHeight="1" x14ac:dyDescent="0.2">
      <c r="A72" s="122"/>
      <c r="B72" s="127" t="s">
        <v>89</v>
      </c>
      <c r="C72" s="191" t="s">
        <v>28</v>
      </c>
      <c r="D72" s="192"/>
      <c r="E72" s="192"/>
      <c r="F72" s="134" t="s">
        <v>89</v>
      </c>
      <c r="G72" s="135"/>
      <c r="H72" s="135"/>
      <c r="I72" s="135">
        <f>'VON VON Pol'!G8</f>
        <v>0</v>
      </c>
      <c r="J72" s="131" t="str">
        <f>IF(I73=0,"",I72/I73*100)</f>
        <v/>
      </c>
    </row>
    <row r="73" spans="1:10" ht="25.5" customHeight="1" x14ac:dyDescent="0.2">
      <c r="A73" s="123"/>
      <c r="B73" s="128" t="s">
        <v>1</v>
      </c>
      <c r="C73" s="129"/>
      <c r="D73" s="130"/>
      <c r="E73" s="130"/>
      <c r="F73" s="136"/>
      <c r="G73" s="137"/>
      <c r="H73" s="137"/>
      <c r="I73" s="137">
        <f>SUM(I61:I72)</f>
        <v>0</v>
      </c>
      <c r="J73" s="132">
        <f>SUM(J61:J72)</f>
        <v>0</v>
      </c>
    </row>
    <row r="74" spans="1:10" x14ac:dyDescent="0.2">
      <c r="F74" s="86"/>
      <c r="G74" s="86"/>
      <c r="H74" s="86"/>
      <c r="I74" s="86"/>
      <c r="J74" s="133"/>
    </row>
    <row r="75" spans="1:10" x14ac:dyDescent="0.2">
      <c r="F75" s="86"/>
      <c r="G75" s="86"/>
      <c r="H75" s="86"/>
      <c r="I75" s="86"/>
      <c r="J75" s="133"/>
    </row>
    <row r="76" spans="1:10" x14ac:dyDescent="0.2">
      <c r="F76" s="86"/>
      <c r="G76" s="86"/>
      <c r="H76" s="86"/>
      <c r="I76" s="86"/>
      <c r="J76" s="133"/>
    </row>
  </sheetData>
  <sheetProtection algorithmName="SHA-512" hashValue="Lu8lUVX3cbIKl07GGFm7Ahw1HoZ1QOcYITCJHXvV5Evuou+hlTETfadC7rn8+h7G7IxxRB0jhdWWNyfCdiMJrQ==" saltValue="NkZgJ6KfdLVFOK/+y84SL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B47:E47"/>
    <mergeCell ref="C61:E61"/>
    <mergeCell ref="C62:E62"/>
    <mergeCell ref="C63:E63"/>
    <mergeCell ref="C64:E64"/>
    <mergeCell ref="C65:E65"/>
    <mergeCell ref="C66:E66"/>
    <mergeCell ref="C72:E72"/>
    <mergeCell ref="C67:E67"/>
    <mergeCell ref="C68:E68"/>
    <mergeCell ref="C69:E69"/>
    <mergeCell ref="C70:E70"/>
    <mergeCell ref="C71:E7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2" t="s">
        <v>6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50" t="s">
        <v>7</v>
      </c>
      <c r="B2" s="49"/>
      <c r="C2" s="244"/>
      <c r="D2" s="244"/>
      <c r="E2" s="244"/>
      <c r="F2" s="244"/>
      <c r="G2" s="245"/>
    </row>
    <row r="3" spans="1:7" ht="24.95" customHeight="1" x14ac:dyDescent="0.2">
      <c r="A3" s="50" t="s">
        <v>8</v>
      </c>
      <c r="B3" s="49"/>
      <c r="C3" s="244"/>
      <c r="D3" s="244"/>
      <c r="E3" s="244"/>
      <c r="F3" s="244"/>
      <c r="G3" s="245"/>
    </row>
    <row r="4" spans="1:7" ht="24.95" customHeight="1" x14ac:dyDescent="0.2">
      <c r="A4" s="50" t="s">
        <v>9</v>
      </c>
      <c r="B4" s="49"/>
      <c r="C4" s="244"/>
      <c r="D4" s="244"/>
      <c r="E4" s="244"/>
      <c r="F4" s="244"/>
      <c r="G4" s="245"/>
    </row>
    <row r="5" spans="1:7" x14ac:dyDescent="0.2">
      <c r="B5" s="4"/>
      <c r="C5" s="5"/>
      <c r="D5" s="6"/>
    </row>
  </sheetData>
  <sheetProtection algorithmName="SHA-512" hashValue="Pe9XJt5MN935nNJO2HwUXDlH5FUjSvb9utM/HZNHvWDmvbKABVQNcnDZSKEjL+NAn4bivmMj3g/fdC6oMrhcPA==" saltValue="J4BhIfEHFlbzF9OOnbSOt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203" sqref="C203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90</v>
      </c>
      <c r="B1" s="252"/>
      <c r="C1" s="252"/>
      <c r="D1" s="252"/>
      <c r="E1" s="252"/>
      <c r="F1" s="252"/>
      <c r="G1" s="252"/>
      <c r="AG1" t="s">
        <v>91</v>
      </c>
    </row>
    <row r="2" spans="1:60" ht="24.95" customHeight="1" x14ac:dyDescent="0.2">
      <c r="A2" s="139" t="s">
        <v>7</v>
      </c>
      <c r="B2" s="49" t="s">
        <v>43</v>
      </c>
      <c r="C2" s="253" t="s">
        <v>444</v>
      </c>
      <c r="D2" s="254"/>
      <c r="E2" s="254"/>
      <c r="F2" s="254"/>
      <c r="G2" s="255"/>
      <c r="AG2" t="s">
        <v>92</v>
      </c>
    </row>
    <row r="3" spans="1:60" ht="24.95" customHeight="1" x14ac:dyDescent="0.2">
      <c r="A3" s="139" t="s">
        <v>8</v>
      </c>
      <c r="B3" s="49" t="s">
        <v>47</v>
      </c>
      <c r="C3" s="253" t="s">
        <v>48</v>
      </c>
      <c r="D3" s="254"/>
      <c r="E3" s="254"/>
      <c r="F3" s="254"/>
      <c r="G3" s="255"/>
      <c r="AC3" s="120" t="s">
        <v>92</v>
      </c>
      <c r="AG3" t="s">
        <v>93</v>
      </c>
    </row>
    <row r="4" spans="1:60" ht="24.95" customHeight="1" x14ac:dyDescent="0.2">
      <c r="A4" s="140" t="s">
        <v>9</v>
      </c>
      <c r="B4" s="141" t="s">
        <v>47</v>
      </c>
      <c r="C4" s="256" t="s">
        <v>48</v>
      </c>
      <c r="D4" s="257"/>
      <c r="E4" s="257"/>
      <c r="F4" s="257"/>
      <c r="G4" s="258"/>
      <c r="AG4" t="s">
        <v>94</v>
      </c>
    </row>
    <row r="5" spans="1:60" x14ac:dyDescent="0.2">
      <c r="D5" s="10"/>
    </row>
    <row r="6" spans="1:60" ht="38.25" x14ac:dyDescent="0.2">
      <c r="A6" s="143" t="s">
        <v>95</v>
      </c>
      <c r="B6" s="145" t="s">
        <v>96</v>
      </c>
      <c r="C6" s="145" t="s">
        <v>97</v>
      </c>
      <c r="D6" s="144" t="s">
        <v>98</v>
      </c>
      <c r="E6" s="143" t="s">
        <v>99</v>
      </c>
      <c r="F6" s="142" t="s">
        <v>100</v>
      </c>
      <c r="G6" s="143" t="s">
        <v>29</v>
      </c>
      <c r="H6" s="146" t="s">
        <v>30</v>
      </c>
      <c r="I6" s="146" t="s">
        <v>101</v>
      </c>
      <c r="J6" s="146" t="s">
        <v>31</v>
      </c>
      <c r="K6" s="146" t="s">
        <v>102</v>
      </c>
      <c r="L6" s="146" t="s">
        <v>103</v>
      </c>
      <c r="M6" s="146" t="s">
        <v>104</v>
      </c>
      <c r="N6" s="146" t="s">
        <v>105</v>
      </c>
      <c r="O6" s="146" t="s">
        <v>106</v>
      </c>
      <c r="P6" s="146" t="s">
        <v>107</v>
      </c>
      <c r="Q6" s="146" t="s">
        <v>108</v>
      </c>
      <c r="R6" s="146" t="s">
        <v>109</v>
      </c>
      <c r="S6" s="146" t="s">
        <v>110</v>
      </c>
      <c r="T6" s="146" t="s">
        <v>111</v>
      </c>
      <c r="U6" s="146" t="s">
        <v>112</v>
      </c>
      <c r="V6" s="146" t="s">
        <v>113</v>
      </c>
      <c r="W6" s="146" t="s">
        <v>114</v>
      </c>
      <c r="X6" s="146" t="s">
        <v>115</v>
      </c>
      <c r="Y6" s="146" t="s">
        <v>116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117</v>
      </c>
      <c r="B8" s="162" t="s">
        <v>67</v>
      </c>
      <c r="C8" s="183" t="s">
        <v>68</v>
      </c>
      <c r="D8" s="163"/>
      <c r="E8" s="164"/>
      <c r="F8" s="165"/>
      <c r="G8" s="165">
        <f>SUMIF(AG9:AG150,"&lt;&gt;NOR",G9:G150)</f>
        <v>0</v>
      </c>
      <c r="H8" s="165"/>
      <c r="I8" s="165">
        <f>SUM(I9:I150)</f>
        <v>0</v>
      </c>
      <c r="J8" s="165"/>
      <c r="K8" s="165">
        <f>SUM(K9:K150)</f>
        <v>0</v>
      </c>
      <c r="L8" s="165"/>
      <c r="M8" s="165">
        <f>SUM(M9:M150)</f>
        <v>0</v>
      </c>
      <c r="N8" s="164"/>
      <c r="O8" s="164">
        <f>SUM(O9:O150)</f>
        <v>29.74</v>
      </c>
      <c r="P8" s="164"/>
      <c r="Q8" s="164">
        <f>SUM(Q9:Q150)</f>
        <v>261.7</v>
      </c>
      <c r="R8" s="165"/>
      <c r="S8" s="165"/>
      <c r="T8" s="166"/>
      <c r="U8" s="160"/>
      <c r="V8" s="160">
        <f>SUM(V9:V150)</f>
        <v>617.25</v>
      </c>
      <c r="W8" s="160"/>
      <c r="X8" s="160"/>
      <c r="Y8" s="160"/>
      <c r="AG8" t="s">
        <v>118</v>
      </c>
    </row>
    <row r="9" spans="1:60" ht="22.5" outlineLevel="1" x14ac:dyDescent="0.2">
      <c r="A9" s="168">
        <v>1</v>
      </c>
      <c r="B9" s="169" t="s">
        <v>119</v>
      </c>
      <c r="C9" s="184" t="s">
        <v>120</v>
      </c>
      <c r="D9" s="170" t="s">
        <v>121</v>
      </c>
      <c r="E9" s="171">
        <v>152.85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0.24</v>
      </c>
      <c r="Q9" s="171">
        <f>ROUND(E9*P9,2)</f>
        <v>36.68</v>
      </c>
      <c r="R9" s="173" t="s">
        <v>122</v>
      </c>
      <c r="S9" s="173" t="s">
        <v>123</v>
      </c>
      <c r="T9" s="174" t="s">
        <v>123</v>
      </c>
      <c r="U9" s="157">
        <v>0.16900000000000001</v>
      </c>
      <c r="V9" s="157">
        <f>ROUND(E9*U9,2)</f>
        <v>25.83</v>
      </c>
      <c r="W9" s="157"/>
      <c r="X9" s="157" t="s">
        <v>124</v>
      </c>
      <c r="Y9" s="157" t="s">
        <v>125</v>
      </c>
      <c r="Z9" s="147"/>
      <c r="AA9" s="147"/>
      <c r="AB9" s="147"/>
      <c r="AC9" s="147"/>
      <c r="AD9" s="147"/>
      <c r="AE9" s="147"/>
      <c r="AF9" s="147"/>
      <c r="AG9" s="147" t="s">
        <v>126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48" t="s">
        <v>127</v>
      </c>
      <c r="D10" s="249"/>
      <c r="E10" s="249"/>
      <c r="F10" s="249"/>
      <c r="G10" s="249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128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5" t="s">
        <v>129</v>
      </c>
      <c r="D11" s="158"/>
      <c r="E11" s="159">
        <v>152.85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130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68">
        <v>2</v>
      </c>
      <c r="B12" s="169" t="s">
        <v>131</v>
      </c>
      <c r="C12" s="184" t="s">
        <v>132</v>
      </c>
      <c r="D12" s="170" t="s">
        <v>121</v>
      </c>
      <c r="E12" s="171">
        <v>298.97000000000003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1">
        <v>0</v>
      </c>
      <c r="O12" s="171">
        <f>ROUND(E12*N12,2)</f>
        <v>0</v>
      </c>
      <c r="P12" s="171">
        <v>0.41699999999999998</v>
      </c>
      <c r="Q12" s="171">
        <f>ROUND(E12*P12,2)</f>
        <v>124.67</v>
      </c>
      <c r="R12" s="173" t="s">
        <v>122</v>
      </c>
      <c r="S12" s="173" t="s">
        <v>123</v>
      </c>
      <c r="T12" s="174" t="s">
        <v>123</v>
      </c>
      <c r="U12" s="157">
        <v>0.13</v>
      </c>
      <c r="V12" s="157">
        <f>ROUND(E12*U12,2)</f>
        <v>38.869999999999997</v>
      </c>
      <c r="W12" s="157"/>
      <c r="X12" s="157" t="s">
        <v>124</v>
      </c>
      <c r="Y12" s="157" t="s">
        <v>125</v>
      </c>
      <c r="Z12" s="147"/>
      <c r="AA12" s="147"/>
      <c r="AB12" s="147"/>
      <c r="AC12" s="147"/>
      <c r="AD12" s="147"/>
      <c r="AE12" s="147"/>
      <c r="AF12" s="147"/>
      <c r="AG12" s="147" t="s">
        <v>126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48" t="s">
        <v>127</v>
      </c>
      <c r="D13" s="249"/>
      <c r="E13" s="249"/>
      <c r="F13" s="249"/>
      <c r="G13" s="249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128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5" t="s">
        <v>133</v>
      </c>
      <c r="D14" s="158"/>
      <c r="E14" s="159">
        <v>274.68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130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85" t="s">
        <v>134</v>
      </c>
      <c r="D15" s="158"/>
      <c r="E15" s="159">
        <v>24.29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130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68">
        <v>3</v>
      </c>
      <c r="B16" s="169" t="s">
        <v>135</v>
      </c>
      <c r="C16" s="184" t="s">
        <v>136</v>
      </c>
      <c r="D16" s="170" t="s">
        <v>121</v>
      </c>
      <c r="E16" s="171">
        <v>456.12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1">
        <v>0</v>
      </c>
      <c r="O16" s="171">
        <f>ROUND(E16*N16,2)</f>
        <v>0</v>
      </c>
      <c r="P16" s="171">
        <v>0.22</v>
      </c>
      <c r="Q16" s="171">
        <f>ROUND(E16*P16,2)</f>
        <v>100.35</v>
      </c>
      <c r="R16" s="173" t="s">
        <v>122</v>
      </c>
      <c r="S16" s="173" t="s">
        <v>123</v>
      </c>
      <c r="T16" s="174" t="s">
        <v>123</v>
      </c>
      <c r="U16" s="157">
        <v>0.42099999999999999</v>
      </c>
      <c r="V16" s="157">
        <f>ROUND(E16*U16,2)</f>
        <v>192.03</v>
      </c>
      <c r="W16" s="157"/>
      <c r="X16" s="157" t="s">
        <v>124</v>
      </c>
      <c r="Y16" s="157" t="s">
        <v>125</v>
      </c>
      <c r="Z16" s="147"/>
      <c r="AA16" s="147"/>
      <c r="AB16" s="147"/>
      <c r="AC16" s="147"/>
      <c r="AD16" s="147"/>
      <c r="AE16" s="147"/>
      <c r="AF16" s="147"/>
      <c r="AG16" s="147" t="s">
        <v>126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5" t="s">
        <v>137</v>
      </c>
      <c r="D17" s="158"/>
      <c r="E17" s="159">
        <v>241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130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85" t="s">
        <v>138</v>
      </c>
      <c r="D18" s="158"/>
      <c r="E18" s="159">
        <v>215.12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130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8">
        <v>4</v>
      </c>
      <c r="B19" s="169" t="s">
        <v>139</v>
      </c>
      <c r="C19" s="184" t="s">
        <v>140</v>
      </c>
      <c r="D19" s="170" t="s">
        <v>141</v>
      </c>
      <c r="E19" s="171">
        <v>109.727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3" t="s">
        <v>142</v>
      </c>
      <c r="S19" s="173" t="s">
        <v>123</v>
      </c>
      <c r="T19" s="174" t="s">
        <v>123</v>
      </c>
      <c r="U19" s="157">
        <v>0.626</v>
      </c>
      <c r="V19" s="157">
        <f>ROUND(E19*U19,2)</f>
        <v>68.69</v>
      </c>
      <c r="W19" s="157"/>
      <c r="X19" s="157" t="s">
        <v>124</v>
      </c>
      <c r="Y19" s="157" t="s">
        <v>125</v>
      </c>
      <c r="Z19" s="147"/>
      <c r="AA19" s="147"/>
      <c r="AB19" s="147"/>
      <c r="AC19" s="147"/>
      <c r="AD19" s="147"/>
      <c r="AE19" s="147"/>
      <c r="AF19" s="147"/>
      <c r="AG19" s="147" t="s">
        <v>126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248" t="s">
        <v>143</v>
      </c>
      <c r="D20" s="249"/>
      <c r="E20" s="249"/>
      <c r="F20" s="249"/>
      <c r="G20" s="249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128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85" t="s">
        <v>144</v>
      </c>
      <c r="D21" s="158"/>
      <c r="E21" s="159">
        <v>72.3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130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85" t="s">
        <v>145</v>
      </c>
      <c r="D22" s="158"/>
      <c r="E22" s="159">
        <v>6.8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130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5" t="s">
        <v>146</v>
      </c>
      <c r="D23" s="158"/>
      <c r="E23" s="159">
        <v>19.399999999999999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130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85" t="s">
        <v>147</v>
      </c>
      <c r="D24" s="158"/>
      <c r="E24" s="159">
        <v>1.4165000000000001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130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5" t="s">
        <v>148</v>
      </c>
      <c r="D25" s="158"/>
      <c r="E25" s="159">
        <v>0.8105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130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85" t="s">
        <v>149</v>
      </c>
      <c r="D26" s="158"/>
      <c r="E26" s="159">
        <v>4.8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130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85" t="s">
        <v>150</v>
      </c>
      <c r="D27" s="158"/>
      <c r="E27" s="159">
        <v>4.2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130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68">
        <v>5</v>
      </c>
      <c r="B28" s="169" t="s">
        <v>151</v>
      </c>
      <c r="C28" s="184" t="s">
        <v>152</v>
      </c>
      <c r="D28" s="170" t="s">
        <v>141</v>
      </c>
      <c r="E28" s="171">
        <v>109.727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3" t="s">
        <v>142</v>
      </c>
      <c r="S28" s="173" t="s">
        <v>123</v>
      </c>
      <c r="T28" s="174" t="s">
        <v>123</v>
      </c>
      <c r="U28" s="157">
        <v>8.1000000000000003E-2</v>
      </c>
      <c r="V28" s="157">
        <f>ROUND(E28*U28,2)</f>
        <v>8.89</v>
      </c>
      <c r="W28" s="157"/>
      <c r="X28" s="157" t="s">
        <v>124</v>
      </c>
      <c r="Y28" s="157" t="s">
        <v>125</v>
      </c>
      <c r="Z28" s="147"/>
      <c r="AA28" s="147"/>
      <c r="AB28" s="147"/>
      <c r="AC28" s="147"/>
      <c r="AD28" s="147"/>
      <c r="AE28" s="147"/>
      <c r="AF28" s="147"/>
      <c r="AG28" s="147" t="s">
        <v>126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248" t="s">
        <v>143</v>
      </c>
      <c r="D29" s="249"/>
      <c r="E29" s="249"/>
      <c r="F29" s="249"/>
      <c r="G29" s="249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128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85" t="s">
        <v>144</v>
      </c>
      <c r="D30" s="158"/>
      <c r="E30" s="159">
        <v>72.3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130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85" t="s">
        <v>145</v>
      </c>
      <c r="D31" s="158"/>
      <c r="E31" s="159">
        <v>6.8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130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85" t="s">
        <v>146</v>
      </c>
      <c r="D32" s="158"/>
      <c r="E32" s="159">
        <v>19.399999999999999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130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85" t="s">
        <v>147</v>
      </c>
      <c r="D33" s="158"/>
      <c r="E33" s="159">
        <v>1.4165000000000001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130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85" t="s">
        <v>148</v>
      </c>
      <c r="D34" s="158"/>
      <c r="E34" s="159">
        <v>0.8105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130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85" t="s">
        <v>149</v>
      </c>
      <c r="D35" s="158"/>
      <c r="E35" s="159">
        <v>4.8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130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85" t="s">
        <v>150</v>
      </c>
      <c r="D36" s="158"/>
      <c r="E36" s="159">
        <v>4.2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130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8">
        <v>6</v>
      </c>
      <c r="B37" s="169" t="s">
        <v>153</v>
      </c>
      <c r="C37" s="184" t="s">
        <v>154</v>
      </c>
      <c r="D37" s="170" t="s">
        <v>141</v>
      </c>
      <c r="E37" s="171">
        <v>52.940800000000003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21</v>
      </c>
      <c r="M37" s="173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3" t="s">
        <v>142</v>
      </c>
      <c r="S37" s="173" t="s">
        <v>123</v>
      </c>
      <c r="T37" s="174" t="s">
        <v>123</v>
      </c>
      <c r="U37" s="157">
        <v>0.39</v>
      </c>
      <c r="V37" s="157">
        <f>ROUND(E37*U37,2)</f>
        <v>20.65</v>
      </c>
      <c r="W37" s="157"/>
      <c r="X37" s="157" t="s">
        <v>124</v>
      </c>
      <c r="Y37" s="157" t="s">
        <v>125</v>
      </c>
      <c r="Z37" s="147"/>
      <c r="AA37" s="147"/>
      <c r="AB37" s="147"/>
      <c r="AC37" s="147"/>
      <c r="AD37" s="147"/>
      <c r="AE37" s="147"/>
      <c r="AF37" s="147"/>
      <c r="AG37" s="147" t="s">
        <v>126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2" x14ac:dyDescent="0.2">
      <c r="A38" s="154"/>
      <c r="B38" s="155"/>
      <c r="C38" s="248" t="s">
        <v>155</v>
      </c>
      <c r="D38" s="249"/>
      <c r="E38" s="249"/>
      <c r="F38" s="249"/>
      <c r="G38" s="249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128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75" t="str">
        <f>C38</f>
        <v>zapažených i nezapažených s urovnáním dna do předepsaného profilu a spádu, s přehozením výkopku na přilehlém terénu na vzdálenost do 3 m od podélné osy rýhy nebo s naložením výkopku na dopravní prostředek.</v>
      </c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5" t="s">
        <v>156</v>
      </c>
      <c r="D39" s="158"/>
      <c r="E39" s="159">
        <v>16.3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130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85" t="s">
        <v>157</v>
      </c>
      <c r="D40" s="158"/>
      <c r="E40" s="159">
        <v>16.977599999999999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130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85" t="s">
        <v>158</v>
      </c>
      <c r="D41" s="158"/>
      <c r="E41" s="159">
        <v>8.8632000000000009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130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85" t="s">
        <v>159</v>
      </c>
      <c r="D42" s="158"/>
      <c r="E42" s="159">
        <v>10.8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130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8">
        <v>7</v>
      </c>
      <c r="B43" s="169" t="s">
        <v>160</v>
      </c>
      <c r="C43" s="184" t="s">
        <v>161</v>
      </c>
      <c r="D43" s="170" t="s">
        <v>141</v>
      </c>
      <c r="E43" s="171">
        <v>52.940800000000003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71">
        <v>0</v>
      </c>
      <c r="O43" s="171">
        <f>ROUND(E43*N43,2)</f>
        <v>0</v>
      </c>
      <c r="P43" s="171">
        <v>0</v>
      </c>
      <c r="Q43" s="171">
        <f>ROUND(E43*P43,2)</f>
        <v>0</v>
      </c>
      <c r="R43" s="173" t="s">
        <v>142</v>
      </c>
      <c r="S43" s="173" t="s">
        <v>123</v>
      </c>
      <c r="T43" s="174" t="s">
        <v>123</v>
      </c>
      <c r="U43" s="157">
        <v>0.60029999999999994</v>
      </c>
      <c r="V43" s="157">
        <f>ROUND(E43*U43,2)</f>
        <v>31.78</v>
      </c>
      <c r="W43" s="157"/>
      <c r="X43" s="157" t="s">
        <v>124</v>
      </c>
      <c r="Y43" s="157" t="s">
        <v>125</v>
      </c>
      <c r="Z43" s="147"/>
      <c r="AA43" s="147"/>
      <c r="AB43" s="147"/>
      <c r="AC43" s="147"/>
      <c r="AD43" s="147"/>
      <c r="AE43" s="147"/>
      <c r="AF43" s="147"/>
      <c r="AG43" s="147" t="s">
        <v>126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2" x14ac:dyDescent="0.2">
      <c r="A44" s="154"/>
      <c r="B44" s="155"/>
      <c r="C44" s="248" t="s">
        <v>155</v>
      </c>
      <c r="D44" s="249"/>
      <c r="E44" s="249"/>
      <c r="F44" s="249"/>
      <c r="G44" s="249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128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75" t="str">
        <f>C44</f>
        <v>zapažených i nezapažených s urovnáním dna do předepsaného profilu a spádu, s přehozením výkopku na přilehlém terénu na vzdálenost do 3 m od podélné osy rýhy nebo s naložením výkopku na dopravní prostředek.</v>
      </c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5" t="s">
        <v>156</v>
      </c>
      <c r="D45" s="158"/>
      <c r="E45" s="159">
        <v>16.3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130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85" t="s">
        <v>157</v>
      </c>
      <c r="D46" s="158"/>
      <c r="E46" s="159">
        <v>16.977599999999999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130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85" t="s">
        <v>158</v>
      </c>
      <c r="D47" s="158"/>
      <c r="E47" s="159">
        <v>8.8632000000000009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130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85" t="s">
        <v>159</v>
      </c>
      <c r="D48" s="158"/>
      <c r="E48" s="159">
        <v>10.8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130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68">
        <v>8</v>
      </c>
      <c r="B49" s="169" t="s">
        <v>162</v>
      </c>
      <c r="C49" s="184" t="s">
        <v>163</v>
      </c>
      <c r="D49" s="170" t="s">
        <v>141</v>
      </c>
      <c r="E49" s="171">
        <v>10.199999999999999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21</v>
      </c>
      <c r="M49" s="173">
        <f>G49*(1+L49/100)</f>
        <v>0</v>
      </c>
      <c r="N49" s="171">
        <v>0</v>
      </c>
      <c r="O49" s="171">
        <f>ROUND(E49*N49,2)</f>
        <v>0</v>
      </c>
      <c r="P49" s="171">
        <v>0</v>
      </c>
      <c r="Q49" s="171">
        <f>ROUND(E49*P49,2)</f>
        <v>0</v>
      </c>
      <c r="R49" s="173" t="s">
        <v>142</v>
      </c>
      <c r="S49" s="173" t="s">
        <v>123</v>
      </c>
      <c r="T49" s="174" t="s">
        <v>123</v>
      </c>
      <c r="U49" s="157">
        <v>4.6180000000000003</v>
      </c>
      <c r="V49" s="157">
        <f>ROUND(E49*U49,2)</f>
        <v>47.1</v>
      </c>
      <c r="W49" s="157"/>
      <c r="X49" s="157" t="s">
        <v>124</v>
      </c>
      <c r="Y49" s="157" t="s">
        <v>125</v>
      </c>
      <c r="Z49" s="147"/>
      <c r="AA49" s="147"/>
      <c r="AB49" s="147"/>
      <c r="AC49" s="147"/>
      <c r="AD49" s="147"/>
      <c r="AE49" s="147"/>
      <c r="AF49" s="147"/>
      <c r="AG49" s="147" t="s">
        <v>126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33.75" outlineLevel="2" x14ac:dyDescent="0.2">
      <c r="A50" s="154"/>
      <c r="B50" s="155"/>
      <c r="C50" s="248" t="s">
        <v>164</v>
      </c>
      <c r="D50" s="249"/>
      <c r="E50" s="249"/>
      <c r="F50" s="249"/>
      <c r="G50" s="249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128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75" t="str">
        <f>C50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85" t="s">
        <v>165</v>
      </c>
      <c r="D51" s="158"/>
      <c r="E51" s="159">
        <v>4.8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130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85" t="s">
        <v>166</v>
      </c>
      <c r="D52" s="158"/>
      <c r="E52" s="159">
        <v>2.7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130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5" t="s">
        <v>167</v>
      </c>
      <c r="D53" s="158"/>
      <c r="E53" s="159">
        <v>2.7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130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8">
        <v>9</v>
      </c>
      <c r="B54" s="169" t="s">
        <v>168</v>
      </c>
      <c r="C54" s="184" t="s">
        <v>169</v>
      </c>
      <c r="D54" s="170" t="s">
        <v>141</v>
      </c>
      <c r="E54" s="171">
        <v>10.199999999999999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21</v>
      </c>
      <c r="M54" s="173">
        <f>G54*(1+L54/100)</f>
        <v>0</v>
      </c>
      <c r="N54" s="171">
        <v>0</v>
      </c>
      <c r="O54" s="171">
        <f>ROUND(E54*N54,2)</f>
        <v>0</v>
      </c>
      <c r="P54" s="171">
        <v>0</v>
      </c>
      <c r="Q54" s="171">
        <f>ROUND(E54*P54,2)</f>
        <v>0</v>
      </c>
      <c r="R54" s="173" t="s">
        <v>142</v>
      </c>
      <c r="S54" s="173" t="s">
        <v>123</v>
      </c>
      <c r="T54" s="174" t="s">
        <v>123</v>
      </c>
      <c r="U54" s="157">
        <v>0.747</v>
      </c>
      <c r="V54" s="157">
        <f>ROUND(E54*U54,2)</f>
        <v>7.62</v>
      </c>
      <c r="W54" s="157"/>
      <c r="X54" s="157" t="s">
        <v>124</v>
      </c>
      <c r="Y54" s="157" t="s">
        <v>125</v>
      </c>
      <c r="Z54" s="147"/>
      <c r="AA54" s="147"/>
      <c r="AB54" s="147"/>
      <c r="AC54" s="147"/>
      <c r="AD54" s="147"/>
      <c r="AE54" s="147"/>
      <c r="AF54" s="147"/>
      <c r="AG54" s="147" t="s">
        <v>126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33.75" outlineLevel="2" x14ac:dyDescent="0.2">
      <c r="A55" s="154"/>
      <c r="B55" s="155"/>
      <c r="C55" s="248" t="s">
        <v>164</v>
      </c>
      <c r="D55" s="249"/>
      <c r="E55" s="249"/>
      <c r="F55" s="249"/>
      <c r="G55" s="249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128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75" t="str">
        <f>C55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85" t="s">
        <v>165</v>
      </c>
      <c r="D56" s="158"/>
      <c r="E56" s="159">
        <v>4.8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130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85" t="s">
        <v>166</v>
      </c>
      <c r="D57" s="158"/>
      <c r="E57" s="159">
        <v>2.7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130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85" t="s">
        <v>167</v>
      </c>
      <c r="D58" s="158"/>
      <c r="E58" s="159">
        <v>2.7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130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68">
        <v>10</v>
      </c>
      <c r="B59" s="169" t="s">
        <v>170</v>
      </c>
      <c r="C59" s="184" t="s">
        <v>171</v>
      </c>
      <c r="D59" s="170" t="s">
        <v>121</v>
      </c>
      <c r="E59" s="171">
        <v>129.33600000000001</v>
      </c>
      <c r="F59" s="172"/>
      <c r="G59" s="173">
        <f>ROUND(E59*F59,2)</f>
        <v>0</v>
      </c>
      <c r="H59" s="172"/>
      <c r="I59" s="173">
        <f>ROUND(E59*H59,2)</f>
        <v>0</v>
      </c>
      <c r="J59" s="172"/>
      <c r="K59" s="173">
        <f>ROUND(E59*J59,2)</f>
        <v>0</v>
      </c>
      <c r="L59" s="173">
        <v>21</v>
      </c>
      <c r="M59" s="173">
        <f>G59*(1+L59/100)</f>
        <v>0</v>
      </c>
      <c r="N59" s="171">
        <v>9.7999999999999997E-4</v>
      </c>
      <c r="O59" s="171">
        <f>ROUND(E59*N59,2)</f>
        <v>0.13</v>
      </c>
      <c r="P59" s="171">
        <v>0</v>
      </c>
      <c r="Q59" s="171">
        <f>ROUND(E59*P59,2)</f>
        <v>0</v>
      </c>
      <c r="R59" s="173" t="s">
        <v>142</v>
      </c>
      <c r="S59" s="173" t="s">
        <v>123</v>
      </c>
      <c r="T59" s="174" t="s">
        <v>123</v>
      </c>
      <c r="U59" s="157">
        <v>0.23599999999999999</v>
      </c>
      <c r="V59" s="157">
        <f>ROUND(E59*U59,2)</f>
        <v>30.52</v>
      </c>
      <c r="W59" s="157"/>
      <c r="X59" s="157" t="s">
        <v>124</v>
      </c>
      <c r="Y59" s="157" t="s">
        <v>125</v>
      </c>
      <c r="Z59" s="147"/>
      <c r="AA59" s="147"/>
      <c r="AB59" s="147"/>
      <c r="AC59" s="147"/>
      <c r="AD59" s="147"/>
      <c r="AE59" s="147"/>
      <c r="AF59" s="147"/>
      <c r="AG59" s="147" t="s">
        <v>126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248" t="s">
        <v>172</v>
      </c>
      <c r="D60" s="249"/>
      <c r="E60" s="249"/>
      <c r="F60" s="249"/>
      <c r="G60" s="249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128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5" t="s">
        <v>173</v>
      </c>
      <c r="D61" s="158"/>
      <c r="E61" s="159">
        <v>56.591999999999999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130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85" t="s">
        <v>174</v>
      </c>
      <c r="D62" s="158"/>
      <c r="E62" s="159">
        <v>29.544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130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85" t="s">
        <v>175</v>
      </c>
      <c r="D63" s="158"/>
      <c r="E63" s="159">
        <v>43.2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130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68">
        <v>11</v>
      </c>
      <c r="B64" s="169" t="s">
        <v>176</v>
      </c>
      <c r="C64" s="184" t="s">
        <v>177</v>
      </c>
      <c r="D64" s="170" t="s">
        <v>121</v>
      </c>
      <c r="E64" s="171">
        <v>129.33600000000001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21</v>
      </c>
      <c r="M64" s="173">
        <f>G64*(1+L64/100)</f>
        <v>0</v>
      </c>
      <c r="N64" s="171">
        <v>0</v>
      </c>
      <c r="O64" s="171">
        <f>ROUND(E64*N64,2)</f>
        <v>0</v>
      </c>
      <c r="P64" s="171">
        <v>0</v>
      </c>
      <c r="Q64" s="171">
        <f>ROUND(E64*P64,2)</f>
        <v>0</v>
      </c>
      <c r="R64" s="173" t="s">
        <v>142</v>
      </c>
      <c r="S64" s="173" t="s">
        <v>123</v>
      </c>
      <c r="T64" s="174" t="s">
        <v>123</v>
      </c>
      <c r="U64" s="157">
        <v>7.0000000000000007E-2</v>
      </c>
      <c r="V64" s="157">
        <f>ROUND(E64*U64,2)</f>
        <v>9.0500000000000007</v>
      </c>
      <c r="W64" s="157"/>
      <c r="X64" s="157" t="s">
        <v>124</v>
      </c>
      <c r="Y64" s="157" t="s">
        <v>125</v>
      </c>
      <c r="Z64" s="147"/>
      <c r="AA64" s="147"/>
      <c r="AB64" s="147"/>
      <c r="AC64" s="147"/>
      <c r="AD64" s="147"/>
      <c r="AE64" s="147"/>
      <c r="AF64" s="147"/>
      <c r="AG64" s="147" t="s">
        <v>126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248" t="s">
        <v>178</v>
      </c>
      <c r="D65" s="249"/>
      <c r="E65" s="249"/>
      <c r="F65" s="249"/>
      <c r="G65" s="249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128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85" t="s">
        <v>173</v>
      </c>
      <c r="D66" s="158"/>
      <c r="E66" s="159">
        <v>56.591999999999999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130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85" t="s">
        <v>174</v>
      </c>
      <c r="D67" s="158"/>
      <c r="E67" s="159">
        <v>29.544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130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85" t="s">
        <v>175</v>
      </c>
      <c r="D68" s="158"/>
      <c r="E68" s="159">
        <v>43.2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130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68">
        <v>12</v>
      </c>
      <c r="B69" s="169" t="s">
        <v>179</v>
      </c>
      <c r="C69" s="184" t="s">
        <v>180</v>
      </c>
      <c r="D69" s="170" t="s">
        <v>141</v>
      </c>
      <c r="E69" s="171">
        <v>156.70079999999999</v>
      </c>
      <c r="F69" s="172"/>
      <c r="G69" s="173">
        <f>ROUND(E69*F69,2)</f>
        <v>0</v>
      </c>
      <c r="H69" s="172"/>
      <c r="I69" s="173">
        <f>ROUND(E69*H69,2)</f>
        <v>0</v>
      </c>
      <c r="J69" s="172"/>
      <c r="K69" s="173">
        <f>ROUND(E69*J69,2)</f>
        <v>0</v>
      </c>
      <c r="L69" s="173">
        <v>21</v>
      </c>
      <c r="M69" s="173">
        <f>G69*(1+L69/100)</f>
        <v>0</v>
      </c>
      <c r="N69" s="171">
        <v>0</v>
      </c>
      <c r="O69" s="171">
        <f>ROUND(E69*N69,2)</f>
        <v>0</v>
      </c>
      <c r="P69" s="171">
        <v>0</v>
      </c>
      <c r="Q69" s="171">
        <f>ROUND(E69*P69,2)</f>
        <v>0</v>
      </c>
      <c r="R69" s="173" t="s">
        <v>142</v>
      </c>
      <c r="S69" s="173" t="s">
        <v>123</v>
      </c>
      <c r="T69" s="174" t="s">
        <v>123</v>
      </c>
      <c r="U69" s="157">
        <v>1.0999999999999999E-2</v>
      </c>
      <c r="V69" s="157">
        <f>ROUND(E69*U69,2)</f>
        <v>1.72</v>
      </c>
      <c r="W69" s="157"/>
      <c r="X69" s="157" t="s">
        <v>124</v>
      </c>
      <c r="Y69" s="157" t="s">
        <v>125</v>
      </c>
      <c r="Z69" s="147"/>
      <c r="AA69" s="147"/>
      <c r="AB69" s="147"/>
      <c r="AC69" s="147"/>
      <c r="AD69" s="147"/>
      <c r="AE69" s="147"/>
      <c r="AF69" s="147"/>
      <c r="AG69" s="147" t="s">
        <v>126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248" t="s">
        <v>181</v>
      </c>
      <c r="D70" s="249"/>
      <c r="E70" s="249"/>
      <c r="F70" s="249"/>
      <c r="G70" s="249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128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85" t="s">
        <v>144</v>
      </c>
      <c r="D71" s="158"/>
      <c r="E71" s="159">
        <v>72.3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130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85" t="s">
        <v>145</v>
      </c>
      <c r="D72" s="158"/>
      <c r="E72" s="159">
        <v>6.8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130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85" t="s">
        <v>146</v>
      </c>
      <c r="D73" s="158"/>
      <c r="E73" s="159">
        <v>19.399999999999999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130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85" t="s">
        <v>147</v>
      </c>
      <c r="D74" s="158"/>
      <c r="E74" s="159">
        <v>1.4165000000000001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130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85" t="s">
        <v>148</v>
      </c>
      <c r="D75" s="158"/>
      <c r="E75" s="159">
        <v>0.8105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130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85" t="s">
        <v>165</v>
      </c>
      <c r="D76" s="158"/>
      <c r="E76" s="159">
        <v>4.8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130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85" t="s">
        <v>166</v>
      </c>
      <c r="D77" s="158"/>
      <c r="E77" s="159">
        <v>2.7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130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85" t="s">
        <v>167</v>
      </c>
      <c r="D78" s="158"/>
      <c r="E78" s="159">
        <v>2.7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130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85" t="s">
        <v>156</v>
      </c>
      <c r="D79" s="158"/>
      <c r="E79" s="159">
        <v>16.3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130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85" t="s">
        <v>157</v>
      </c>
      <c r="D80" s="158"/>
      <c r="E80" s="159">
        <v>16.977599999999999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130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85" t="s">
        <v>158</v>
      </c>
      <c r="D81" s="158"/>
      <c r="E81" s="159">
        <v>8.8632000000000009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130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85" t="s">
        <v>159</v>
      </c>
      <c r="D82" s="158"/>
      <c r="E82" s="159">
        <v>10.8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130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85" t="s">
        <v>182</v>
      </c>
      <c r="D83" s="158"/>
      <c r="E83" s="159">
        <v>-16.167000000000002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130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85" t="s">
        <v>149</v>
      </c>
      <c r="D84" s="158"/>
      <c r="E84" s="159">
        <v>4.8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130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85" t="s">
        <v>150</v>
      </c>
      <c r="D85" s="158"/>
      <c r="E85" s="159">
        <v>4.2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130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68">
        <v>13</v>
      </c>
      <c r="B86" s="169" t="s">
        <v>183</v>
      </c>
      <c r="C86" s="184" t="s">
        <v>184</v>
      </c>
      <c r="D86" s="170" t="s">
        <v>141</v>
      </c>
      <c r="E86" s="171">
        <v>1567.008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21</v>
      </c>
      <c r="M86" s="173">
        <f>G86*(1+L86/100)</f>
        <v>0</v>
      </c>
      <c r="N86" s="171">
        <v>0</v>
      </c>
      <c r="O86" s="171">
        <f>ROUND(E86*N86,2)</f>
        <v>0</v>
      </c>
      <c r="P86" s="171">
        <v>0</v>
      </c>
      <c r="Q86" s="171">
        <f>ROUND(E86*P86,2)</f>
        <v>0</v>
      </c>
      <c r="R86" s="173" t="s">
        <v>142</v>
      </c>
      <c r="S86" s="173" t="s">
        <v>123</v>
      </c>
      <c r="T86" s="174" t="s">
        <v>123</v>
      </c>
      <c r="U86" s="157">
        <v>0</v>
      </c>
      <c r="V86" s="157">
        <f>ROUND(E86*U86,2)</f>
        <v>0</v>
      </c>
      <c r="W86" s="157"/>
      <c r="X86" s="157" t="s">
        <v>124</v>
      </c>
      <c r="Y86" s="157" t="s">
        <v>125</v>
      </c>
      <c r="Z86" s="147"/>
      <c r="AA86" s="147"/>
      <c r="AB86" s="147"/>
      <c r="AC86" s="147"/>
      <c r="AD86" s="147"/>
      <c r="AE86" s="147"/>
      <c r="AF86" s="147"/>
      <c r="AG86" s="147" t="s">
        <v>126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248" t="s">
        <v>181</v>
      </c>
      <c r="D87" s="249"/>
      <c r="E87" s="249"/>
      <c r="F87" s="249"/>
      <c r="G87" s="249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128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85" t="s">
        <v>185</v>
      </c>
      <c r="D88" s="158"/>
      <c r="E88" s="159">
        <v>1097.27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130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85" t="s">
        <v>186</v>
      </c>
      <c r="D89" s="158"/>
      <c r="E89" s="159">
        <v>102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130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85" t="s">
        <v>187</v>
      </c>
      <c r="D90" s="158"/>
      <c r="E90" s="159">
        <v>529.40800000000002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130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85" t="s">
        <v>188</v>
      </c>
      <c r="D91" s="158"/>
      <c r="E91" s="159">
        <v>-161.66999999999999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130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1" x14ac:dyDescent="0.2">
      <c r="A92" s="168">
        <v>14</v>
      </c>
      <c r="B92" s="169" t="s">
        <v>189</v>
      </c>
      <c r="C92" s="184" t="s">
        <v>190</v>
      </c>
      <c r="D92" s="170" t="s">
        <v>141</v>
      </c>
      <c r="E92" s="171">
        <v>156.70079999999999</v>
      </c>
      <c r="F92" s="172"/>
      <c r="G92" s="173">
        <f>ROUND(E92*F92,2)</f>
        <v>0</v>
      </c>
      <c r="H92" s="172"/>
      <c r="I92" s="173">
        <f>ROUND(E92*H92,2)</f>
        <v>0</v>
      </c>
      <c r="J92" s="172"/>
      <c r="K92" s="173">
        <f>ROUND(E92*J92,2)</f>
        <v>0</v>
      </c>
      <c r="L92" s="173">
        <v>21</v>
      </c>
      <c r="M92" s="173">
        <f>G92*(1+L92/100)</f>
        <v>0</v>
      </c>
      <c r="N92" s="171">
        <v>0</v>
      </c>
      <c r="O92" s="171">
        <f>ROUND(E92*N92,2)</f>
        <v>0</v>
      </c>
      <c r="P92" s="171">
        <v>0</v>
      </c>
      <c r="Q92" s="171">
        <f>ROUND(E92*P92,2)</f>
        <v>0</v>
      </c>
      <c r="R92" s="173" t="s">
        <v>142</v>
      </c>
      <c r="S92" s="173" t="s">
        <v>123</v>
      </c>
      <c r="T92" s="174" t="s">
        <v>123</v>
      </c>
      <c r="U92" s="157">
        <v>0.65200000000000002</v>
      </c>
      <c r="V92" s="157">
        <f>ROUND(E92*U92,2)</f>
        <v>102.17</v>
      </c>
      <c r="W92" s="157"/>
      <c r="X92" s="157" t="s">
        <v>124</v>
      </c>
      <c r="Y92" s="157" t="s">
        <v>125</v>
      </c>
      <c r="Z92" s="147"/>
      <c r="AA92" s="147"/>
      <c r="AB92" s="147"/>
      <c r="AC92" s="147"/>
      <c r="AD92" s="147"/>
      <c r="AE92" s="147"/>
      <c r="AF92" s="147"/>
      <c r="AG92" s="147" t="s">
        <v>126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85" t="s">
        <v>144</v>
      </c>
      <c r="D93" s="158"/>
      <c r="E93" s="159">
        <v>72.3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130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85" t="s">
        <v>145</v>
      </c>
      <c r="D94" s="158"/>
      <c r="E94" s="159">
        <v>6.8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130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85" t="s">
        <v>146</v>
      </c>
      <c r="D95" s="158"/>
      <c r="E95" s="159">
        <v>19.399999999999999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130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85" t="s">
        <v>147</v>
      </c>
      <c r="D96" s="158"/>
      <c r="E96" s="159">
        <v>1.4165000000000001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130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85" t="s">
        <v>148</v>
      </c>
      <c r="D97" s="158"/>
      <c r="E97" s="159">
        <v>0.8105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130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85" t="s">
        <v>165</v>
      </c>
      <c r="D98" s="158"/>
      <c r="E98" s="159">
        <v>4.8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130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85" t="s">
        <v>166</v>
      </c>
      <c r="D99" s="158"/>
      <c r="E99" s="159">
        <v>2.7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130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85" t="s">
        <v>167</v>
      </c>
      <c r="D100" s="158"/>
      <c r="E100" s="159">
        <v>2.7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130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85" t="s">
        <v>156</v>
      </c>
      <c r="D101" s="158"/>
      <c r="E101" s="159">
        <v>16.3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130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85" t="s">
        <v>157</v>
      </c>
      <c r="D102" s="158"/>
      <c r="E102" s="159">
        <v>16.977599999999999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130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85" t="s">
        <v>158</v>
      </c>
      <c r="D103" s="158"/>
      <c r="E103" s="159">
        <v>8.8632000000000009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130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85" t="s">
        <v>159</v>
      </c>
      <c r="D104" s="158"/>
      <c r="E104" s="159">
        <v>10.8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130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85" t="s">
        <v>191</v>
      </c>
      <c r="D105" s="158"/>
      <c r="E105" s="159">
        <v>-16.167000000000002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130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85" t="s">
        <v>149</v>
      </c>
      <c r="D106" s="158"/>
      <c r="E106" s="159">
        <v>4.8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130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85" t="s">
        <v>150</v>
      </c>
      <c r="D107" s="158"/>
      <c r="E107" s="159">
        <v>4.2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130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68">
        <v>15</v>
      </c>
      <c r="B108" s="169" t="s">
        <v>192</v>
      </c>
      <c r="C108" s="184" t="s">
        <v>193</v>
      </c>
      <c r="D108" s="170" t="s">
        <v>141</v>
      </c>
      <c r="E108" s="171">
        <v>156.70079999999999</v>
      </c>
      <c r="F108" s="172"/>
      <c r="G108" s="173">
        <f>ROUND(E108*F108,2)</f>
        <v>0</v>
      </c>
      <c r="H108" s="172"/>
      <c r="I108" s="173">
        <f>ROUND(E108*H108,2)</f>
        <v>0</v>
      </c>
      <c r="J108" s="172"/>
      <c r="K108" s="173">
        <f>ROUND(E108*J108,2)</f>
        <v>0</v>
      </c>
      <c r="L108" s="173">
        <v>21</v>
      </c>
      <c r="M108" s="173">
        <f>G108*(1+L108/100)</f>
        <v>0</v>
      </c>
      <c r="N108" s="171">
        <v>0</v>
      </c>
      <c r="O108" s="171">
        <f>ROUND(E108*N108,2)</f>
        <v>0</v>
      </c>
      <c r="P108" s="171">
        <v>0</v>
      </c>
      <c r="Q108" s="171">
        <f>ROUND(E108*P108,2)</f>
        <v>0</v>
      </c>
      <c r="R108" s="173" t="s">
        <v>142</v>
      </c>
      <c r="S108" s="173" t="s">
        <v>123</v>
      </c>
      <c r="T108" s="174" t="s">
        <v>123</v>
      </c>
      <c r="U108" s="157">
        <v>8.9999999999999993E-3</v>
      </c>
      <c r="V108" s="157">
        <f>ROUND(E108*U108,2)</f>
        <v>1.41</v>
      </c>
      <c r="W108" s="157"/>
      <c r="X108" s="157" t="s">
        <v>124</v>
      </c>
      <c r="Y108" s="157" t="s">
        <v>125</v>
      </c>
      <c r="Z108" s="147"/>
      <c r="AA108" s="147"/>
      <c r="AB108" s="147"/>
      <c r="AC108" s="147"/>
      <c r="AD108" s="147"/>
      <c r="AE108" s="147"/>
      <c r="AF108" s="147"/>
      <c r="AG108" s="147" t="s">
        <v>126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185" t="s">
        <v>144</v>
      </c>
      <c r="D109" s="158"/>
      <c r="E109" s="159">
        <v>72.3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130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185" t="s">
        <v>145</v>
      </c>
      <c r="D110" s="158"/>
      <c r="E110" s="159">
        <v>6.8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130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85" t="s">
        <v>146</v>
      </c>
      <c r="D111" s="158"/>
      <c r="E111" s="159">
        <v>19.399999999999999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130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85" t="s">
        <v>147</v>
      </c>
      <c r="D112" s="158"/>
      <c r="E112" s="159">
        <v>1.4165000000000001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130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85" t="s">
        <v>148</v>
      </c>
      <c r="D113" s="158"/>
      <c r="E113" s="159">
        <v>0.8105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130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85" t="s">
        <v>165</v>
      </c>
      <c r="D114" s="158"/>
      <c r="E114" s="159">
        <v>4.8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130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85" t="s">
        <v>166</v>
      </c>
      <c r="D115" s="158"/>
      <c r="E115" s="159">
        <v>2.7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130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85" t="s">
        <v>167</v>
      </c>
      <c r="D116" s="158"/>
      <c r="E116" s="159">
        <v>2.7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130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85" t="s">
        <v>156</v>
      </c>
      <c r="D117" s="158"/>
      <c r="E117" s="159">
        <v>16.3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130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85" t="s">
        <v>157</v>
      </c>
      <c r="D118" s="158"/>
      <c r="E118" s="159">
        <v>16.977599999999999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130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85" t="s">
        <v>158</v>
      </c>
      <c r="D119" s="158"/>
      <c r="E119" s="159">
        <v>8.8632000000000009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130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85" t="s">
        <v>159</v>
      </c>
      <c r="D120" s="158"/>
      <c r="E120" s="159">
        <v>10.8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130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85" t="s">
        <v>191</v>
      </c>
      <c r="D121" s="158"/>
      <c r="E121" s="159">
        <v>-16.167000000000002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130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85" t="s">
        <v>149</v>
      </c>
      <c r="D122" s="158"/>
      <c r="E122" s="159">
        <v>4.8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130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185" t="s">
        <v>150</v>
      </c>
      <c r="D123" s="158"/>
      <c r="E123" s="159">
        <v>4.2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130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68">
        <v>16</v>
      </c>
      <c r="B124" s="169" t="s">
        <v>194</v>
      </c>
      <c r="C124" s="184" t="s">
        <v>195</v>
      </c>
      <c r="D124" s="170" t="s">
        <v>141</v>
      </c>
      <c r="E124" s="171">
        <v>16.167000000000002</v>
      </c>
      <c r="F124" s="172"/>
      <c r="G124" s="173">
        <f>ROUND(E124*F124,2)</f>
        <v>0</v>
      </c>
      <c r="H124" s="172"/>
      <c r="I124" s="173">
        <f>ROUND(E124*H124,2)</f>
        <v>0</v>
      </c>
      <c r="J124" s="172"/>
      <c r="K124" s="173">
        <f>ROUND(E124*J124,2)</f>
        <v>0</v>
      </c>
      <c r="L124" s="173">
        <v>21</v>
      </c>
      <c r="M124" s="173">
        <f>G124*(1+L124/100)</f>
        <v>0</v>
      </c>
      <c r="N124" s="171">
        <v>0</v>
      </c>
      <c r="O124" s="171">
        <f>ROUND(E124*N124,2)</f>
        <v>0</v>
      </c>
      <c r="P124" s="171">
        <v>0</v>
      </c>
      <c r="Q124" s="171">
        <f>ROUND(E124*P124,2)</f>
        <v>0</v>
      </c>
      <c r="R124" s="173" t="s">
        <v>142</v>
      </c>
      <c r="S124" s="173" t="s">
        <v>123</v>
      </c>
      <c r="T124" s="174" t="s">
        <v>123</v>
      </c>
      <c r="U124" s="157">
        <v>0.20200000000000001</v>
      </c>
      <c r="V124" s="157">
        <f>ROUND(E124*U124,2)</f>
        <v>3.27</v>
      </c>
      <c r="W124" s="157"/>
      <c r="X124" s="157" t="s">
        <v>124</v>
      </c>
      <c r="Y124" s="157" t="s">
        <v>125</v>
      </c>
      <c r="Z124" s="147"/>
      <c r="AA124" s="147"/>
      <c r="AB124" s="147"/>
      <c r="AC124" s="147"/>
      <c r="AD124" s="147"/>
      <c r="AE124" s="147"/>
      <c r="AF124" s="147"/>
      <c r="AG124" s="147" t="s">
        <v>126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248" t="s">
        <v>196</v>
      </c>
      <c r="D125" s="249"/>
      <c r="E125" s="249"/>
      <c r="F125" s="249"/>
      <c r="G125" s="249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128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4"/>
      <c r="B126" s="155"/>
      <c r="C126" s="246" t="s">
        <v>197</v>
      </c>
      <c r="D126" s="247"/>
      <c r="E126" s="247"/>
      <c r="F126" s="247"/>
      <c r="G126" s="24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198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85" t="s">
        <v>199</v>
      </c>
      <c r="D127" s="158"/>
      <c r="E127" s="159">
        <v>7.0739999999999998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130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85" t="s">
        <v>200</v>
      </c>
      <c r="D128" s="158"/>
      <c r="E128" s="159">
        <v>3.6930000000000001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130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85" t="s">
        <v>201</v>
      </c>
      <c r="D129" s="158"/>
      <c r="E129" s="159">
        <v>5.4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130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68">
        <v>17</v>
      </c>
      <c r="B130" s="169" t="s">
        <v>202</v>
      </c>
      <c r="C130" s="184" t="s">
        <v>203</v>
      </c>
      <c r="D130" s="170" t="s">
        <v>141</v>
      </c>
      <c r="E130" s="171">
        <v>17.420400000000001</v>
      </c>
      <c r="F130" s="172"/>
      <c r="G130" s="173">
        <f>ROUND(E130*F130,2)</f>
        <v>0</v>
      </c>
      <c r="H130" s="172"/>
      <c r="I130" s="173">
        <f>ROUND(E130*H130,2)</f>
        <v>0</v>
      </c>
      <c r="J130" s="172"/>
      <c r="K130" s="173">
        <f>ROUND(E130*J130,2)</f>
        <v>0</v>
      </c>
      <c r="L130" s="173">
        <v>21</v>
      </c>
      <c r="M130" s="173">
        <f>G130*(1+L130/100)</f>
        <v>0</v>
      </c>
      <c r="N130" s="171">
        <v>1.7</v>
      </c>
      <c r="O130" s="171">
        <f>ROUND(E130*N130,2)</f>
        <v>29.61</v>
      </c>
      <c r="P130" s="171">
        <v>0</v>
      </c>
      <c r="Q130" s="171">
        <f>ROUND(E130*P130,2)</f>
        <v>0</v>
      </c>
      <c r="R130" s="173" t="s">
        <v>142</v>
      </c>
      <c r="S130" s="173" t="s">
        <v>123</v>
      </c>
      <c r="T130" s="174" t="s">
        <v>123</v>
      </c>
      <c r="U130" s="157">
        <v>1.587</v>
      </c>
      <c r="V130" s="157">
        <f>ROUND(E130*U130,2)</f>
        <v>27.65</v>
      </c>
      <c r="W130" s="157"/>
      <c r="X130" s="157" t="s">
        <v>124</v>
      </c>
      <c r="Y130" s="157" t="s">
        <v>125</v>
      </c>
      <c r="Z130" s="147"/>
      <c r="AA130" s="147"/>
      <c r="AB130" s="147"/>
      <c r="AC130" s="147"/>
      <c r="AD130" s="147"/>
      <c r="AE130" s="147"/>
      <c r="AF130" s="147"/>
      <c r="AG130" s="147" t="s">
        <v>126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2.5" outlineLevel="2" x14ac:dyDescent="0.2">
      <c r="A131" s="154"/>
      <c r="B131" s="155"/>
      <c r="C131" s="248" t="s">
        <v>204</v>
      </c>
      <c r="D131" s="249"/>
      <c r="E131" s="249"/>
      <c r="F131" s="249"/>
      <c r="G131" s="249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128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75" t="str">
        <f>C131</f>
        <v>sypaninou z vhodných hornin tř. 1 - 4 nebo materiálem připraveným podél výkopu ve vzdálenosti do 3 m od jeho kraje, pro jakoukoliv hloubku výkopu a jakoukoliv míru zhutnění,</v>
      </c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185" t="s">
        <v>205</v>
      </c>
      <c r="D132" s="158"/>
      <c r="E132" s="159">
        <v>8.4887999999999995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130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85" t="s">
        <v>206</v>
      </c>
      <c r="D133" s="158"/>
      <c r="E133" s="159">
        <v>4.4316000000000004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130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4"/>
      <c r="B134" s="155"/>
      <c r="C134" s="185" t="s">
        <v>207</v>
      </c>
      <c r="D134" s="158"/>
      <c r="E134" s="159">
        <v>4.5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130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68">
        <v>18</v>
      </c>
      <c r="B135" s="169" t="s">
        <v>208</v>
      </c>
      <c r="C135" s="184" t="s">
        <v>209</v>
      </c>
      <c r="D135" s="170" t="s">
        <v>141</v>
      </c>
      <c r="E135" s="171">
        <v>156.70079999999999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21</v>
      </c>
      <c r="M135" s="173">
        <f>G135*(1+L135/100)</f>
        <v>0</v>
      </c>
      <c r="N135" s="171">
        <v>0</v>
      </c>
      <c r="O135" s="171">
        <f>ROUND(E135*N135,2)</f>
        <v>0</v>
      </c>
      <c r="P135" s="171">
        <v>0</v>
      </c>
      <c r="Q135" s="171">
        <f>ROUND(E135*P135,2)</f>
        <v>0</v>
      </c>
      <c r="R135" s="173" t="s">
        <v>142</v>
      </c>
      <c r="S135" s="173" t="s">
        <v>123</v>
      </c>
      <c r="T135" s="174" t="s">
        <v>123</v>
      </c>
      <c r="U135" s="157">
        <v>0</v>
      </c>
      <c r="V135" s="157">
        <f>ROUND(E135*U135,2)</f>
        <v>0</v>
      </c>
      <c r="W135" s="157"/>
      <c r="X135" s="157" t="s">
        <v>124</v>
      </c>
      <c r="Y135" s="157" t="s">
        <v>125</v>
      </c>
      <c r="Z135" s="147"/>
      <c r="AA135" s="147"/>
      <c r="AB135" s="147"/>
      <c r="AC135" s="147"/>
      <c r="AD135" s="147"/>
      <c r="AE135" s="147"/>
      <c r="AF135" s="147"/>
      <c r="AG135" s="147" t="s">
        <v>126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185" t="s">
        <v>144</v>
      </c>
      <c r="D136" s="158"/>
      <c r="E136" s="159">
        <v>72.3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130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185" t="s">
        <v>145</v>
      </c>
      <c r="D137" s="158"/>
      <c r="E137" s="159">
        <v>6.8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130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85" t="s">
        <v>146</v>
      </c>
      <c r="D138" s="158"/>
      <c r="E138" s="159">
        <v>19.399999999999999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130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85" t="s">
        <v>147</v>
      </c>
      <c r="D139" s="158"/>
      <c r="E139" s="159">
        <v>1.4165000000000001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130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85" t="s">
        <v>148</v>
      </c>
      <c r="D140" s="158"/>
      <c r="E140" s="159">
        <v>0.8105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130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85" t="s">
        <v>165</v>
      </c>
      <c r="D141" s="158"/>
      <c r="E141" s="159">
        <v>4.8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130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185" t="s">
        <v>166</v>
      </c>
      <c r="D142" s="158"/>
      <c r="E142" s="159">
        <v>2.7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130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85" t="s">
        <v>167</v>
      </c>
      <c r="D143" s="158"/>
      <c r="E143" s="159">
        <v>2.7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130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85" t="s">
        <v>156</v>
      </c>
      <c r="D144" s="158"/>
      <c r="E144" s="159">
        <v>16.3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130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85" t="s">
        <v>157</v>
      </c>
      <c r="D145" s="158"/>
      <c r="E145" s="159">
        <v>16.977599999999999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130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185" t="s">
        <v>158</v>
      </c>
      <c r="D146" s="158"/>
      <c r="E146" s="159">
        <v>8.8632000000000009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130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185" t="s">
        <v>159</v>
      </c>
      <c r="D147" s="158"/>
      <c r="E147" s="159">
        <v>10.8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130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85" t="s">
        <v>191</v>
      </c>
      <c r="D148" s="158"/>
      <c r="E148" s="159">
        <v>-16.167000000000002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130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4"/>
      <c r="B149" s="155"/>
      <c r="C149" s="185" t="s">
        <v>149</v>
      </c>
      <c r="D149" s="158"/>
      <c r="E149" s="159">
        <v>4.8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130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185" t="s">
        <v>150</v>
      </c>
      <c r="D150" s="158"/>
      <c r="E150" s="159">
        <v>4.2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130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x14ac:dyDescent="0.2">
      <c r="A151" s="161" t="s">
        <v>117</v>
      </c>
      <c r="B151" s="162" t="s">
        <v>69</v>
      </c>
      <c r="C151" s="183" t="s">
        <v>70</v>
      </c>
      <c r="D151" s="163"/>
      <c r="E151" s="164"/>
      <c r="F151" s="165"/>
      <c r="G151" s="165">
        <f>SUMIF(AG152:AG162,"&lt;&gt;NOR",G152:G162)</f>
        <v>0</v>
      </c>
      <c r="H151" s="165"/>
      <c r="I151" s="165">
        <f>SUM(I152:I162)</f>
        <v>0</v>
      </c>
      <c r="J151" s="165"/>
      <c r="K151" s="165">
        <f>SUM(K152:K162)</f>
        <v>0</v>
      </c>
      <c r="L151" s="165"/>
      <c r="M151" s="165">
        <f>SUM(M152:M162)</f>
        <v>0</v>
      </c>
      <c r="N151" s="164"/>
      <c r="O151" s="164">
        <f>SUM(O152:O162)</f>
        <v>27.040000000000003</v>
      </c>
      <c r="P151" s="164"/>
      <c r="Q151" s="164">
        <f>SUM(Q152:Q162)</f>
        <v>0</v>
      </c>
      <c r="R151" s="165"/>
      <c r="S151" s="165"/>
      <c r="T151" s="166"/>
      <c r="U151" s="160"/>
      <c r="V151" s="160">
        <f>SUM(V152:V162)</f>
        <v>22.05</v>
      </c>
      <c r="W151" s="160"/>
      <c r="X151" s="160"/>
      <c r="Y151" s="160"/>
      <c r="AG151" t="s">
        <v>118</v>
      </c>
    </row>
    <row r="152" spans="1:60" outlineLevel="1" x14ac:dyDescent="0.2">
      <c r="A152" s="168">
        <v>19</v>
      </c>
      <c r="B152" s="169" t="s">
        <v>210</v>
      </c>
      <c r="C152" s="184" t="s">
        <v>211</v>
      </c>
      <c r="D152" s="170" t="s">
        <v>141</v>
      </c>
      <c r="E152" s="171">
        <v>3.26</v>
      </c>
      <c r="F152" s="172"/>
      <c r="G152" s="173">
        <f>ROUND(E152*F152,2)</f>
        <v>0</v>
      </c>
      <c r="H152" s="172"/>
      <c r="I152" s="173">
        <f>ROUND(E152*H152,2)</f>
        <v>0</v>
      </c>
      <c r="J152" s="172"/>
      <c r="K152" s="173">
        <f>ROUND(E152*J152,2)</f>
        <v>0</v>
      </c>
      <c r="L152" s="173">
        <v>21</v>
      </c>
      <c r="M152" s="173">
        <f>G152*(1+L152/100)</f>
        <v>0</v>
      </c>
      <c r="N152" s="171">
        <v>1.63</v>
      </c>
      <c r="O152" s="171">
        <f>ROUND(E152*N152,2)</f>
        <v>5.31</v>
      </c>
      <c r="P152" s="171">
        <v>0</v>
      </c>
      <c r="Q152" s="171">
        <f>ROUND(E152*P152,2)</f>
        <v>0</v>
      </c>
      <c r="R152" s="173" t="s">
        <v>212</v>
      </c>
      <c r="S152" s="173" t="s">
        <v>123</v>
      </c>
      <c r="T152" s="174" t="s">
        <v>123</v>
      </c>
      <c r="U152" s="157">
        <v>1.5840000000000001</v>
      </c>
      <c r="V152" s="157">
        <f>ROUND(E152*U152,2)</f>
        <v>5.16</v>
      </c>
      <c r="W152" s="157"/>
      <c r="X152" s="157" t="s">
        <v>124</v>
      </c>
      <c r="Y152" s="157" t="s">
        <v>125</v>
      </c>
      <c r="Z152" s="147"/>
      <c r="AA152" s="147"/>
      <c r="AB152" s="147"/>
      <c r="AC152" s="147"/>
      <c r="AD152" s="147"/>
      <c r="AE152" s="147"/>
      <c r="AF152" s="147"/>
      <c r="AG152" s="147" t="s">
        <v>126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250" t="s">
        <v>213</v>
      </c>
      <c r="D153" s="251"/>
      <c r="E153" s="251"/>
      <c r="F153" s="251"/>
      <c r="G153" s="251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198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185" t="s">
        <v>214</v>
      </c>
      <c r="D154" s="158"/>
      <c r="E154" s="159">
        <v>3.26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130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68">
        <v>20</v>
      </c>
      <c r="B155" s="169" t="s">
        <v>215</v>
      </c>
      <c r="C155" s="184" t="s">
        <v>216</v>
      </c>
      <c r="D155" s="170" t="s">
        <v>141</v>
      </c>
      <c r="E155" s="171">
        <v>13.04</v>
      </c>
      <c r="F155" s="172"/>
      <c r="G155" s="173">
        <f>ROUND(E155*F155,2)</f>
        <v>0</v>
      </c>
      <c r="H155" s="172"/>
      <c r="I155" s="173">
        <f>ROUND(E155*H155,2)</f>
        <v>0</v>
      </c>
      <c r="J155" s="172"/>
      <c r="K155" s="173">
        <f>ROUND(E155*J155,2)</f>
        <v>0</v>
      </c>
      <c r="L155" s="173">
        <v>21</v>
      </c>
      <c r="M155" s="173">
        <f>G155*(1+L155/100)</f>
        <v>0</v>
      </c>
      <c r="N155" s="171">
        <v>1.665</v>
      </c>
      <c r="O155" s="171">
        <f>ROUND(E155*N155,2)</f>
        <v>21.71</v>
      </c>
      <c r="P155" s="171">
        <v>0</v>
      </c>
      <c r="Q155" s="171">
        <f>ROUND(E155*P155,2)</f>
        <v>0</v>
      </c>
      <c r="R155" s="173" t="s">
        <v>212</v>
      </c>
      <c r="S155" s="173" t="s">
        <v>123</v>
      </c>
      <c r="T155" s="174" t="s">
        <v>123</v>
      </c>
      <c r="U155" s="157">
        <v>0.92</v>
      </c>
      <c r="V155" s="157">
        <f>ROUND(E155*U155,2)</f>
        <v>12</v>
      </c>
      <c r="W155" s="157"/>
      <c r="X155" s="157" t="s">
        <v>124</v>
      </c>
      <c r="Y155" s="157" t="s">
        <v>125</v>
      </c>
      <c r="Z155" s="147"/>
      <c r="AA155" s="147"/>
      <c r="AB155" s="147"/>
      <c r="AC155" s="147"/>
      <c r="AD155" s="147"/>
      <c r="AE155" s="147"/>
      <c r="AF155" s="147"/>
      <c r="AG155" s="147" t="s">
        <v>126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248" t="s">
        <v>217</v>
      </c>
      <c r="D156" s="249"/>
      <c r="E156" s="249"/>
      <c r="F156" s="249"/>
      <c r="G156" s="249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128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185" t="s">
        <v>218</v>
      </c>
      <c r="D157" s="158"/>
      <c r="E157" s="159">
        <v>13.04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130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68">
        <v>21</v>
      </c>
      <c r="B158" s="169" t="s">
        <v>219</v>
      </c>
      <c r="C158" s="184" t="s">
        <v>220</v>
      </c>
      <c r="D158" s="170" t="s">
        <v>121</v>
      </c>
      <c r="E158" s="171">
        <v>65.2</v>
      </c>
      <c r="F158" s="172"/>
      <c r="G158" s="173">
        <f>ROUND(E158*F158,2)</f>
        <v>0</v>
      </c>
      <c r="H158" s="172"/>
      <c r="I158" s="173">
        <f>ROUND(E158*H158,2)</f>
        <v>0</v>
      </c>
      <c r="J158" s="172"/>
      <c r="K158" s="173">
        <f>ROUND(E158*J158,2)</f>
        <v>0</v>
      </c>
      <c r="L158" s="173">
        <v>21</v>
      </c>
      <c r="M158" s="173">
        <f>G158*(1+L158/100)</f>
        <v>0</v>
      </c>
      <c r="N158" s="171">
        <v>1.7000000000000001E-4</v>
      </c>
      <c r="O158" s="171">
        <f>ROUND(E158*N158,2)</f>
        <v>0.01</v>
      </c>
      <c r="P158" s="171">
        <v>0</v>
      </c>
      <c r="Q158" s="171">
        <f>ROUND(E158*P158,2)</f>
        <v>0</v>
      </c>
      <c r="R158" s="173" t="s">
        <v>212</v>
      </c>
      <c r="S158" s="173" t="s">
        <v>123</v>
      </c>
      <c r="T158" s="174" t="s">
        <v>123</v>
      </c>
      <c r="U158" s="157">
        <v>7.4999999999999997E-2</v>
      </c>
      <c r="V158" s="157">
        <f>ROUND(E158*U158,2)</f>
        <v>4.8899999999999997</v>
      </c>
      <c r="W158" s="157"/>
      <c r="X158" s="157" t="s">
        <v>124</v>
      </c>
      <c r="Y158" s="157" t="s">
        <v>125</v>
      </c>
      <c r="Z158" s="147"/>
      <c r="AA158" s="147"/>
      <c r="AB158" s="147"/>
      <c r="AC158" s="147"/>
      <c r="AD158" s="147"/>
      <c r="AE158" s="147"/>
      <c r="AF158" s="147"/>
      <c r="AG158" s="147" t="s">
        <v>126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248" t="s">
        <v>221</v>
      </c>
      <c r="D159" s="249"/>
      <c r="E159" s="249"/>
      <c r="F159" s="249"/>
      <c r="G159" s="249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128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4"/>
      <c r="B160" s="155"/>
      <c r="C160" s="185" t="s">
        <v>222</v>
      </c>
      <c r="D160" s="158"/>
      <c r="E160" s="159">
        <v>65.2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130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2.5" outlineLevel="1" x14ac:dyDescent="0.2">
      <c r="A161" s="168">
        <v>22</v>
      </c>
      <c r="B161" s="169" t="s">
        <v>223</v>
      </c>
      <c r="C161" s="184" t="s">
        <v>224</v>
      </c>
      <c r="D161" s="170" t="s">
        <v>121</v>
      </c>
      <c r="E161" s="171">
        <v>68.459999999999994</v>
      </c>
      <c r="F161" s="172"/>
      <c r="G161" s="173">
        <f>ROUND(E161*F161,2)</f>
        <v>0</v>
      </c>
      <c r="H161" s="172"/>
      <c r="I161" s="173">
        <f>ROUND(E161*H161,2)</f>
        <v>0</v>
      </c>
      <c r="J161" s="172"/>
      <c r="K161" s="173">
        <f>ROUND(E161*J161,2)</f>
        <v>0</v>
      </c>
      <c r="L161" s="173">
        <v>21</v>
      </c>
      <c r="M161" s="173">
        <f>G161*(1+L161/100)</f>
        <v>0</v>
      </c>
      <c r="N161" s="171">
        <v>2.0000000000000001E-4</v>
      </c>
      <c r="O161" s="171">
        <f>ROUND(E161*N161,2)</f>
        <v>0.01</v>
      </c>
      <c r="P161" s="171">
        <v>0</v>
      </c>
      <c r="Q161" s="171">
        <f>ROUND(E161*P161,2)</f>
        <v>0</v>
      </c>
      <c r="R161" s="173" t="s">
        <v>225</v>
      </c>
      <c r="S161" s="173" t="s">
        <v>123</v>
      </c>
      <c r="T161" s="174" t="s">
        <v>123</v>
      </c>
      <c r="U161" s="157">
        <v>0</v>
      </c>
      <c r="V161" s="157">
        <f>ROUND(E161*U161,2)</f>
        <v>0</v>
      </c>
      <c r="W161" s="157"/>
      <c r="X161" s="157" t="s">
        <v>226</v>
      </c>
      <c r="Y161" s="157" t="s">
        <v>125</v>
      </c>
      <c r="Z161" s="147"/>
      <c r="AA161" s="147"/>
      <c r="AB161" s="147"/>
      <c r="AC161" s="147"/>
      <c r="AD161" s="147"/>
      <c r="AE161" s="147"/>
      <c r="AF161" s="147"/>
      <c r="AG161" s="147" t="s">
        <v>227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185" t="s">
        <v>228</v>
      </c>
      <c r="D162" s="158"/>
      <c r="E162" s="159">
        <v>68.459999999999994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130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x14ac:dyDescent="0.2">
      <c r="A163" s="161" t="s">
        <v>117</v>
      </c>
      <c r="B163" s="162" t="s">
        <v>71</v>
      </c>
      <c r="C163" s="183" t="s">
        <v>72</v>
      </c>
      <c r="D163" s="163"/>
      <c r="E163" s="164"/>
      <c r="F163" s="165"/>
      <c r="G163" s="165">
        <f>SUMIF(AG164:AG179,"&lt;&gt;NOR",G164:G179)</f>
        <v>0</v>
      </c>
      <c r="H163" s="165"/>
      <c r="I163" s="165">
        <f>SUM(I164:I179)</f>
        <v>0</v>
      </c>
      <c r="J163" s="165"/>
      <c r="K163" s="165">
        <f>SUM(K164:K179)</f>
        <v>0</v>
      </c>
      <c r="L163" s="165"/>
      <c r="M163" s="165">
        <f>SUM(M164:M179)</f>
        <v>0</v>
      </c>
      <c r="N163" s="164"/>
      <c r="O163" s="164">
        <f>SUM(O164:O179)</f>
        <v>50.81</v>
      </c>
      <c r="P163" s="164"/>
      <c r="Q163" s="164">
        <f>SUM(Q164:Q179)</f>
        <v>0</v>
      </c>
      <c r="R163" s="165"/>
      <c r="S163" s="165"/>
      <c r="T163" s="166"/>
      <c r="U163" s="160"/>
      <c r="V163" s="160">
        <f>SUM(V164:V179)</f>
        <v>47.37</v>
      </c>
      <c r="W163" s="160"/>
      <c r="X163" s="160"/>
      <c r="Y163" s="160"/>
      <c r="AG163" t="s">
        <v>118</v>
      </c>
    </row>
    <row r="164" spans="1:60" outlineLevel="1" x14ac:dyDescent="0.2">
      <c r="A164" s="168">
        <v>23</v>
      </c>
      <c r="B164" s="169" t="s">
        <v>229</v>
      </c>
      <c r="C164" s="184" t="s">
        <v>230</v>
      </c>
      <c r="D164" s="170" t="s">
        <v>141</v>
      </c>
      <c r="E164" s="171">
        <v>3.0533999999999999</v>
      </c>
      <c r="F164" s="172"/>
      <c r="G164" s="173">
        <f>ROUND(E164*F164,2)</f>
        <v>0</v>
      </c>
      <c r="H164" s="172"/>
      <c r="I164" s="173">
        <f>ROUND(E164*H164,2)</f>
        <v>0</v>
      </c>
      <c r="J164" s="172"/>
      <c r="K164" s="173">
        <f>ROUND(E164*J164,2)</f>
        <v>0</v>
      </c>
      <c r="L164" s="173">
        <v>21</v>
      </c>
      <c r="M164" s="173">
        <f>G164*(1+L164/100)</f>
        <v>0</v>
      </c>
      <c r="N164" s="171">
        <v>1.8907700000000001</v>
      </c>
      <c r="O164" s="171">
        <f>ROUND(E164*N164,2)</f>
        <v>5.77</v>
      </c>
      <c r="P164" s="171">
        <v>0</v>
      </c>
      <c r="Q164" s="171">
        <f>ROUND(E164*P164,2)</f>
        <v>0</v>
      </c>
      <c r="R164" s="173" t="s">
        <v>231</v>
      </c>
      <c r="S164" s="173" t="s">
        <v>123</v>
      </c>
      <c r="T164" s="174" t="s">
        <v>123</v>
      </c>
      <c r="U164" s="157">
        <v>1.6950000000000001</v>
      </c>
      <c r="V164" s="157">
        <f>ROUND(E164*U164,2)</f>
        <v>5.18</v>
      </c>
      <c r="W164" s="157"/>
      <c r="X164" s="157" t="s">
        <v>124</v>
      </c>
      <c r="Y164" s="157" t="s">
        <v>125</v>
      </c>
      <c r="Z164" s="147"/>
      <c r="AA164" s="147"/>
      <c r="AB164" s="147"/>
      <c r="AC164" s="147"/>
      <c r="AD164" s="147"/>
      <c r="AE164" s="147"/>
      <c r="AF164" s="147"/>
      <c r="AG164" s="147" t="s">
        <v>126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">
      <c r="A165" s="154"/>
      <c r="B165" s="155"/>
      <c r="C165" s="248" t="s">
        <v>232</v>
      </c>
      <c r="D165" s="249"/>
      <c r="E165" s="249"/>
      <c r="F165" s="249"/>
      <c r="G165" s="249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128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185" t="s">
        <v>233</v>
      </c>
      <c r="D166" s="158"/>
      <c r="E166" s="159">
        <v>1.4148000000000001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130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85" t="s">
        <v>234</v>
      </c>
      <c r="D167" s="158"/>
      <c r="E167" s="159">
        <v>0.73860000000000003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130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85" t="s">
        <v>235</v>
      </c>
      <c r="D168" s="158"/>
      <c r="E168" s="159">
        <v>0.9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130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68">
        <v>24</v>
      </c>
      <c r="B169" s="169" t="s">
        <v>236</v>
      </c>
      <c r="C169" s="184" t="s">
        <v>237</v>
      </c>
      <c r="D169" s="170" t="s">
        <v>141</v>
      </c>
      <c r="E169" s="171">
        <v>19.153199999999998</v>
      </c>
      <c r="F169" s="172"/>
      <c r="G169" s="173">
        <f>ROUND(E169*F169,2)</f>
        <v>0</v>
      </c>
      <c r="H169" s="172"/>
      <c r="I169" s="173">
        <f>ROUND(E169*H169,2)</f>
        <v>0</v>
      </c>
      <c r="J169" s="172"/>
      <c r="K169" s="173">
        <f>ROUND(E169*J169,2)</f>
        <v>0</v>
      </c>
      <c r="L169" s="173">
        <v>21</v>
      </c>
      <c r="M169" s="173">
        <f>G169*(1+L169/100)</f>
        <v>0</v>
      </c>
      <c r="N169" s="171">
        <v>1.6859999999999999</v>
      </c>
      <c r="O169" s="171">
        <f>ROUND(E169*N169,2)</f>
        <v>32.29</v>
      </c>
      <c r="P169" s="171">
        <v>0</v>
      </c>
      <c r="Q169" s="171">
        <f>ROUND(E169*P169,2)</f>
        <v>0</v>
      </c>
      <c r="R169" s="173"/>
      <c r="S169" s="173" t="s">
        <v>238</v>
      </c>
      <c r="T169" s="174" t="s">
        <v>123</v>
      </c>
      <c r="U169" s="157">
        <v>0.41199999999999998</v>
      </c>
      <c r="V169" s="157">
        <f>ROUND(E169*U169,2)</f>
        <v>7.89</v>
      </c>
      <c r="W169" s="157"/>
      <c r="X169" s="157" t="s">
        <v>124</v>
      </c>
      <c r="Y169" s="157" t="s">
        <v>125</v>
      </c>
      <c r="Z169" s="147"/>
      <c r="AA169" s="147"/>
      <c r="AB169" s="147"/>
      <c r="AC169" s="147"/>
      <c r="AD169" s="147"/>
      <c r="AE169" s="147"/>
      <c r="AF169" s="147"/>
      <c r="AG169" s="147" t="s">
        <v>126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185" t="s">
        <v>239</v>
      </c>
      <c r="D170" s="158"/>
      <c r="E170" s="159">
        <v>0.97160000000000002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130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85" t="s">
        <v>240</v>
      </c>
      <c r="D171" s="158"/>
      <c r="E171" s="159">
        <v>9.64</v>
      </c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130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85" t="s">
        <v>241</v>
      </c>
      <c r="D172" s="158"/>
      <c r="E172" s="159">
        <v>1.36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130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85" t="s">
        <v>242</v>
      </c>
      <c r="D173" s="158"/>
      <c r="E173" s="159">
        <v>3.88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130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4"/>
      <c r="B174" s="155"/>
      <c r="C174" s="185" t="s">
        <v>243</v>
      </c>
      <c r="D174" s="158"/>
      <c r="E174" s="159">
        <v>1.1332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130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85" t="s">
        <v>244</v>
      </c>
      <c r="D175" s="158"/>
      <c r="E175" s="159">
        <v>0.64839999999999998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130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85" t="s">
        <v>245</v>
      </c>
      <c r="D176" s="158"/>
      <c r="E176" s="159">
        <v>0.96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130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">
      <c r="A177" s="154"/>
      <c r="B177" s="155"/>
      <c r="C177" s="185" t="s">
        <v>246</v>
      </c>
      <c r="D177" s="158"/>
      <c r="E177" s="159">
        <v>0.56000000000000005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130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68">
        <v>25</v>
      </c>
      <c r="B178" s="169" t="s">
        <v>247</v>
      </c>
      <c r="C178" s="184" t="s">
        <v>248</v>
      </c>
      <c r="D178" s="170" t="s">
        <v>121</v>
      </c>
      <c r="E178" s="171">
        <v>14</v>
      </c>
      <c r="F178" s="172"/>
      <c r="G178" s="173">
        <f>ROUND(E178*F178,2)</f>
        <v>0</v>
      </c>
      <c r="H178" s="172"/>
      <c r="I178" s="173">
        <f>ROUND(E178*H178,2)</f>
        <v>0</v>
      </c>
      <c r="J178" s="172"/>
      <c r="K178" s="173">
        <f>ROUND(E178*J178,2)</f>
        <v>0</v>
      </c>
      <c r="L178" s="173">
        <v>21</v>
      </c>
      <c r="M178" s="173">
        <f>G178*(1+L178/100)</f>
        <v>0</v>
      </c>
      <c r="N178" s="171">
        <v>0.91059000000000001</v>
      </c>
      <c r="O178" s="171">
        <f>ROUND(E178*N178,2)</f>
        <v>12.75</v>
      </c>
      <c r="P178" s="171">
        <v>0</v>
      </c>
      <c r="Q178" s="171">
        <f>ROUND(E178*P178,2)</f>
        <v>0</v>
      </c>
      <c r="R178" s="173"/>
      <c r="S178" s="173" t="s">
        <v>238</v>
      </c>
      <c r="T178" s="174" t="s">
        <v>123</v>
      </c>
      <c r="U178" s="157">
        <v>2.4500000000000002</v>
      </c>
      <c r="V178" s="157">
        <f>ROUND(E178*U178,2)</f>
        <v>34.299999999999997</v>
      </c>
      <c r="W178" s="157"/>
      <c r="X178" s="157" t="s">
        <v>124</v>
      </c>
      <c r="Y178" s="157" t="s">
        <v>125</v>
      </c>
      <c r="Z178" s="147"/>
      <c r="AA178" s="147"/>
      <c r="AB178" s="147"/>
      <c r="AC178" s="147"/>
      <c r="AD178" s="147"/>
      <c r="AE178" s="147"/>
      <c r="AF178" s="147"/>
      <c r="AG178" s="147" t="s">
        <v>126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185" t="s">
        <v>249</v>
      </c>
      <c r="D179" s="158"/>
      <c r="E179" s="159">
        <v>14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130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x14ac:dyDescent="0.2">
      <c r="A180" s="161" t="s">
        <v>117</v>
      </c>
      <c r="B180" s="162" t="s">
        <v>73</v>
      </c>
      <c r="C180" s="183" t="s">
        <v>74</v>
      </c>
      <c r="D180" s="163"/>
      <c r="E180" s="164"/>
      <c r="F180" s="165"/>
      <c r="G180" s="165">
        <f>SUMIF(AG181:AG225,"&lt;&gt;NOR",G181:G225)</f>
        <v>0</v>
      </c>
      <c r="H180" s="165"/>
      <c r="I180" s="165">
        <f>SUM(I181:I225)</f>
        <v>0</v>
      </c>
      <c r="J180" s="165"/>
      <c r="K180" s="165">
        <f>SUM(K181:K225)</f>
        <v>0</v>
      </c>
      <c r="L180" s="165"/>
      <c r="M180" s="165">
        <f>SUM(M181:M225)</f>
        <v>0</v>
      </c>
      <c r="N180" s="164"/>
      <c r="O180" s="164">
        <f>SUM(O181:O225)</f>
        <v>464.93000000000012</v>
      </c>
      <c r="P180" s="164"/>
      <c r="Q180" s="164">
        <f>SUM(Q181:Q225)</f>
        <v>0</v>
      </c>
      <c r="R180" s="165"/>
      <c r="S180" s="165"/>
      <c r="T180" s="166"/>
      <c r="U180" s="160"/>
      <c r="V180" s="160">
        <f>SUM(V181:V225)</f>
        <v>498.17000000000007</v>
      </c>
      <c r="W180" s="160"/>
      <c r="X180" s="160"/>
      <c r="Y180" s="160"/>
      <c r="AG180" t="s">
        <v>118</v>
      </c>
    </row>
    <row r="181" spans="1:60" ht="22.5" outlineLevel="1" x14ac:dyDescent="0.2">
      <c r="A181" s="168">
        <v>26</v>
      </c>
      <c r="B181" s="169" t="s">
        <v>250</v>
      </c>
      <c r="C181" s="184" t="s">
        <v>251</v>
      </c>
      <c r="D181" s="170" t="s">
        <v>121</v>
      </c>
      <c r="E181" s="171">
        <v>213.54</v>
      </c>
      <c r="F181" s="172"/>
      <c r="G181" s="173">
        <f>ROUND(E181*F181,2)</f>
        <v>0</v>
      </c>
      <c r="H181" s="172"/>
      <c r="I181" s="173">
        <f>ROUND(E181*H181,2)</f>
        <v>0</v>
      </c>
      <c r="J181" s="172"/>
      <c r="K181" s="173">
        <f>ROUND(E181*J181,2)</f>
        <v>0</v>
      </c>
      <c r="L181" s="173">
        <v>21</v>
      </c>
      <c r="M181" s="173">
        <f>G181*(1+L181/100)</f>
        <v>0</v>
      </c>
      <c r="N181" s="171">
        <v>0.34499999999999997</v>
      </c>
      <c r="O181" s="171">
        <f>ROUND(E181*N181,2)</f>
        <v>73.67</v>
      </c>
      <c r="P181" s="171">
        <v>0</v>
      </c>
      <c r="Q181" s="171">
        <f>ROUND(E181*P181,2)</f>
        <v>0</v>
      </c>
      <c r="R181" s="173" t="s">
        <v>122</v>
      </c>
      <c r="S181" s="173" t="s">
        <v>123</v>
      </c>
      <c r="T181" s="174" t="s">
        <v>123</v>
      </c>
      <c r="U181" s="157">
        <v>2.5999999999999999E-2</v>
      </c>
      <c r="V181" s="157">
        <f>ROUND(E181*U181,2)</f>
        <v>5.55</v>
      </c>
      <c r="W181" s="157"/>
      <c r="X181" s="157" t="s">
        <v>124</v>
      </c>
      <c r="Y181" s="157" t="s">
        <v>125</v>
      </c>
      <c r="Z181" s="147"/>
      <c r="AA181" s="147"/>
      <c r="AB181" s="147"/>
      <c r="AC181" s="147"/>
      <c r="AD181" s="147"/>
      <c r="AE181" s="147"/>
      <c r="AF181" s="147"/>
      <c r="AG181" s="147" t="s">
        <v>126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185" t="s">
        <v>252</v>
      </c>
      <c r="D182" s="158"/>
      <c r="E182" s="159">
        <v>34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130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185" t="s">
        <v>253</v>
      </c>
      <c r="D183" s="158"/>
      <c r="E183" s="159">
        <v>97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130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185" t="s">
        <v>254</v>
      </c>
      <c r="D184" s="158"/>
      <c r="E184" s="159">
        <v>28.33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130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85" t="s">
        <v>255</v>
      </c>
      <c r="D185" s="158"/>
      <c r="E185" s="159">
        <v>16.21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130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4"/>
      <c r="B186" s="155"/>
      <c r="C186" s="185" t="s">
        <v>256</v>
      </c>
      <c r="D186" s="158"/>
      <c r="E186" s="159">
        <v>24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130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185" t="s">
        <v>257</v>
      </c>
      <c r="D187" s="158"/>
      <c r="E187" s="159">
        <v>14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130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22.5" outlineLevel="1" x14ac:dyDescent="0.2">
      <c r="A188" s="168">
        <v>27</v>
      </c>
      <c r="B188" s="169" t="s">
        <v>258</v>
      </c>
      <c r="C188" s="184" t="s">
        <v>259</v>
      </c>
      <c r="D188" s="170" t="s">
        <v>121</v>
      </c>
      <c r="E188" s="171">
        <v>250.64</v>
      </c>
      <c r="F188" s="172"/>
      <c r="G188" s="173">
        <f>ROUND(E188*F188,2)</f>
        <v>0</v>
      </c>
      <c r="H188" s="172"/>
      <c r="I188" s="173">
        <f>ROUND(E188*H188,2)</f>
        <v>0</v>
      </c>
      <c r="J188" s="172"/>
      <c r="K188" s="173">
        <f>ROUND(E188*J188,2)</f>
        <v>0</v>
      </c>
      <c r="L188" s="173">
        <v>21</v>
      </c>
      <c r="M188" s="173">
        <f>G188*(1+L188/100)</f>
        <v>0</v>
      </c>
      <c r="N188" s="171">
        <v>0.46</v>
      </c>
      <c r="O188" s="171">
        <f>ROUND(E188*N188,2)</f>
        <v>115.29</v>
      </c>
      <c r="P188" s="171">
        <v>0</v>
      </c>
      <c r="Q188" s="171">
        <f>ROUND(E188*P188,2)</f>
        <v>0</v>
      </c>
      <c r="R188" s="173" t="s">
        <v>122</v>
      </c>
      <c r="S188" s="173" t="s">
        <v>123</v>
      </c>
      <c r="T188" s="174" t="s">
        <v>123</v>
      </c>
      <c r="U188" s="157">
        <v>2.9000000000000001E-2</v>
      </c>
      <c r="V188" s="157">
        <f>ROUND(E188*U188,2)</f>
        <v>7.27</v>
      </c>
      <c r="W188" s="157"/>
      <c r="X188" s="157" t="s">
        <v>124</v>
      </c>
      <c r="Y188" s="157" t="s">
        <v>125</v>
      </c>
      <c r="Z188" s="147"/>
      <c r="AA188" s="147"/>
      <c r="AB188" s="147"/>
      <c r="AC188" s="147"/>
      <c r="AD188" s="147"/>
      <c r="AE188" s="147"/>
      <c r="AF188" s="147"/>
      <c r="AG188" s="147" t="s">
        <v>126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">
      <c r="A189" s="154"/>
      <c r="B189" s="155"/>
      <c r="C189" s="185" t="s">
        <v>260</v>
      </c>
      <c r="D189" s="158"/>
      <c r="E189" s="159">
        <v>250.64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130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ht="22.5" outlineLevel="1" x14ac:dyDescent="0.2">
      <c r="A190" s="168">
        <v>28</v>
      </c>
      <c r="B190" s="169" t="s">
        <v>261</v>
      </c>
      <c r="C190" s="184" t="s">
        <v>262</v>
      </c>
      <c r="D190" s="170" t="s">
        <v>121</v>
      </c>
      <c r="E190" s="171">
        <v>169</v>
      </c>
      <c r="F190" s="172"/>
      <c r="G190" s="173">
        <f>ROUND(E190*F190,2)</f>
        <v>0</v>
      </c>
      <c r="H190" s="172"/>
      <c r="I190" s="173">
        <f>ROUND(E190*H190,2)</f>
        <v>0</v>
      </c>
      <c r="J190" s="172"/>
      <c r="K190" s="173">
        <f>ROUND(E190*J190,2)</f>
        <v>0</v>
      </c>
      <c r="L190" s="173">
        <v>21</v>
      </c>
      <c r="M190" s="173">
        <f>G190*(1+L190/100)</f>
        <v>0</v>
      </c>
      <c r="N190" s="171">
        <v>0.36834</v>
      </c>
      <c r="O190" s="171">
        <f>ROUND(E190*N190,2)</f>
        <v>62.25</v>
      </c>
      <c r="P190" s="171">
        <v>0</v>
      </c>
      <c r="Q190" s="171">
        <f>ROUND(E190*P190,2)</f>
        <v>0</v>
      </c>
      <c r="R190" s="173" t="s">
        <v>122</v>
      </c>
      <c r="S190" s="173" t="s">
        <v>123</v>
      </c>
      <c r="T190" s="174" t="s">
        <v>123</v>
      </c>
      <c r="U190" s="157">
        <v>3.3000000000000002E-2</v>
      </c>
      <c r="V190" s="157">
        <f>ROUND(E190*U190,2)</f>
        <v>5.58</v>
      </c>
      <c r="W190" s="157"/>
      <c r="X190" s="157" t="s">
        <v>124</v>
      </c>
      <c r="Y190" s="157" t="s">
        <v>125</v>
      </c>
      <c r="Z190" s="147"/>
      <c r="AA190" s="147"/>
      <c r="AB190" s="147"/>
      <c r="AC190" s="147"/>
      <c r="AD190" s="147"/>
      <c r="AE190" s="147"/>
      <c r="AF190" s="147"/>
      <c r="AG190" s="147" t="s">
        <v>126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">
      <c r="A191" s="154"/>
      <c r="B191" s="155"/>
      <c r="C191" s="248" t="s">
        <v>263</v>
      </c>
      <c r="D191" s="249"/>
      <c r="E191" s="249"/>
      <c r="F191" s="249"/>
      <c r="G191" s="249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128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4"/>
      <c r="B192" s="155"/>
      <c r="C192" s="185" t="s">
        <v>252</v>
      </c>
      <c r="D192" s="158"/>
      <c r="E192" s="159">
        <v>34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130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4"/>
      <c r="B193" s="155"/>
      <c r="C193" s="185" t="s">
        <v>253</v>
      </c>
      <c r="D193" s="158"/>
      <c r="E193" s="159">
        <v>97</v>
      </c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130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185" t="s">
        <v>256</v>
      </c>
      <c r="D194" s="158"/>
      <c r="E194" s="159">
        <v>24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130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4"/>
      <c r="B195" s="155"/>
      <c r="C195" s="185" t="s">
        <v>257</v>
      </c>
      <c r="D195" s="158"/>
      <c r="E195" s="159">
        <v>14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130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22.5" outlineLevel="1" x14ac:dyDescent="0.2">
      <c r="A196" s="168">
        <v>29</v>
      </c>
      <c r="B196" s="169" t="s">
        <v>264</v>
      </c>
      <c r="C196" s="184" t="s">
        <v>265</v>
      </c>
      <c r="D196" s="170" t="s">
        <v>121</v>
      </c>
      <c r="E196" s="171">
        <v>245.82</v>
      </c>
      <c r="F196" s="172"/>
      <c r="G196" s="173">
        <f>ROUND(E196*F196,2)</f>
        <v>0</v>
      </c>
      <c r="H196" s="172"/>
      <c r="I196" s="173">
        <f>ROUND(E196*H196,2)</f>
        <v>0</v>
      </c>
      <c r="J196" s="172"/>
      <c r="K196" s="173">
        <f>ROUND(E196*J196,2)</f>
        <v>0</v>
      </c>
      <c r="L196" s="173">
        <v>21</v>
      </c>
      <c r="M196" s="173">
        <f>G196*(1+L196/100)</f>
        <v>0</v>
      </c>
      <c r="N196" s="171">
        <v>0.48574000000000001</v>
      </c>
      <c r="O196" s="171">
        <f>ROUND(E196*N196,2)</f>
        <v>119.4</v>
      </c>
      <c r="P196" s="171">
        <v>0</v>
      </c>
      <c r="Q196" s="171">
        <f>ROUND(E196*P196,2)</f>
        <v>0</v>
      </c>
      <c r="R196" s="173" t="s">
        <v>122</v>
      </c>
      <c r="S196" s="173" t="s">
        <v>123</v>
      </c>
      <c r="T196" s="174" t="s">
        <v>123</v>
      </c>
      <c r="U196" s="157">
        <v>4.2000000000000003E-2</v>
      </c>
      <c r="V196" s="157">
        <f>ROUND(E196*U196,2)</f>
        <v>10.32</v>
      </c>
      <c r="W196" s="157"/>
      <c r="X196" s="157" t="s">
        <v>124</v>
      </c>
      <c r="Y196" s="157" t="s">
        <v>125</v>
      </c>
      <c r="Z196" s="147"/>
      <c r="AA196" s="147"/>
      <c r="AB196" s="147"/>
      <c r="AC196" s="147"/>
      <c r="AD196" s="147"/>
      <c r="AE196" s="147"/>
      <c r="AF196" s="147"/>
      <c r="AG196" s="147" t="s">
        <v>126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">
      <c r="A197" s="154"/>
      <c r="B197" s="155"/>
      <c r="C197" s="248" t="s">
        <v>263</v>
      </c>
      <c r="D197" s="249"/>
      <c r="E197" s="249"/>
      <c r="F197" s="249"/>
      <c r="G197" s="249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128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2" x14ac:dyDescent="0.2">
      <c r="A198" s="154"/>
      <c r="B198" s="155"/>
      <c r="C198" s="185" t="s">
        <v>266</v>
      </c>
      <c r="D198" s="158"/>
      <c r="E198" s="159">
        <v>245.82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130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68">
        <v>30</v>
      </c>
      <c r="B199" s="169" t="s">
        <v>267</v>
      </c>
      <c r="C199" s="184" t="s">
        <v>268</v>
      </c>
      <c r="D199" s="170" t="s">
        <v>121</v>
      </c>
      <c r="E199" s="171">
        <v>101.85</v>
      </c>
      <c r="F199" s="172"/>
      <c r="G199" s="173">
        <f>ROUND(E199*F199,2)</f>
        <v>0</v>
      </c>
      <c r="H199" s="172"/>
      <c r="I199" s="173">
        <f>ROUND(E199*H199,2)</f>
        <v>0</v>
      </c>
      <c r="J199" s="172"/>
      <c r="K199" s="173">
        <f>ROUND(E199*J199,2)</f>
        <v>0</v>
      </c>
      <c r="L199" s="173">
        <v>21</v>
      </c>
      <c r="M199" s="173">
        <f>G199*(1+L199/100)</f>
        <v>0</v>
      </c>
      <c r="N199" s="171">
        <v>0.12</v>
      </c>
      <c r="O199" s="171">
        <f>ROUND(E199*N199,2)</f>
        <v>12.22</v>
      </c>
      <c r="P199" s="171">
        <v>0</v>
      </c>
      <c r="Q199" s="171">
        <f>ROUND(E199*P199,2)</f>
        <v>0</v>
      </c>
      <c r="R199" s="173" t="s">
        <v>225</v>
      </c>
      <c r="S199" s="173" t="s">
        <v>123</v>
      </c>
      <c r="T199" s="174" t="s">
        <v>123</v>
      </c>
      <c r="U199" s="157">
        <v>0</v>
      </c>
      <c r="V199" s="157">
        <f>ROUND(E199*U199,2)</f>
        <v>0</v>
      </c>
      <c r="W199" s="157"/>
      <c r="X199" s="157" t="s">
        <v>226</v>
      </c>
      <c r="Y199" s="157" t="s">
        <v>125</v>
      </c>
      <c r="Z199" s="147"/>
      <c r="AA199" s="147"/>
      <c r="AB199" s="147"/>
      <c r="AC199" s="147"/>
      <c r="AD199" s="147"/>
      <c r="AE199" s="147"/>
      <c r="AF199" s="147"/>
      <c r="AG199" s="147" t="s">
        <v>227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185" t="s">
        <v>269</v>
      </c>
      <c r="D200" s="158"/>
      <c r="E200" s="159">
        <v>101.85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130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68">
        <v>31</v>
      </c>
      <c r="B201" s="169" t="s">
        <v>270</v>
      </c>
      <c r="C201" s="184" t="s">
        <v>271</v>
      </c>
      <c r="D201" s="170" t="s">
        <v>272</v>
      </c>
      <c r="E201" s="171">
        <v>8.9250000000000007</v>
      </c>
      <c r="F201" s="172"/>
      <c r="G201" s="173">
        <f>ROUND(E201*F201,2)</f>
        <v>0</v>
      </c>
      <c r="H201" s="172"/>
      <c r="I201" s="173">
        <f>ROUND(E201*H201,2)</f>
        <v>0</v>
      </c>
      <c r="J201" s="172"/>
      <c r="K201" s="173">
        <f>ROUND(E201*J201,2)</f>
        <v>0</v>
      </c>
      <c r="L201" s="173">
        <v>21</v>
      </c>
      <c r="M201" s="173">
        <f>G201*(1+L201/100)</f>
        <v>0</v>
      </c>
      <c r="N201" s="171">
        <v>1</v>
      </c>
      <c r="O201" s="171">
        <f>ROUND(E201*N201,2)</f>
        <v>8.93</v>
      </c>
      <c r="P201" s="171">
        <v>0</v>
      </c>
      <c r="Q201" s="171">
        <f>ROUND(E201*P201,2)</f>
        <v>0</v>
      </c>
      <c r="R201" s="173" t="s">
        <v>225</v>
      </c>
      <c r="S201" s="173" t="s">
        <v>123</v>
      </c>
      <c r="T201" s="174" t="s">
        <v>123</v>
      </c>
      <c r="U201" s="157">
        <v>0</v>
      </c>
      <c r="V201" s="157">
        <f>ROUND(E201*U201,2)</f>
        <v>0</v>
      </c>
      <c r="W201" s="157"/>
      <c r="X201" s="157" t="s">
        <v>226</v>
      </c>
      <c r="Y201" s="157" t="s">
        <v>125</v>
      </c>
      <c r="Z201" s="147"/>
      <c r="AA201" s="147"/>
      <c r="AB201" s="147"/>
      <c r="AC201" s="147"/>
      <c r="AD201" s="147"/>
      <c r="AE201" s="147"/>
      <c r="AF201" s="147"/>
      <c r="AG201" s="147" t="s">
        <v>227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">
      <c r="A202" s="154"/>
      <c r="B202" s="155"/>
      <c r="C202" s="185" t="s">
        <v>273</v>
      </c>
      <c r="D202" s="158"/>
      <c r="E202" s="159">
        <v>8.9250000000000007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130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68">
        <v>32</v>
      </c>
      <c r="B203" s="169" t="s">
        <v>274</v>
      </c>
      <c r="C203" s="184" t="s">
        <v>275</v>
      </c>
      <c r="D203" s="170" t="s">
        <v>121</v>
      </c>
      <c r="E203" s="171">
        <v>29.746500000000001</v>
      </c>
      <c r="F203" s="172"/>
      <c r="G203" s="173">
        <f>ROUND(E203*F203,2)</f>
        <v>0</v>
      </c>
      <c r="H203" s="172"/>
      <c r="I203" s="173">
        <f>ROUND(E203*H203,2)</f>
        <v>0</v>
      </c>
      <c r="J203" s="172"/>
      <c r="K203" s="173">
        <f>ROUND(E203*J203,2)</f>
        <v>0</v>
      </c>
      <c r="L203" s="173">
        <v>21</v>
      </c>
      <c r="M203" s="173">
        <f>G203*(1+L203/100)</f>
        <v>0</v>
      </c>
      <c r="N203" s="171">
        <v>0.2</v>
      </c>
      <c r="O203" s="171">
        <f>ROUND(E203*N203,2)</f>
        <v>5.95</v>
      </c>
      <c r="P203" s="171">
        <v>0</v>
      </c>
      <c r="Q203" s="171">
        <f>ROUND(E203*P203,2)</f>
        <v>0</v>
      </c>
      <c r="R203" s="173"/>
      <c r="S203" s="173" t="s">
        <v>238</v>
      </c>
      <c r="T203" s="174" t="s">
        <v>123</v>
      </c>
      <c r="U203" s="157">
        <v>0</v>
      </c>
      <c r="V203" s="157">
        <f>ROUND(E203*U203,2)</f>
        <v>0</v>
      </c>
      <c r="W203" s="157"/>
      <c r="X203" s="157" t="s">
        <v>226</v>
      </c>
      <c r="Y203" s="157" t="s">
        <v>125</v>
      </c>
      <c r="Z203" s="147"/>
      <c r="AA203" s="147"/>
      <c r="AB203" s="147"/>
      <c r="AC203" s="147"/>
      <c r="AD203" s="147"/>
      <c r="AE203" s="147"/>
      <c r="AF203" s="147"/>
      <c r="AG203" s="147" t="s">
        <v>227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">
      <c r="A204" s="154"/>
      <c r="B204" s="155"/>
      <c r="C204" s="185" t="s">
        <v>276</v>
      </c>
      <c r="D204" s="158"/>
      <c r="E204" s="159">
        <v>29.746500000000001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130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22.5" outlineLevel="1" x14ac:dyDescent="0.2">
      <c r="A205" s="168">
        <v>33</v>
      </c>
      <c r="B205" s="169" t="s">
        <v>277</v>
      </c>
      <c r="C205" s="184" t="s">
        <v>449</v>
      </c>
      <c r="D205" s="170" t="s">
        <v>121</v>
      </c>
      <c r="E205" s="171">
        <v>17.020499999999998</v>
      </c>
      <c r="F205" s="172"/>
      <c r="G205" s="173">
        <f>ROUND(E205*F205,2)</f>
        <v>0</v>
      </c>
      <c r="H205" s="172"/>
      <c r="I205" s="173">
        <f>ROUND(E205*H205,2)</f>
        <v>0</v>
      </c>
      <c r="J205" s="172"/>
      <c r="K205" s="173">
        <f>ROUND(E205*J205,2)</f>
        <v>0</v>
      </c>
      <c r="L205" s="173">
        <v>21</v>
      </c>
      <c r="M205" s="173">
        <f>G205*(1+L205/100)</f>
        <v>0</v>
      </c>
      <c r="N205" s="171">
        <v>0.27</v>
      </c>
      <c r="O205" s="171">
        <f>ROUND(E205*N205,2)</f>
        <v>4.5999999999999996</v>
      </c>
      <c r="P205" s="171">
        <v>0</v>
      </c>
      <c r="Q205" s="171">
        <f>ROUND(E205*P205,2)</f>
        <v>0</v>
      </c>
      <c r="R205" s="173" t="s">
        <v>225</v>
      </c>
      <c r="S205" s="173" t="s">
        <v>123</v>
      </c>
      <c r="T205" s="174" t="s">
        <v>123</v>
      </c>
      <c r="U205" s="157">
        <v>0</v>
      </c>
      <c r="V205" s="157">
        <f>ROUND(E205*U205,2)</f>
        <v>0</v>
      </c>
      <c r="W205" s="157"/>
      <c r="X205" s="157" t="s">
        <v>226</v>
      </c>
      <c r="Y205" s="157" t="s">
        <v>125</v>
      </c>
      <c r="Z205" s="147"/>
      <c r="AA205" s="147"/>
      <c r="AB205" s="147"/>
      <c r="AC205" s="147"/>
      <c r="AD205" s="147"/>
      <c r="AE205" s="147"/>
      <c r="AF205" s="147"/>
      <c r="AG205" s="147" t="s">
        <v>227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">
      <c r="A206" s="154"/>
      <c r="B206" s="155"/>
      <c r="C206" s="185" t="s">
        <v>278</v>
      </c>
      <c r="D206" s="158"/>
      <c r="E206" s="159">
        <v>17.020499999999998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130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68">
        <v>34</v>
      </c>
      <c r="B207" s="169" t="s">
        <v>279</v>
      </c>
      <c r="C207" s="184" t="s">
        <v>448</v>
      </c>
      <c r="D207" s="170" t="s">
        <v>121</v>
      </c>
      <c r="E207" s="171">
        <v>14.7</v>
      </c>
      <c r="F207" s="172"/>
      <c r="G207" s="173">
        <f>ROUND(E207*F207,2)</f>
        <v>0</v>
      </c>
      <c r="H207" s="172"/>
      <c r="I207" s="173">
        <f>ROUND(E207*H207,2)</f>
        <v>0</v>
      </c>
      <c r="J207" s="172"/>
      <c r="K207" s="173">
        <f>ROUND(E207*J207,2)</f>
        <v>0</v>
      </c>
      <c r="L207" s="173">
        <v>21</v>
      </c>
      <c r="M207" s="173">
        <f>G207*(1+L207/100)</f>
        <v>0</v>
      </c>
      <c r="N207" s="171">
        <v>0.27</v>
      </c>
      <c r="O207" s="171">
        <f>ROUND(E207*N207,2)</f>
        <v>3.97</v>
      </c>
      <c r="P207" s="171">
        <v>0</v>
      </c>
      <c r="Q207" s="171">
        <f>ROUND(E207*P207,2)</f>
        <v>0</v>
      </c>
      <c r="R207" s="173"/>
      <c r="S207" s="173" t="s">
        <v>238</v>
      </c>
      <c r="T207" s="174" t="s">
        <v>280</v>
      </c>
      <c r="U207" s="157">
        <v>0</v>
      </c>
      <c r="V207" s="157">
        <f>ROUND(E207*U207,2)</f>
        <v>0</v>
      </c>
      <c r="W207" s="157"/>
      <c r="X207" s="157" t="s">
        <v>226</v>
      </c>
      <c r="Y207" s="157" t="s">
        <v>125</v>
      </c>
      <c r="Z207" s="147"/>
      <c r="AA207" s="147"/>
      <c r="AB207" s="147"/>
      <c r="AC207" s="147"/>
      <c r="AD207" s="147"/>
      <c r="AE207" s="147"/>
      <c r="AF207" s="147"/>
      <c r="AG207" s="147" t="s">
        <v>227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185" t="s">
        <v>281</v>
      </c>
      <c r="D208" s="158"/>
      <c r="E208" s="159">
        <v>14.7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130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68">
        <v>35</v>
      </c>
      <c r="B209" s="169" t="s">
        <v>282</v>
      </c>
      <c r="C209" s="184" t="s">
        <v>283</v>
      </c>
      <c r="D209" s="170" t="s">
        <v>121</v>
      </c>
      <c r="E209" s="171">
        <v>265.29000000000002</v>
      </c>
      <c r="F209" s="172"/>
      <c r="G209" s="173">
        <f>ROUND(E209*F209,2)</f>
        <v>0</v>
      </c>
      <c r="H209" s="172"/>
      <c r="I209" s="173">
        <f>ROUND(E209*H209,2)</f>
        <v>0</v>
      </c>
      <c r="J209" s="172"/>
      <c r="K209" s="173">
        <f>ROUND(E209*J209,2)</f>
        <v>0</v>
      </c>
      <c r="L209" s="173">
        <v>21</v>
      </c>
      <c r="M209" s="173">
        <f>G209*(1+L209/100)</f>
        <v>0</v>
      </c>
      <c r="N209" s="171">
        <v>0.11</v>
      </c>
      <c r="O209" s="171">
        <f>ROUND(E209*N209,2)</f>
        <v>29.18</v>
      </c>
      <c r="P209" s="171">
        <v>0</v>
      </c>
      <c r="Q209" s="171">
        <f>ROUND(E209*P209,2)</f>
        <v>0</v>
      </c>
      <c r="R209" s="173" t="s">
        <v>122</v>
      </c>
      <c r="S209" s="173" t="s">
        <v>123</v>
      </c>
      <c r="T209" s="174" t="s">
        <v>123</v>
      </c>
      <c r="U209" s="157">
        <v>1.135</v>
      </c>
      <c r="V209" s="157">
        <f>ROUND(E209*U209,2)</f>
        <v>301.10000000000002</v>
      </c>
      <c r="W209" s="157"/>
      <c r="X209" s="157" t="s">
        <v>124</v>
      </c>
      <c r="Y209" s="157" t="s">
        <v>125</v>
      </c>
      <c r="Z209" s="147"/>
      <c r="AA209" s="147"/>
      <c r="AB209" s="147"/>
      <c r="AC209" s="147"/>
      <c r="AD209" s="147"/>
      <c r="AE209" s="147"/>
      <c r="AF209" s="147"/>
      <c r="AG209" s="147" t="s">
        <v>126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">
      <c r="A210" s="154"/>
      <c r="B210" s="155"/>
      <c r="C210" s="248" t="s">
        <v>284</v>
      </c>
      <c r="D210" s="249"/>
      <c r="E210" s="249"/>
      <c r="F210" s="249"/>
      <c r="G210" s="249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128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75" t="str">
        <f>C210</f>
        <v>s provedením lože do 50 mm, s vyplněním spár, s dvojím beraněním a se smetením přebytečného materiálu na krajnici</v>
      </c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">
      <c r="A211" s="154"/>
      <c r="B211" s="155"/>
      <c r="C211" s="185" t="s">
        <v>134</v>
      </c>
      <c r="D211" s="158"/>
      <c r="E211" s="159">
        <v>24.29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130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4"/>
      <c r="B212" s="155"/>
      <c r="C212" s="185" t="s">
        <v>285</v>
      </c>
      <c r="D212" s="158"/>
      <c r="E212" s="159">
        <v>241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130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ht="22.5" outlineLevel="1" x14ac:dyDescent="0.2">
      <c r="A213" s="168">
        <v>36</v>
      </c>
      <c r="B213" s="169" t="s">
        <v>286</v>
      </c>
      <c r="C213" s="184" t="s">
        <v>287</v>
      </c>
      <c r="D213" s="170" t="s">
        <v>121</v>
      </c>
      <c r="E213" s="171">
        <v>34</v>
      </c>
      <c r="F213" s="172"/>
      <c r="G213" s="173">
        <f>ROUND(E213*F213,2)</f>
        <v>0</v>
      </c>
      <c r="H213" s="172"/>
      <c r="I213" s="173">
        <f>ROUND(E213*H213,2)</f>
        <v>0</v>
      </c>
      <c r="J213" s="172"/>
      <c r="K213" s="173">
        <f>ROUND(E213*J213,2)</f>
        <v>0</v>
      </c>
      <c r="L213" s="173">
        <v>21</v>
      </c>
      <c r="M213" s="173">
        <f>G213*(1+L213/100)</f>
        <v>0</v>
      </c>
      <c r="N213" s="171">
        <v>0.11</v>
      </c>
      <c r="O213" s="171">
        <f>ROUND(E213*N213,2)</f>
        <v>3.74</v>
      </c>
      <c r="P213" s="171">
        <v>0</v>
      </c>
      <c r="Q213" s="171">
        <f>ROUND(E213*P213,2)</f>
        <v>0</v>
      </c>
      <c r="R213" s="173" t="s">
        <v>122</v>
      </c>
      <c r="S213" s="173" t="s">
        <v>123</v>
      </c>
      <c r="T213" s="174" t="s">
        <v>123</v>
      </c>
      <c r="U213" s="157">
        <v>1.1930000000000001</v>
      </c>
      <c r="V213" s="157">
        <f>ROUND(E213*U213,2)</f>
        <v>40.56</v>
      </c>
      <c r="W213" s="157"/>
      <c r="X213" s="157" t="s">
        <v>124</v>
      </c>
      <c r="Y213" s="157" t="s">
        <v>125</v>
      </c>
      <c r="Z213" s="147"/>
      <c r="AA213" s="147"/>
      <c r="AB213" s="147"/>
      <c r="AC213" s="147"/>
      <c r="AD213" s="147"/>
      <c r="AE213" s="147"/>
      <c r="AF213" s="147"/>
      <c r="AG213" s="147" t="s">
        <v>126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4"/>
      <c r="B214" s="155"/>
      <c r="C214" s="248" t="s">
        <v>284</v>
      </c>
      <c r="D214" s="249"/>
      <c r="E214" s="249"/>
      <c r="F214" s="249"/>
      <c r="G214" s="249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128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75" t="str">
        <f>C214</f>
        <v>s provedením lože do 50 mm, s vyplněním spár, s dvojím beraněním a se smetením přebytečného materiálu na krajnici</v>
      </c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185" t="s">
        <v>252</v>
      </c>
      <c r="D215" s="158"/>
      <c r="E215" s="159">
        <v>34</v>
      </c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130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ht="22.5" outlineLevel="1" x14ac:dyDescent="0.2">
      <c r="A216" s="168">
        <v>37</v>
      </c>
      <c r="B216" s="169" t="s">
        <v>288</v>
      </c>
      <c r="C216" s="184" t="s">
        <v>289</v>
      </c>
      <c r="D216" s="170" t="s">
        <v>121</v>
      </c>
      <c r="E216" s="171">
        <v>25.2</v>
      </c>
      <c r="F216" s="172"/>
      <c r="G216" s="173">
        <f>ROUND(E216*F216,2)</f>
        <v>0</v>
      </c>
      <c r="H216" s="172"/>
      <c r="I216" s="173">
        <f>ROUND(E216*H216,2)</f>
        <v>0</v>
      </c>
      <c r="J216" s="172"/>
      <c r="K216" s="173">
        <f>ROUND(E216*J216,2)</f>
        <v>0</v>
      </c>
      <c r="L216" s="173">
        <v>21</v>
      </c>
      <c r="M216" s="173">
        <f>G216*(1+L216/100)</f>
        <v>0</v>
      </c>
      <c r="N216" s="171">
        <v>8.7999999999999995E-2</v>
      </c>
      <c r="O216" s="171">
        <f>ROUND(E216*N216,2)</f>
        <v>2.2200000000000002</v>
      </c>
      <c r="P216" s="171">
        <v>0</v>
      </c>
      <c r="Q216" s="171">
        <f>ROUND(E216*P216,2)</f>
        <v>0</v>
      </c>
      <c r="R216" s="173" t="s">
        <v>225</v>
      </c>
      <c r="S216" s="173" t="s">
        <v>123</v>
      </c>
      <c r="T216" s="174" t="s">
        <v>123</v>
      </c>
      <c r="U216" s="157">
        <v>0</v>
      </c>
      <c r="V216" s="157">
        <f>ROUND(E216*U216,2)</f>
        <v>0</v>
      </c>
      <c r="W216" s="157"/>
      <c r="X216" s="157" t="s">
        <v>226</v>
      </c>
      <c r="Y216" s="157" t="s">
        <v>125</v>
      </c>
      <c r="Z216" s="147"/>
      <c r="AA216" s="147"/>
      <c r="AB216" s="147"/>
      <c r="AC216" s="147"/>
      <c r="AD216" s="147"/>
      <c r="AE216" s="147"/>
      <c r="AF216" s="147"/>
      <c r="AG216" s="147" t="s">
        <v>227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2" x14ac:dyDescent="0.2">
      <c r="A217" s="154"/>
      <c r="B217" s="155"/>
      <c r="C217" s="185" t="s">
        <v>290</v>
      </c>
      <c r="D217" s="158"/>
      <c r="E217" s="159">
        <v>25.2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130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68">
        <v>38</v>
      </c>
      <c r="B218" s="169" t="s">
        <v>291</v>
      </c>
      <c r="C218" s="184" t="s">
        <v>292</v>
      </c>
      <c r="D218" s="170" t="s">
        <v>121</v>
      </c>
      <c r="E218" s="171">
        <v>121</v>
      </c>
      <c r="F218" s="172"/>
      <c r="G218" s="173">
        <f>ROUND(E218*F218,2)</f>
        <v>0</v>
      </c>
      <c r="H218" s="172"/>
      <c r="I218" s="173">
        <f>ROUND(E218*H218,2)</f>
        <v>0</v>
      </c>
      <c r="J218" s="172"/>
      <c r="K218" s="173">
        <f>ROUND(E218*J218,2)</f>
        <v>0</v>
      </c>
      <c r="L218" s="173">
        <v>21</v>
      </c>
      <c r="M218" s="173">
        <f>G218*(1+L218/100)</f>
        <v>0</v>
      </c>
      <c r="N218" s="171">
        <v>0.16700000000000001</v>
      </c>
      <c r="O218" s="171">
        <f>ROUND(E218*N218,2)</f>
        <v>20.21</v>
      </c>
      <c r="P218" s="171">
        <v>0</v>
      </c>
      <c r="Q218" s="171">
        <f>ROUND(E218*P218,2)</f>
        <v>0</v>
      </c>
      <c r="R218" s="173" t="s">
        <v>122</v>
      </c>
      <c r="S218" s="173" t="s">
        <v>123</v>
      </c>
      <c r="T218" s="174" t="s">
        <v>123</v>
      </c>
      <c r="U218" s="157">
        <v>0.755</v>
      </c>
      <c r="V218" s="157">
        <f>ROUND(E218*U218,2)</f>
        <v>91.36</v>
      </c>
      <c r="W218" s="157"/>
      <c r="X218" s="157" t="s">
        <v>124</v>
      </c>
      <c r="Y218" s="157" t="s">
        <v>125</v>
      </c>
      <c r="Z218" s="147"/>
      <c r="AA218" s="147"/>
      <c r="AB218" s="147"/>
      <c r="AC218" s="147"/>
      <c r="AD218" s="147"/>
      <c r="AE218" s="147"/>
      <c r="AF218" s="147"/>
      <c r="AG218" s="147" t="s">
        <v>126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">
      <c r="A219" s="154"/>
      <c r="B219" s="155"/>
      <c r="C219" s="248" t="s">
        <v>293</v>
      </c>
      <c r="D219" s="249"/>
      <c r="E219" s="249"/>
      <c r="F219" s="249"/>
      <c r="G219" s="249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128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75" t="str">
        <f>C219</f>
        <v>s provedením lože tl. do 40 mm, s vyplněním spár, s dvojím beraněním a se smetením přebytečného materiálu na vzdálenost do 3 m</v>
      </c>
      <c r="BB219" s="147"/>
      <c r="BC219" s="147"/>
      <c r="BD219" s="147"/>
      <c r="BE219" s="147"/>
      <c r="BF219" s="147"/>
      <c r="BG219" s="147"/>
      <c r="BH219" s="147"/>
    </row>
    <row r="220" spans="1:60" outlineLevel="2" x14ac:dyDescent="0.2">
      <c r="A220" s="154"/>
      <c r="B220" s="155"/>
      <c r="C220" s="185" t="s">
        <v>253</v>
      </c>
      <c r="D220" s="158"/>
      <c r="E220" s="159">
        <v>97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130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">
      <c r="A221" s="154"/>
      <c r="B221" s="155"/>
      <c r="C221" s="185" t="s">
        <v>256</v>
      </c>
      <c r="D221" s="158"/>
      <c r="E221" s="159">
        <v>24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130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68">
        <v>39</v>
      </c>
      <c r="B222" s="169" t="s">
        <v>294</v>
      </c>
      <c r="C222" s="184" t="s">
        <v>295</v>
      </c>
      <c r="D222" s="170" t="s">
        <v>121</v>
      </c>
      <c r="E222" s="171">
        <v>44.54</v>
      </c>
      <c r="F222" s="172"/>
      <c r="G222" s="173">
        <f>ROUND(E222*F222,2)</f>
        <v>0</v>
      </c>
      <c r="H222" s="172"/>
      <c r="I222" s="173">
        <f>ROUND(E222*H222,2)</f>
        <v>0</v>
      </c>
      <c r="J222" s="172"/>
      <c r="K222" s="173">
        <f>ROUND(E222*J222,2)</f>
        <v>0</v>
      </c>
      <c r="L222" s="173">
        <v>21</v>
      </c>
      <c r="M222" s="173">
        <f>G222*(1+L222/100)</f>
        <v>0</v>
      </c>
      <c r="N222" s="171">
        <v>7.4099999999999999E-2</v>
      </c>
      <c r="O222" s="171">
        <f>ROUND(E222*N222,2)</f>
        <v>3.3</v>
      </c>
      <c r="P222" s="171">
        <v>0</v>
      </c>
      <c r="Q222" s="171">
        <f>ROUND(E222*P222,2)</f>
        <v>0</v>
      </c>
      <c r="R222" s="173" t="s">
        <v>122</v>
      </c>
      <c r="S222" s="173" t="s">
        <v>123</v>
      </c>
      <c r="T222" s="174" t="s">
        <v>123</v>
      </c>
      <c r="U222" s="157">
        <v>0.81799999999999995</v>
      </c>
      <c r="V222" s="157">
        <f>ROUND(E222*U222,2)</f>
        <v>36.43</v>
      </c>
      <c r="W222" s="157"/>
      <c r="X222" s="157" t="s">
        <v>124</v>
      </c>
      <c r="Y222" s="157" t="s">
        <v>125</v>
      </c>
      <c r="Z222" s="147"/>
      <c r="AA222" s="147"/>
      <c r="AB222" s="147"/>
      <c r="AC222" s="147"/>
      <c r="AD222" s="147"/>
      <c r="AE222" s="147"/>
      <c r="AF222" s="147"/>
      <c r="AG222" s="147" t="s">
        <v>126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2.5" outlineLevel="2" x14ac:dyDescent="0.2">
      <c r="A223" s="154"/>
      <c r="B223" s="155"/>
      <c r="C223" s="248" t="s">
        <v>296</v>
      </c>
      <c r="D223" s="249"/>
      <c r="E223" s="249"/>
      <c r="F223" s="249"/>
      <c r="G223" s="249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128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75" t="str">
        <f>C223</f>
        <v>s provedením lože z kameniva drceného, s vyplněním spár, s dvojitým hutněním vibrováním, a se smetením přebytečného materiálu na krajnici. S dodáním hmot pro lože a výplň spár.</v>
      </c>
      <c r="BB223" s="147"/>
      <c r="BC223" s="147"/>
      <c r="BD223" s="147"/>
      <c r="BE223" s="147"/>
      <c r="BF223" s="147"/>
      <c r="BG223" s="147"/>
      <c r="BH223" s="147"/>
    </row>
    <row r="224" spans="1:60" outlineLevel="2" x14ac:dyDescent="0.2">
      <c r="A224" s="154"/>
      <c r="B224" s="155"/>
      <c r="C224" s="185" t="s">
        <v>254</v>
      </c>
      <c r="D224" s="158"/>
      <c r="E224" s="159">
        <v>28.33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130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4"/>
      <c r="B225" s="155"/>
      <c r="C225" s="185" t="s">
        <v>255</v>
      </c>
      <c r="D225" s="158"/>
      <c r="E225" s="159">
        <v>16.21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130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x14ac:dyDescent="0.2">
      <c r="A226" s="161" t="s">
        <v>117</v>
      </c>
      <c r="B226" s="162" t="s">
        <v>75</v>
      </c>
      <c r="C226" s="183" t="s">
        <v>76</v>
      </c>
      <c r="D226" s="163"/>
      <c r="E226" s="164"/>
      <c r="F226" s="165"/>
      <c r="G226" s="165">
        <f>SUMIF(AG227:AG252,"&lt;&gt;NOR",G227:G252)</f>
        <v>0</v>
      </c>
      <c r="H226" s="165"/>
      <c r="I226" s="165">
        <f>SUM(I227:I252)</f>
        <v>0</v>
      </c>
      <c r="J226" s="165"/>
      <c r="K226" s="165">
        <f>SUM(K227:K252)</f>
        <v>0</v>
      </c>
      <c r="L226" s="165"/>
      <c r="M226" s="165">
        <f>SUM(M227:M252)</f>
        <v>0</v>
      </c>
      <c r="N226" s="164"/>
      <c r="O226" s="164">
        <f>SUM(O227:O252)</f>
        <v>20.529999999999998</v>
      </c>
      <c r="P226" s="164"/>
      <c r="Q226" s="164">
        <f>SUM(Q227:Q252)</f>
        <v>0</v>
      </c>
      <c r="R226" s="165"/>
      <c r="S226" s="165"/>
      <c r="T226" s="166"/>
      <c r="U226" s="160"/>
      <c r="V226" s="160">
        <f>SUM(V227:V252)</f>
        <v>86.179999999999993</v>
      </c>
      <c r="W226" s="160"/>
      <c r="X226" s="160"/>
      <c r="Y226" s="160"/>
      <c r="AG226" t="s">
        <v>118</v>
      </c>
    </row>
    <row r="227" spans="1:60" ht="22.5" outlineLevel="1" x14ac:dyDescent="0.2">
      <c r="A227" s="168">
        <v>40</v>
      </c>
      <c r="B227" s="169" t="s">
        <v>297</v>
      </c>
      <c r="C227" s="184" t="s">
        <v>298</v>
      </c>
      <c r="D227" s="170" t="s">
        <v>299</v>
      </c>
      <c r="E227" s="171">
        <v>68.459999999999994</v>
      </c>
      <c r="F227" s="172"/>
      <c r="G227" s="173">
        <f>ROUND(E227*F227,2)</f>
        <v>0</v>
      </c>
      <c r="H227" s="172"/>
      <c r="I227" s="173">
        <f>ROUND(E227*H227,2)</f>
        <v>0</v>
      </c>
      <c r="J227" s="172"/>
      <c r="K227" s="173">
        <f>ROUND(E227*J227,2)</f>
        <v>0</v>
      </c>
      <c r="L227" s="173">
        <v>21</v>
      </c>
      <c r="M227" s="173">
        <f>G227*(1+L227/100)</f>
        <v>0</v>
      </c>
      <c r="N227" s="171">
        <v>7.2999999999999996E-4</v>
      </c>
      <c r="O227" s="171">
        <f>ROUND(E227*N227,2)</f>
        <v>0.05</v>
      </c>
      <c r="P227" s="171">
        <v>0</v>
      </c>
      <c r="Q227" s="171">
        <f>ROUND(E227*P227,2)</f>
        <v>0</v>
      </c>
      <c r="R227" s="173" t="s">
        <v>225</v>
      </c>
      <c r="S227" s="173" t="s">
        <v>123</v>
      </c>
      <c r="T227" s="174" t="s">
        <v>123</v>
      </c>
      <c r="U227" s="157">
        <v>0</v>
      </c>
      <c r="V227" s="157">
        <f>ROUND(E227*U227,2)</f>
        <v>0</v>
      </c>
      <c r="W227" s="157"/>
      <c r="X227" s="157" t="s">
        <v>226</v>
      </c>
      <c r="Y227" s="157" t="s">
        <v>125</v>
      </c>
      <c r="Z227" s="147"/>
      <c r="AA227" s="147"/>
      <c r="AB227" s="147"/>
      <c r="AC227" s="147"/>
      <c r="AD227" s="147"/>
      <c r="AE227" s="147"/>
      <c r="AF227" s="147"/>
      <c r="AG227" s="147" t="s">
        <v>227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2" x14ac:dyDescent="0.2">
      <c r="A228" s="154"/>
      <c r="B228" s="155"/>
      <c r="C228" s="185" t="s">
        <v>300</v>
      </c>
      <c r="D228" s="158"/>
      <c r="E228" s="159">
        <v>68.459999999999994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130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33.75" outlineLevel="1" x14ac:dyDescent="0.2">
      <c r="A229" s="168">
        <v>41</v>
      </c>
      <c r="B229" s="169" t="s">
        <v>301</v>
      </c>
      <c r="C229" s="184" t="s">
        <v>302</v>
      </c>
      <c r="D229" s="170" t="s">
        <v>303</v>
      </c>
      <c r="E229" s="171">
        <v>3.78</v>
      </c>
      <c r="F229" s="172"/>
      <c r="G229" s="173">
        <f>ROUND(E229*F229,2)</f>
        <v>0</v>
      </c>
      <c r="H229" s="172"/>
      <c r="I229" s="173">
        <f>ROUND(E229*H229,2)</f>
        <v>0</v>
      </c>
      <c r="J229" s="172"/>
      <c r="K229" s="173">
        <f>ROUND(E229*J229,2)</f>
        <v>0</v>
      </c>
      <c r="L229" s="173">
        <v>21</v>
      </c>
      <c r="M229" s="173">
        <f>G229*(1+L229/100)</f>
        <v>0</v>
      </c>
      <c r="N229" s="171">
        <v>1.6049999999999998E-2</v>
      </c>
      <c r="O229" s="171">
        <f>ROUND(E229*N229,2)</f>
        <v>0.06</v>
      </c>
      <c r="P229" s="171">
        <v>0</v>
      </c>
      <c r="Q229" s="171">
        <f>ROUND(E229*P229,2)</f>
        <v>0</v>
      </c>
      <c r="R229" s="173" t="s">
        <v>225</v>
      </c>
      <c r="S229" s="173" t="s">
        <v>123</v>
      </c>
      <c r="T229" s="174" t="s">
        <v>123</v>
      </c>
      <c r="U229" s="157">
        <v>0</v>
      </c>
      <c r="V229" s="157">
        <f>ROUND(E229*U229,2)</f>
        <v>0</v>
      </c>
      <c r="W229" s="157"/>
      <c r="X229" s="157" t="s">
        <v>226</v>
      </c>
      <c r="Y229" s="157" t="s">
        <v>125</v>
      </c>
      <c r="Z229" s="147"/>
      <c r="AA229" s="147"/>
      <c r="AB229" s="147"/>
      <c r="AC229" s="147"/>
      <c r="AD229" s="147"/>
      <c r="AE229" s="147"/>
      <c r="AF229" s="147"/>
      <c r="AG229" s="147" t="s">
        <v>227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4"/>
      <c r="B230" s="155"/>
      <c r="C230" s="185" t="s">
        <v>304</v>
      </c>
      <c r="D230" s="158"/>
      <c r="E230" s="159">
        <v>3.78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130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33.75" outlineLevel="1" x14ac:dyDescent="0.2">
      <c r="A231" s="168">
        <v>42</v>
      </c>
      <c r="B231" s="169" t="s">
        <v>305</v>
      </c>
      <c r="C231" s="184" t="s">
        <v>306</v>
      </c>
      <c r="D231" s="170" t="s">
        <v>303</v>
      </c>
      <c r="E231" s="171">
        <v>7.5369000000000002</v>
      </c>
      <c r="F231" s="172"/>
      <c r="G231" s="173">
        <f>ROUND(E231*F231,2)</f>
        <v>0</v>
      </c>
      <c r="H231" s="172"/>
      <c r="I231" s="173">
        <f>ROUND(E231*H231,2)</f>
        <v>0</v>
      </c>
      <c r="J231" s="172"/>
      <c r="K231" s="173">
        <f>ROUND(E231*J231,2)</f>
        <v>0</v>
      </c>
      <c r="L231" s="173">
        <v>21</v>
      </c>
      <c r="M231" s="173">
        <f>G231*(1+L231/100)</f>
        <v>0</v>
      </c>
      <c r="N231" s="171">
        <v>2.52E-2</v>
      </c>
      <c r="O231" s="171">
        <f>ROUND(E231*N231,2)</f>
        <v>0.19</v>
      </c>
      <c r="P231" s="171">
        <v>0</v>
      </c>
      <c r="Q231" s="171">
        <f>ROUND(E231*P231,2)</f>
        <v>0</v>
      </c>
      <c r="R231" s="173" t="s">
        <v>225</v>
      </c>
      <c r="S231" s="173" t="s">
        <v>123</v>
      </c>
      <c r="T231" s="174" t="s">
        <v>123</v>
      </c>
      <c r="U231" s="157">
        <v>0</v>
      </c>
      <c r="V231" s="157">
        <f>ROUND(E231*U231,2)</f>
        <v>0</v>
      </c>
      <c r="W231" s="157"/>
      <c r="X231" s="157" t="s">
        <v>226</v>
      </c>
      <c r="Y231" s="157" t="s">
        <v>125</v>
      </c>
      <c r="Z231" s="147"/>
      <c r="AA231" s="147"/>
      <c r="AB231" s="147"/>
      <c r="AC231" s="147"/>
      <c r="AD231" s="147"/>
      <c r="AE231" s="147"/>
      <c r="AF231" s="147"/>
      <c r="AG231" s="147" t="s">
        <v>227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2" x14ac:dyDescent="0.2">
      <c r="A232" s="154"/>
      <c r="B232" s="155"/>
      <c r="C232" s="185" t="s">
        <v>307</v>
      </c>
      <c r="D232" s="158"/>
      <c r="E232" s="159">
        <v>4.9518000000000004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130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">
      <c r="A233" s="154"/>
      <c r="B233" s="155"/>
      <c r="C233" s="185" t="s">
        <v>308</v>
      </c>
      <c r="D233" s="158"/>
      <c r="E233" s="159">
        <v>2.5851000000000002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130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22.5" outlineLevel="1" x14ac:dyDescent="0.2">
      <c r="A234" s="168">
        <v>43</v>
      </c>
      <c r="B234" s="169" t="s">
        <v>309</v>
      </c>
      <c r="C234" s="184" t="s">
        <v>310</v>
      </c>
      <c r="D234" s="170" t="s">
        <v>299</v>
      </c>
      <c r="E234" s="171">
        <v>18</v>
      </c>
      <c r="F234" s="172"/>
      <c r="G234" s="173">
        <f>ROUND(E234*F234,2)</f>
        <v>0</v>
      </c>
      <c r="H234" s="172"/>
      <c r="I234" s="173">
        <f>ROUND(E234*H234,2)</f>
        <v>0</v>
      </c>
      <c r="J234" s="172"/>
      <c r="K234" s="173">
        <f>ROUND(E234*J234,2)</f>
        <v>0</v>
      </c>
      <c r="L234" s="173">
        <v>21</v>
      </c>
      <c r="M234" s="173">
        <f>G234*(1+L234/100)</f>
        <v>0</v>
      </c>
      <c r="N234" s="171">
        <v>1E-4</v>
      </c>
      <c r="O234" s="171">
        <f>ROUND(E234*N234,2)</f>
        <v>0</v>
      </c>
      <c r="P234" s="171">
        <v>0</v>
      </c>
      <c r="Q234" s="171">
        <f>ROUND(E234*P234,2)</f>
        <v>0</v>
      </c>
      <c r="R234" s="173" t="s">
        <v>231</v>
      </c>
      <c r="S234" s="173" t="s">
        <v>123</v>
      </c>
      <c r="T234" s="174" t="s">
        <v>123</v>
      </c>
      <c r="U234" s="157">
        <v>0.11899999999999999</v>
      </c>
      <c r="V234" s="157">
        <f>ROUND(E234*U234,2)</f>
        <v>2.14</v>
      </c>
      <c r="W234" s="157"/>
      <c r="X234" s="157" t="s">
        <v>124</v>
      </c>
      <c r="Y234" s="157" t="s">
        <v>125</v>
      </c>
      <c r="Z234" s="147"/>
      <c r="AA234" s="147"/>
      <c r="AB234" s="147"/>
      <c r="AC234" s="147"/>
      <c r="AD234" s="147"/>
      <c r="AE234" s="147"/>
      <c r="AF234" s="147"/>
      <c r="AG234" s="147" t="s">
        <v>126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 x14ac:dyDescent="0.2">
      <c r="A235" s="154"/>
      <c r="B235" s="155"/>
      <c r="C235" s="248" t="s">
        <v>232</v>
      </c>
      <c r="D235" s="249"/>
      <c r="E235" s="249"/>
      <c r="F235" s="249"/>
      <c r="G235" s="249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128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2" x14ac:dyDescent="0.2">
      <c r="A236" s="154"/>
      <c r="B236" s="155"/>
      <c r="C236" s="185" t="s">
        <v>311</v>
      </c>
      <c r="D236" s="158"/>
      <c r="E236" s="159">
        <v>18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130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68">
        <v>44</v>
      </c>
      <c r="B237" s="169" t="s">
        <v>312</v>
      </c>
      <c r="C237" s="184" t="s">
        <v>313</v>
      </c>
      <c r="D237" s="170" t="s">
        <v>299</v>
      </c>
      <c r="E237" s="171">
        <v>65.2</v>
      </c>
      <c r="F237" s="172"/>
      <c r="G237" s="173">
        <f>ROUND(E237*F237,2)</f>
        <v>0</v>
      </c>
      <c r="H237" s="172"/>
      <c r="I237" s="173">
        <f>ROUND(E237*H237,2)</f>
        <v>0</v>
      </c>
      <c r="J237" s="172"/>
      <c r="K237" s="173">
        <f>ROUND(E237*J237,2)</f>
        <v>0</v>
      </c>
      <c r="L237" s="173">
        <v>21</v>
      </c>
      <c r="M237" s="173">
        <f>G237*(1+L237/100)</f>
        <v>0</v>
      </c>
      <c r="N237" s="171">
        <v>0</v>
      </c>
      <c r="O237" s="171">
        <f>ROUND(E237*N237,2)</f>
        <v>0</v>
      </c>
      <c r="P237" s="171">
        <v>0</v>
      </c>
      <c r="Q237" s="171">
        <f>ROUND(E237*P237,2)</f>
        <v>0</v>
      </c>
      <c r="R237" s="173"/>
      <c r="S237" s="173" t="s">
        <v>123</v>
      </c>
      <c r="T237" s="174" t="s">
        <v>123</v>
      </c>
      <c r="U237" s="157">
        <v>0.05</v>
      </c>
      <c r="V237" s="157">
        <f>ROUND(E237*U237,2)</f>
        <v>3.26</v>
      </c>
      <c r="W237" s="157"/>
      <c r="X237" s="157" t="s">
        <v>124</v>
      </c>
      <c r="Y237" s="157" t="s">
        <v>125</v>
      </c>
      <c r="Z237" s="147"/>
      <c r="AA237" s="147"/>
      <c r="AB237" s="147"/>
      <c r="AC237" s="147"/>
      <c r="AD237" s="147"/>
      <c r="AE237" s="147"/>
      <c r="AF237" s="147"/>
      <c r="AG237" s="147" t="s">
        <v>126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">
      <c r="A238" s="154"/>
      <c r="B238" s="155"/>
      <c r="C238" s="185" t="s">
        <v>314</v>
      </c>
      <c r="D238" s="158"/>
      <c r="E238" s="159">
        <v>65.2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130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ht="22.5" outlineLevel="1" x14ac:dyDescent="0.2">
      <c r="A239" s="168">
        <v>45</v>
      </c>
      <c r="B239" s="169" t="s">
        <v>315</v>
      </c>
      <c r="C239" s="184" t="s">
        <v>316</v>
      </c>
      <c r="D239" s="170" t="s">
        <v>299</v>
      </c>
      <c r="E239" s="171">
        <v>35.89</v>
      </c>
      <c r="F239" s="172"/>
      <c r="G239" s="173">
        <f>ROUND(E239*F239,2)</f>
        <v>0</v>
      </c>
      <c r="H239" s="172"/>
      <c r="I239" s="173">
        <f>ROUND(E239*H239,2)</f>
        <v>0</v>
      </c>
      <c r="J239" s="172"/>
      <c r="K239" s="173">
        <f>ROUND(E239*J239,2)</f>
        <v>0</v>
      </c>
      <c r="L239" s="173">
        <v>21</v>
      </c>
      <c r="M239" s="173">
        <f>G239*(1+L239/100)</f>
        <v>0</v>
      </c>
      <c r="N239" s="171">
        <v>1.1E-4</v>
      </c>
      <c r="O239" s="171">
        <f>ROUND(E239*N239,2)</f>
        <v>0</v>
      </c>
      <c r="P239" s="171">
        <v>0</v>
      </c>
      <c r="Q239" s="171">
        <f>ROUND(E239*P239,2)</f>
        <v>0</v>
      </c>
      <c r="R239" s="173" t="s">
        <v>231</v>
      </c>
      <c r="S239" s="173" t="s">
        <v>123</v>
      </c>
      <c r="T239" s="174" t="s">
        <v>123</v>
      </c>
      <c r="U239" s="157">
        <v>0.13200000000000001</v>
      </c>
      <c r="V239" s="157">
        <f>ROUND(E239*U239,2)</f>
        <v>4.74</v>
      </c>
      <c r="W239" s="157"/>
      <c r="X239" s="157" t="s">
        <v>124</v>
      </c>
      <c r="Y239" s="157" t="s">
        <v>125</v>
      </c>
      <c r="Z239" s="147"/>
      <c r="AA239" s="147"/>
      <c r="AB239" s="147"/>
      <c r="AC239" s="147"/>
      <c r="AD239" s="147"/>
      <c r="AE239" s="147"/>
      <c r="AF239" s="147"/>
      <c r="AG239" s="147" t="s">
        <v>126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 x14ac:dyDescent="0.2">
      <c r="A240" s="154"/>
      <c r="B240" s="155"/>
      <c r="C240" s="248" t="s">
        <v>232</v>
      </c>
      <c r="D240" s="249"/>
      <c r="E240" s="249"/>
      <c r="F240" s="249"/>
      <c r="G240" s="249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128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2" x14ac:dyDescent="0.2">
      <c r="A241" s="154"/>
      <c r="B241" s="155"/>
      <c r="C241" s="185" t="s">
        <v>317</v>
      </c>
      <c r="D241" s="158"/>
      <c r="E241" s="159">
        <v>23.58</v>
      </c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130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3" x14ac:dyDescent="0.2">
      <c r="A242" s="154"/>
      <c r="B242" s="155"/>
      <c r="C242" s="185" t="s">
        <v>318</v>
      </c>
      <c r="D242" s="158"/>
      <c r="E242" s="159">
        <v>12.31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130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76">
        <v>46</v>
      </c>
      <c r="B243" s="177" t="s">
        <v>319</v>
      </c>
      <c r="C243" s="186" t="s">
        <v>320</v>
      </c>
      <c r="D243" s="178" t="s">
        <v>303</v>
      </c>
      <c r="E243" s="179">
        <v>10</v>
      </c>
      <c r="F243" s="180"/>
      <c r="G243" s="181">
        <f>ROUND(E243*F243,2)</f>
        <v>0</v>
      </c>
      <c r="H243" s="180"/>
      <c r="I243" s="181">
        <f>ROUND(E243*H243,2)</f>
        <v>0</v>
      </c>
      <c r="J243" s="180"/>
      <c r="K243" s="181">
        <f>ROUND(E243*J243,2)</f>
        <v>0</v>
      </c>
      <c r="L243" s="181">
        <v>21</v>
      </c>
      <c r="M243" s="181">
        <f>G243*(1+L243/100)</f>
        <v>0</v>
      </c>
      <c r="N243" s="179">
        <v>0</v>
      </c>
      <c r="O243" s="179">
        <f>ROUND(E243*N243,2)</f>
        <v>0</v>
      </c>
      <c r="P243" s="179">
        <v>0</v>
      </c>
      <c r="Q243" s="179">
        <f>ROUND(E243*P243,2)</f>
        <v>0</v>
      </c>
      <c r="R243" s="181"/>
      <c r="S243" s="181" t="s">
        <v>238</v>
      </c>
      <c r="T243" s="182" t="s">
        <v>280</v>
      </c>
      <c r="U243" s="157">
        <v>0</v>
      </c>
      <c r="V243" s="157">
        <f>ROUND(E243*U243,2)</f>
        <v>0</v>
      </c>
      <c r="W243" s="157"/>
      <c r="X243" s="157" t="s">
        <v>124</v>
      </c>
      <c r="Y243" s="157" t="s">
        <v>125</v>
      </c>
      <c r="Z243" s="147"/>
      <c r="AA243" s="147"/>
      <c r="AB243" s="147"/>
      <c r="AC243" s="147"/>
      <c r="AD243" s="147"/>
      <c r="AE243" s="147"/>
      <c r="AF243" s="147"/>
      <c r="AG243" s="147" t="s">
        <v>126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ht="22.5" outlineLevel="1" x14ac:dyDescent="0.2">
      <c r="A244" s="176">
        <v>47</v>
      </c>
      <c r="B244" s="177" t="s">
        <v>321</v>
      </c>
      <c r="C244" s="186" t="s">
        <v>322</v>
      </c>
      <c r="D244" s="178" t="s">
        <v>323</v>
      </c>
      <c r="E244" s="179">
        <v>1</v>
      </c>
      <c r="F244" s="180"/>
      <c r="G244" s="181">
        <f>ROUND(E244*F244,2)</f>
        <v>0</v>
      </c>
      <c r="H244" s="180"/>
      <c r="I244" s="181">
        <f>ROUND(E244*H244,2)</f>
        <v>0</v>
      </c>
      <c r="J244" s="180"/>
      <c r="K244" s="181">
        <f>ROUND(E244*J244,2)</f>
        <v>0</v>
      </c>
      <c r="L244" s="181">
        <v>21</v>
      </c>
      <c r="M244" s="181">
        <f>G244*(1+L244/100)</f>
        <v>0</v>
      </c>
      <c r="N244" s="179">
        <v>3.6377700000000002</v>
      </c>
      <c r="O244" s="179">
        <f>ROUND(E244*N244,2)</f>
        <v>3.64</v>
      </c>
      <c r="P244" s="179">
        <v>0</v>
      </c>
      <c r="Q244" s="179">
        <f>ROUND(E244*P244,2)</f>
        <v>0</v>
      </c>
      <c r="R244" s="181"/>
      <c r="S244" s="181" t="s">
        <v>123</v>
      </c>
      <c r="T244" s="182" t="s">
        <v>123</v>
      </c>
      <c r="U244" s="157">
        <v>21.22645</v>
      </c>
      <c r="V244" s="157">
        <f>ROUND(E244*U244,2)</f>
        <v>21.23</v>
      </c>
      <c r="W244" s="157"/>
      <c r="X244" s="157" t="s">
        <v>324</v>
      </c>
      <c r="Y244" s="157" t="s">
        <v>125</v>
      </c>
      <c r="Z244" s="147"/>
      <c r="AA244" s="147"/>
      <c r="AB244" s="147"/>
      <c r="AC244" s="147"/>
      <c r="AD244" s="147"/>
      <c r="AE244" s="147"/>
      <c r="AF244" s="147"/>
      <c r="AG244" s="147" t="s">
        <v>325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76">
        <v>48</v>
      </c>
      <c r="B245" s="177" t="s">
        <v>326</v>
      </c>
      <c r="C245" s="186" t="s">
        <v>327</v>
      </c>
      <c r="D245" s="178" t="s">
        <v>323</v>
      </c>
      <c r="E245" s="179">
        <v>1</v>
      </c>
      <c r="F245" s="180"/>
      <c r="G245" s="181">
        <f>ROUND(E245*F245,2)</f>
        <v>0</v>
      </c>
      <c r="H245" s="180"/>
      <c r="I245" s="181">
        <f>ROUND(E245*H245,2)</f>
        <v>0</v>
      </c>
      <c r="J245" s="180"/>
      <c r="K245" s="181">
        <f>ROUND(E245*J245,2)</f>
        <v>0</v>
      </c>
      <c r="L245" s="181">
        <v>21</v>
      </c>
      <c r="M245" s="181">
        <f>G245*(1+L245/100)</f>
        <v>0</v>
      </c>
      <c r="N245" s="179">
        <v>3.4592200000000002</v>
      </c>
      <c r="O245" s="179">
        <f>ROUND(E245*N245,2)</f>
        <v>3.46</v>
      </c>
      <c r="P245" s="179">
        <v>0</v>
      </c>
      <c r="Q245" s="179">
        <f>ROUND(E245*P245,2)</f>
        <v>0</v>
      </c>
      <c r="R245" s="181"/>
      <c r="S245" s="181" t="s">
        <v>123</v>
      </c>
      <c r="T245" s="182" t="s">
        <v>123</v>
      </c>
      <c r="U245" s="157">
        <v>24.847449999999998</v>
      </c>
      <c r="V245" s="157">
        <f>ROUND(E245*U245,2)</f>
        <v>24.85</v>
      </c>
      <c r="W245" s="157"/>
      <c r="X245" s="157" t="s">
        <v>324</v>
      </c>
      <c r="Y245" s="157" t="s">
        <v>125</v>
      </c>
      <c r="Z245" s="147"/>
      <c r="AA245" s="147"/>
      <c r="AB245" s="147"/>
      <c r="AC245" s="147"/>
      <c r="AD245" s="147"/>
      <c r="AE245" s="147"/>
      <c r="AF245" s="147"/>
      <c r="AG245" s="147" t="s">
        <v>325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ht="22.5" outlineLevel="1" x14ac:dyDescent="0.2">
      <c r="A246" s="168">
        <v>49</v>
      </c>
      <c r="B246" s="169" t="s">
        <v>328</v>
      </c>
      <c r="C246" s="184" t="s">
        <v>329</v>
      </c>
      <c r="D246" s="170" t="s">
        <v>303</v>
      </c>
      <c r="E246" s="171">
        <v>4</v>
      </c>
      <c r="F246" s="172"/>
      <c r="G246" s="173">
        <f>ROUND(E246*F246,2)</f>
        <v>0</v>
      </c>
      <c r="H246" s="172"/>
      <c r="I246" s="173">
        <f>ROUND(E246*H246,2)</f>
        <v>0</v>
      </c>
      <c r="J246" s="172"/>
      <c r="K246" s="173">
        <f>ROUND(E246*J246,2)</f>
        <v>0</v>
      </c>
      <c r="L246" s="173">
        <v>21</v>
      </c>
      <c r="M246" s="173">
        <f>G246*(1+L246/100)</f>
        <v>0</v>
      </c>
      <c r="N246" s="171">
        <v>3.0291399999999999</v>
      </c>
      <c r="O246" s="171">
        <f>ROUND(E246*N246,2)</f>
        <v>12.12</v>
      </c>
      <c r="P246" s="171">
        <v>0</v>
      </c>
      <c r="Q246" s="171">
        <f>ROUND(E246*P246,2)</f>
        <v>0</v>
      </c>
      <c r="R246" s="173" t="s">
        <v>231</v>
      </c>
      <c r="S246" s="173" t="s">
        <v>123</v>
      </c>
      <c r="T246" s="174" t="s">
        <v>123</v>
      </c>
      <c r="U246" s="157">
        <v>5.024</v>
      </c>
      <c r="V246" s="157">
        <f>ROUND(E246*U246,2)</f>
        <v>20.100000000000001</v>
      </c>
      <c r="W246" s="157"/>
      <c r="X246" s="157" t="s">
        <v>124</v>
      </c>
      <c r="Y246" s="157" t="s">
        <v>125</v>
      </c>
      <c r="Z246" s="147"/>
      <c r="AA246" s="147"/>
      <c r="AB246" s="147"/>
      <c r="AC246" s="147"/>
      <c r="AD246" s="147"/>
      <c r="AE246" s="147"/>
      <c r="AF246" s="147"/>
      <c r="AG246" s="147" t="s">
        <v>126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">
      <c r="A247" s="154"/>
      <c r="B247" s="155"/>
      <c r="C247" s="248" t="s">
        <v>330</v>
      </c>
      <c r="D247" s="249"/>
      <c r="E247" s="249"/>
      <c r="F247" s="249"/>
      <c r="G247" s="249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128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2" x14ac:dyDescent="0.2">
      <c r="A248" s="154"/>
      <c r="B248" s="155"/>
      <c r="C248" s="185" t="s">
        <v>331</v>
      </c>
      <c r="D248" s="158"/>
      <c r="E248" s="159">
        <v>4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130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68">
        <v>50</v>
      </c>
      <c r="B249" s="169" t="s">
        <v>332</v>
      </c>
      <c r="C249" s="184" t="s">
        <v>333</v>
      </c>
      <c r="D249" s="170" t="s">
        <v>303</v>
      </c>
      <c r="E249" s="171">
        <v>4</v>
      </c>
      <c r="F249" s="172"/>
      <c r="G249" s="173">
        <f>ROUND(E249*F249,2)</f>
        <v>0</v>
      </c>
      <c r="H249" s="172"/>
      <c r="I249" s="173">
        <f>ROUND(E249*H249,2)</f>
        <v>0</v>
      </c>
      <c r="J249" s="172"/>
      <c r="K249" s="173">
        <f>ROUND(E249*J249,2)</f>
        <v>0</v>
      </c>
      <c r="L249" s="173">
        <v>21</v>
      </c>
      <c r="M249" s="173">
        <f>G249*(1+L249/100)</f>
        <v>0</v>
      </c>
      <c r="N249" s="171">
        <v>9.4359999999999999E-2</v>
      </c>
      <c r="O249" s="171">
        <f>ROUND(E249*N249,2)</f>
        <v>0.38</v>
      </c>
      <c r="P249" s="171">
        <v>0</v>
      </c>
      <c r="Q249" s="171">
        <f>ROUND(E249*P249,2)</f>
        <v>0</v>
      </c>
      <c r="R249" s="173" t="s">
        <v>231</v>
      </c>
      <c r="S249" s="173" t="s">
        <v>123</v>
      </c>
      <c r="T249" s="174" t="s">
        <v>123</v>
      </c>
      <c r="U249" s="157">
        <v>1.6890000000000001</v>
      </c>
      <c r="V249" s="157">
        <f>ROUND(E249*U249,2)</f>
        <v>6.76</v>
      </c>
      <c r="W249" s="157"/>
      <c r="X249" s="157" t="s">
        <v>124</v>
      </c>
      <c r="Y249" s="157" t="s">
        <v>125</v>
      </c>
      <c r="Z249" s="147"/>
      <c r="AA249" s="147"/>
      <c r="AB249" s="147"/>
      <c r="AC249" s="147"/>
      <c r="AD249" s="147"/>
      <c r="AE249" s="147"/>
      <c r="AF249" s="147"/>
      <c r="AG249" s="147" t="s">
        <v>126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2" x14ac:dyDescent="0.2">
      <c r="A250" s="154"/>
      <c r="B250" s="155"/>
      <c r="C250" s="248" t="s">
        <v>334</v>
      </c>
      <c r="D250" s="249"/>
      <c r="E250" s="249"/>
      <c r="F250" s="249"/>
      <c r="G250" s="249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128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68">
        <v>51</v>
      </c>
      <c r="B251" s="169" t="s">
        <v>335</v>
      </c>
      <c r="C251" s="184" t="s">
        <v>336</v>
      </c>
      <c r="D251" s="170" t="s">
        <v>303</v>
      </c>
      <c r="E251" s="171">
        <v>2</v>
      </c>
      <c r="F251" s="172"/>
      <c r="G251" s="173">
        <f>ROUND(E251*F251,2)</f>
        <v>0</v>
      </c>
      <c r="H251" s="172"/>
      <c r="I251" s="173">
        <f>ROUND(E251*H251,2)</f>
        <v>0</v>
      </c>
      <c r="J251" s="172"/>
      <c r="K251" s="173">
        <f>ROUND(E251*J251,2)</f>
        <v>0</v>
      </c>
      <c r="L251" s="173">
        <v>21</v>
      </c>
      <c r="M251" s="173">
        <f>G251*(1+L251/100)</f>
        <v>0</v>
      </c>
      <c r="N251" s="171">
        <v>0.31590000000000001</v>
      </c>
      <c r="O251" s="171">
        <f>ROUND(E251*N251,2)</f>
        <v>0.63</v>
      </c>
      <c r="P251" s="171">
        <v>0</v>
      </c>
      <c r="Q251" s="171">
        <f>ROUND(E251*P251,2)</f>
        <v>0</v>
      </c>
      <c r="R251" s="173" t="s">
        <v>122</v>
      </c>
      <c r="S251" s="173" t="s">
        <v>123</v>
      </c>
      <c r="T251" s="174" t="s">
        <v>123</v>
      </c>
      <c r="U251" s="157">
        <v>1.5509999999999999</v>
      </c>
      <c r="V251" s="157">
        <f>ROUND(E251*U251,2)</f>
        <v>3.1</v>
      </c>
      <c r="W251" s="157"/>
      <c r="X251" s="157" t="s">
        <v>124</v>
      </c>
      <c r="Y251" s="157" t="s">
        <v>125</v>
      </c>
      <c r="Z251" s="147"/>
      <c r="AA251" s="147"/>
      <c r="AB251" s="147"/>
      <c r="AC251" s="147"/>
      <c r="AD251" s="147"/>
      <c r="AE251" s="147"/>
      <c r="AF251" s="147"/>
      <c r="AG251" s="147" t="s">
        <v>126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33.75" outlineLevel="2" x14ac:dyDescent="0.2">
      <c r="A252" s="154"/>
      <c r="B252" s="155"/>
      <c r="C252" s="248" t="s">
        <v>337</v>
      </c>
      <c r="D252" s="249"/>
      <c r="E252" s="249"/>
      <c r="F252" s="249"/>
      <c r="G252" s="249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128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75" t="str">
        <f>C252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252" s="147"/>
      <c r="BC252" s="147"/>
      <c r="BD252" s="147"/>
      <c r="BE252" s="147"/>
      <c r="BF252" s="147"/>
      <c r="BG252" s="147"/>
      <c r="BH252" s="147"/>
    </row>
    <row r="253" spans="1:60" x14ac:dyDescent="0.2">
      <c r="A253" s="161" t="s">
        <v>117</v>
      </c>
      <c r="B253" s="162" t="s">
        <v>77</v>
      </c>
      <c r="C253" s="183" t="s">
        <v>78</v>
      </c>
      <c r="D253" s="163"/>
      <c r="E253" s="164"/>
      <c r="F253" s="165"/>
      <c r="G253" s="165">
        <f>SUMIF(AG254:AG261,"&lt;&gt;NOR",G254:G261)</f>
        <v>0</v>
      </c>
      <c r="H253" s="165"/>
      <c r="I253" s="165">
        <f>SUM(I254:I261)</f>
        <v>0</v>
      </c>
      <c r="J253" s="165"/>
      <c r="K253" s="165">
        <f>SUM(K254:K261)</f>
        <v>0</v>
      </c>
      <c r="L253" s="165"/>
      <c r="M253" s="165">
        <f>SUM(M254:M261)</f>
        <v>0</v>
      </c>
      <c r="N253" s="164"/>
      <c r="O253" s="164">
        <f>SUM(O254:O261)</f>
        <v>108.80000000000001</v>
      </c>
      <c r="P253" s="164"/>
      <c r="Q253" s="164">
        <f>SUM(Q254:Q261)</f>
        <v>0</v>
      </c>
      <c r="R253" s="165"/>
      <c r="S253" s="165"/>
      <c r="T253" s="166"/>
      <c r="U253" s="160"/>
      <c r="V253" s="160">
        <f>SUM(V254:V261)</f>
        <v>92.31</v>
      </c>
      <c r="W253" s="160"/>
      <c r="X253" s="160"/>
      <c r="Y253" s="160"/>
      <c r="AG253" t="s">
        <v>118</v>
      </c>
    </row>
    <row r="254" spans="1:60" ht="22.5" outlineLevel="1" x14ac:dyDescent="0.2">
      <c r="A254" s="168">
        <v>52</v>
      </c>
      <c r="B254" s="169" t="s">
        <v>338</v>
      </c>
      <c r="C254" s="184" t="s">
        <v>339</v>
      </c>
      <c r="D254" s="170" t="s">
        <v>299</v>
      </c>
      <c r="E254" s="171">
        <v>160.755</v>
      </c>
      <c r="F254" s="172"/>
      <c r="G254" s="173">
        <f>ROUND(E254*F254,2)</f>
        <v>0</v>
      </c>
      <c r="H254" s="172"/>
      <c r="I254" s="173">
        <f>ROUND(E254*H254,2)</f>
        <v>0</v>
      </c>
      <c r="J254" s="172"/>
      <c r="K254" s="173">
        <f>ROUND(E254*J254,2)</f>
        <v>0</v>
      </c>
      <c r="L254" s="173">
        <v>21</v>
      </c>
      <c r="M254" s="173">
        <f>G254*(1+L254/100)</f>
        <v>0</v>
      </c>
      <c r="N254" s="171">
        <v>0.13700000000000001</v>
      </c>
      <c r="O254" s="171">
        <f>ROUND(E254*N254,2)</f>
        <v>22.02</v>
      </c>
      <c r="P254" s="171">
        <v>0</v>
      </c>
      <c r="Q254" s="171">
        <f>ROUND(E254*P254,2)</f>
        <v>0</v>
      </c>
      <c r="R254" s="173" t="s">
        <v>225</v>
      </c>
      <c r="S254" s="173" t="s">
        <v>123</v>
      </c>
      <c r="T254" s="174" t="s">
        <v>123</v>
      </c>
      <c r="U254" s="157">
        <v>0</v>
      </c>
      <c r="V254" s="157">
        <f>ROUND(E254*U254,2)</f>
        <v>0</v>
      </c>
      <c r="W254" s="157"/>
      <c r="X254" s="157" t="s">
        <v>226</v>
      </c>
      <c r="Y254" s="157" t="s">
        <v>125</v>
      </c>
      <c r="Z254" s="147"/>
      <c r="AA254" s="147"/>
      <c r="AB254" s="147"/>
      <c r="AC254" s="147"/>
      <c r="AD254" s="147"/>
      <c r="AE254" s="147"/>
      <c r="AF254" s="147"/>
      <c r="AG254" s="147" t="s">
        <v>227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2" x14ac:dyDescent="0.2">
      <c r="A255" s="154"/>
      <c r="B255" s="155"/>
      <c r="C255" s="185" t="s">
        <v>340</v>
      </c>
      <c r="D255" s="158"/>
      <c r="E255" s="159">
        <v>160.755</v>
      </c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130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76">
        <v>53</v>
      </c>
      <c r="B256" s="177" t="s">
        <v>341</v>
      </c>
      <c r="C256" s="186" t="s">
        <v>342</v>
      </c>
      <c r="D256" s="178" t="s">
        <v>323</v>
      </c>
      <c r="E256" s="179">
        <v>9</v>
      </c>
      <c r="F256" s="180"/>
      <c r="G256" s="181">
        <f>ROUND(E256*F256,2)</f>
        <v>0</v>
      </c>
      <c r="H256" s="180"/>
      <c r="I256" s="181">
        <f>ROUND(E256*H256,2)</f>
        <v>0</v>
      </c>
      <c r="J256" s="180"/>
      <c r="K256" s="181">
        <f>ROUND(E256*J256,2)</f>
        <v>0</v>
      </c>
      <c r="L256" s="181">
        <v>21</v>
      </c>
      <c r="M256" s="181">
        <f>G256*(1+L256/100)</f>
        <v>0</v>
      </c>
      <c r="N256" s="179">
        <v>0</v>
      </c>
      <c r="O256" s="179">
        <f>ROUND(E256*N256,2)</f>
        <v>0</v>
      </c>
      <c r="P256" s="179">
        <v>0</v>
      </c>
      <c r="Q256" s="179">
        <f>ROUND(E256*P256,2)</f>
        <v>0</v>
      </c>
      <c r="R256" s="181"/>
      <c r="S256" s="181" t="s">
        <v>238</v>
      </c>
      <c r="T256" s="182" t="s">
        <v>280</v>
      </c>
      <c r="U256" s="157">
        <v>0</v>
      </c>
      <c r="V256" s="157">
        <f>ROUND(E256*U256,2)</f>
        <v>0</v>
      </c>
      <c r="W256" s="157"/>
      <c r="X256" s="157" t="s">
        <v>324</v>
      </c>
      <c r="Y256" s="157" t="s">
        <v>125</v>
      </c>
      <c r="Z256" s="147"/>
      <c r="AA256" s="147"/>
      <c r="AB256" s="147"/>
      <c r="AC256" s="147"/>
      <c r="AD256" s="147"/>
      <c r="AE256" s="147"/>
      <c r="AF256" s="147"/>
      <c r="AG256" s="147" t="s">
        <v>325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76">
        <v>54</v>
      </c>
      <c r="B257" s="177" t="s">
        <v>343</v>
      </c>
      <c r="C257" s="186" t="s">
        <v>344</v>
      </c>
      <c r="D257" s="178" t="s">
        <v>303</v>
      </c>
      <c r="E257" s="179">
        <v>2</v>
      </c>
      <c r="F257" s="180"/>
      <c r="G257" s="181">
        <f>ROUND(E257*F257,2)</f>
        <v>0</v>
      </c>
      <c r="H257" s="180"/>
      <c r="I257" s="181">
        <f>ROUND(E257*H257,2)</f>
        <v>0</v>
      </c>
      <c r="J257" s="180"/>
      <c r="K257" s="181">
        <f>ROUND(E257*J257,2)</f>
        <v>0</v>
      </c>
      <c r="L257" s="181">
        <v>21</v>
      </c>
      <c r="M257" s="181">
        <f>G257*(1+L257/100)</f>
        <v>0</v>
      </c>
      <c r="N257" s="179">
        <v>0</v>
      </c>
      <c r="O257" s="179">
        <f>ROUND(E257*N257,2)</f>
        <v>0</v>
      </c>
      <c r="P257" s="179">
        <v>0</v>
      </c>
      <c r="Q257" s="179">
        <f>ROUND(E257*P257,2)</f>
        <v>0</v>
      </c>
      <c r="R257" s="181"/>
      <c r="S257" s="181" t="s">
        <v>238</v>
      </c>
      <c r="T257" s="182" t="s">
        <v>280</v>
      </c>
      <c r="U257" s="157">
        <v>0</v>
      </c>
      <c r="V257" s="157">
        <f>ROUND(E257*U257,2)</f>
        <v>0</v>
      </c>
      <c r="W257" s="157"/>
      <c r="X257" s="157" t="s">
        <v>324</v>
      </c>
      <c r="Y257" s="157" t="s">
        <v>125</v>
      </c>
      <c r="Z257" s="147"/>
      <c r="AA257" s="147"/>
      <c r="AB257" s="147"/>
      <c r="AC257" s="147"/>
      <c r="AD257" s="147"/>
      <c r="AE257" s="147"/>
      <c r="AF257" s="147"/>
      <c r="AG257" s="147" t="s">
        <v>325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68">
        <v>55</v>
      </c>
      <c r="B258" s="169" t="s">
        <v>345</v>
      </c>
      <c r="C258" s="184" t="s">
        <v>346</v>
      </c>
      <c r="D258" s="170" t="s">
        <v>299</v>
      </c>
      <c r="E258" s="171">
        <v>153.1</v>
      </c>
      <c r="F258" s="172"/>
      <c r="G258" s="173">
        <f>ROUND(E258*F258,2)</f>
        <v>0</v>
      </c>
      <c r="H258" s="172"/>
      <c r="I258" s="173">
        <f>ROUND(E258*H258,2)</f>
        <v>0</v>
      </c>
      <c r="J258" s="172"/>
      <c r="K258" s="173">
        <f>ROUND(E258*J258,2)</f>
        <v>0</v>
      </c>
      <c r="L258" s="173">
        <v>21</v>
      </c>
      <c r="M258" s="173">
        <f>G258*(1+L258/100)</f>
        <v>0</v>
      </c>
      <c r="N258" s="171">
        <v>0.18806</v>
      </c>
      <c r="O258" s="171">
        <f>ROUND(E258*N258,2)</f>
        <v>28.79</v>
      </c>
      <c r="P258" s="171">
        <v>0</v>
      </c>
      <c r="Q258" s="171">
        <f>ROUND(E258*P258,2)</f>
        <v>0</v>
      </c>
      <c r="R258" s="173"/>
      <c r="S258" s="173" t="s">
        <v>238</v>
      </c>
      <c r="T258" s="174" t="s">
        <v>123</v>
      </c>
      <c r="U258" s="157">
        <v>0.38661000000000001</v>
      </c>
      <c r="V258" s="157">
        <f>ROUND(E258*U258,2)</f>
        <v>59.19</v>
      </c>
      <c r="W258" s="157"/>
      <c r="X258" s="157" t="s">
        <v>124</v>
      </c>
      <c r="Y258" s="157" t="s">
        <v>125</v>
      </c>
      <c r="Z258" s="147"/>
      <c r="AA258" s="147"/>
      <c r="AB258" s="147"/>
      <c r="AC258" s="147"/>
      <c r="AD258" s="147"/>
      <c r="AE258" s="147"/>
      <c r="AF258" s="147"/>
      <c r="AG258" s="147" t="s">
        <v>126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 x14ac:dyDescent="0.2">
      <c r="A259" s="154"/>
      <c r="B259" s="155"/>
      <c r="C259" s="185" t="s">
        <v>347</v>
      </c>
      <c r="D259" s="158"/>
      <c r="E259" s="159">
        <v>153.1</v>
      </c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130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68">
        <v>56</v>
      </c>
      <c r="B260" s="169" t="s">
        <v>348</v>
      </c>
      <c r="C260" s="184" t="s">
        <v>349</v>
      </c>
      <c r="D260" s="170" t="s">
        <v>141</v>
      </c>
      <c r="E260" s="171">
        <v>22.965</v>
      </c>
      <c r="F260" s="172"/>
      <c r="G260" s="173">
        <f>ROUND(E260*F260,2)</f>
        <v>0</v>
      </c>
      <c r="H260" s="172"/>
      <c r="I260" s="173">
        <f>ROUND(E260*H260,2)</f>
        <v>0</v>
      </c>
      <c r="J260" s="172"/>
      <c r="K260" s="173">
        <f>ROUND(E260*J260,2)</f>
        <v>0</v>
      </c>
      <c r="L260" s="173">
        <v>21</v>
      </c>
      <c r="M260" s="173">
        <f>G260*(1+L260/100)</f>
        <v>0</v>
      </c>
      <c r="N260" s="171">
        <v>2.5249999999999999</v>
      </c>
      <c r="O260" s="171">
        <f>ROUND(E260*N260,2)</f>
        <v>57.99</v>
      </c>
      <c r="P260" s="171">
        <v>0</v>
      </c>
      <c r="Q260" s="171">
        <f>ROUND(E260*P260,2)</f>
        <v>0</v>
      </c>
      <c r="R260" s="173"/>
      <c r="S260" s="173" t="s">
        <v>238</v>
      </c>
      <c r="T260" s="174" t="s">
        <v>350</v>
      </c>
      <c r="U260" s="157">
        <v>1.4419999999999999</v>
      </c>
      <c r="V260" s="157">
        <f>ROUND(E260*U260,2)</f>
        <v>33.119999999999997</v>
      </c>
      <c r="W260" s="157"/>
      <c r="X260" s="157" t="s">
        <v>124</v>
      </c>
      <c r="Y260" s="157" t="s">
        <v>125</v>
      </c>
      <c r="Z260" s="147"/>
      <c r="AA260" s="147"/>
      <c r="AB260" s="147"/>
      <c r="AC260" s="147"/>
      <c r="AD260" s="147"/>
      <c r="AE260" s="147"/>
      <c r="AF260" s="147"/>
      <c r="AG260" s="147" t="s">
        <v>126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2" x14ac:dyDescent="0.2">
      <c r="A261" s="154"/>
      <c r="B261" s="155"/>
      <c r="C261" s="185" t="s">
        <v>351</v>
      </c>
      <c r="D261" s="158"/>
      <c r="E261" s="159">
        <v>22.965</v>
      </c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130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x14ac:dyDescent="0.2">
      <c r="A262" s="161" t="s">
        <v>117</v>
      </c>
      <c r="B262" s="162" t="s">
        <v>79</v>
      </c>
      <c r="C262" s="183" t="s">
        <v>80</v>
      </c>
      <c r="D262" s="163"/>
      <c r="E262" s="164"/>
      <c r="F262" s="165"/>
      <c r="G262" s="165">
        <f>SUMIF(AG263:AG277,"&lt;&gt;NOR",G263:G277)</f>
        <v>0</v>
      </c>
      <c r="H262" s="165"/>
      <c r="I262" s="165">
        <f>SUM(I263:I277)</f>
        <v>0</v>
      </c>
      <c r="J262" s="165"/>
      <c r="K262" s="165">
        <f>SUM(K263:K277)</f>
        <v>0</v>
      </c>
      <c r="L262" s="165"/>
      <c r="M262" s="165">
        <f>SUM(M263:M277)</f>
        <v>0</v>
      </c>
      <c r="N262" s="164"/>
      <c r="O262" s="164">
        <f>SUM(O263:O277)</f>
        <v>0</v>
      </c>
      <c r="P262" s="164"/>
      <c r="Q262" s="164">
        <f>SUM(Q263:Q277)</f>
        <v>0</v>
      </c>
      <c r="R262" s="165"/>
      <c r="S262" s="165"/>
      <c r="T262" s="166"/>
      <c r="U262" s="160"/>
      <c r="V262" s="160">
        <f>SUM(V263:V277)</f>
        <v>0</v>
      </c>
      <c r="W262" s="160"/>
      <c r="X262" s="160"/>
      <c r="Y262" s="160"/>
      <c r="AG262" t="s">
        <v>118</v>
      </c>
    </row>
    <row r="263" spans="1:60" outlineLevel="1" x14ac:dyDescent="0.2">
      <c r="A263" s="176">
        <v>57</v>
      </c>
      <c r="B263" s="177" t="s">
        <v>352</v>
      </c>
      <c r="C263" s="186" t="s">
        <v>353</v>
      </c>
      <c r="D263" s="178" t="s">
        <v>323</v>
      </c>
      <c r="E263" s="179">
        <v>0</v>
      </c>
      <c r="F263" s="180"/>
      <c r="G263" s="181">
        <f>ROUND(E263*F263,2)</f>
        <v>0</v>
      </c>
      <c r="H263" s="180"/>
      <c r="I263" s="181">
        <f>ROUND(E263*H263,2)</f>
        <v>0</v>
      </c>
      <c r="J263" s="180"/>
      <c r="K263" s="181">
        <f>ROUND(E263*J263,2)</f>
        <v>0</v>
      </c>
      <c r="L263" s="181">
        <v>21</v>
      </c>
      <c r="M263" s="181">
        <f>G263*(1+L263/100)</f>
        <v>0</v>
      </c>
      <c r="N263" s="179">
        <v>0</v>
      </c>
      <c r="O263" s="179">
        <f>ROUND(E263*N263,2)</f>
        <v>0</v>
      </c>
      <c r="P263" s="179">
        <v>0</v>
      </c>
      <c r="Q263" s="179">
        <f>ROUND(E263*P263,2)</f>
        <v>0</v>
      </c>
      <c r="R263" s="181"/>
      <c r="S263" s="181" t="s">
        <v>123</v>
      </c>
      <c r="T263" s="182" t="s">
        <v>354</v>
      </c>
      <c r="U263" s="157">
        <v>0</v>
      </c>
      <c r="V263" s="157">
        <f>ROUND(E263*U263,2)</f>
        <v>0</v>
      </c>
      <c r="W263" s="157"/>
      <c r="X263" s="157" t="s">
        <v>324</v>
      </c>
      <c r="Y263" s="157" t="s">
        <v>125</v>
      </c>
      <c r="Z263" s="147"/>
      <c r="AA263" s="147"/>
      <c r="AB263" s="147"/>
      <c r="AC263" s="147"/>
      <c r="AD263" s="147"/>
      <c r="AE263" s="147"/>
      <c r="AF263" s="147"/>
      <c r="AG263" s="147" t="s">
        <v>325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68">
        <v>58</v>
      </c>
      <c r="B264" s="169" t="s">
        <v>355</v>
      </c>
      <c r="C264" s="184" t="s">
        <v>445</v>
      </c>
      <c r="D264" s="170" t="s">
        <v>323</v>
      </c>
      <c r="E264" s="171">
        <v>3</v>
      </c>
      <c r="F264" s="172"/>
      <c r="G264" s="173">
        <f>ROUND(E264*F264,2)</f>
        <v>0</v>
      </c>
      <c r="H264" s="172"/>
      <c r="I264" s="173">
        <f>ROUND(E264*H264,2)</f>
        <v>0</v>
      </c>
      <c r="J264" s="172"/>
      <c r="K264" s="173">
        <f>ROUND(E264*J264,2)</f>
        <v>0</v>
      </c>
      <c r="L264" s="173">
        <v>21</v>
      </c>
      <c r="M264" s="173">
        <f>G264*(1+L264/100)</f>
        <v>0</v>
      </c>
      <c r="N264" s="171">
        <v>0</v>
      </c>
      <c r="O264" s="171">
        <f>ROUND(E264*N264,2)</f>
        <v>0</v>
      </c>
      <c r="P264" s="171">
        <v>0</v>
      </c>
      <c r="Q264" s="171">
        <f>ROUND(E264*P264,2)</f>
        <v>0</v>
      </c>
      <c r="R264" s="173"/>
      <c r="S264" s="173" t="s">
        <v>238</v>
      </c>
      <c r="T264" s="174" t="s">
        <v>280</v>
      </c>
      <c r="U264" s="157">
        <v>0</v>
      </c>
      <c r="V264" s="157">
        <f>ROUND(E264*U264,2)</f>
        <v>0</v>
      </c>
      <c r="W264" s="157"/>
      <c r="X264" s="157" t="s">
        <v>324</v>
      </c>
      <c r="Y264" s="157" t="s">
        <v>125</v>
      </c>
      <c r="Z264" s="147"/>
      <c r="AA264" s="147"/>
      <c r="AB264" s="147"/>
      <c r="AC264" s="147"/>
      <c r="AD264" s="147"/>
      <c r="AE264" s="147"/>
      <c r="AF264" s="147"/>
      <c r="AG264" s="147" t="s">
        <v>325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 x14ac:dyDescent="0.2">
      <c r="A265" s="154"/>
      <c r="B265" s="155"/>
      <c r="C265" s="250" t="s">
        <v>356</v>
      </c>
      <c r="D265" s="251"/>
      <c r="E265" s="251"/>
      <c r="F265" s="251"/>
      <c r="G265" s="251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198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246" t="s">
        <v>446</v>
      </c>
      <c r="D266" s="247"/>
      <c r="E266" s="247"/>
      <c r="F266" s="247"/>
      <c r="G266" s="24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198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">
      <c r="A267" s="154"/>
      <c r="B267" s="155"/>
      <c r="C267" s="246" t="s">
        <v>447</v>
      </c>
      <c r="D267" s="247"/>
      <c r="E267" s="247"/>
      <c r="F267" s="247"/>
      <c r="G267" s="24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198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4"/>
      <c r="B268" s="155"/>
      <c r="C268" s="246"/>
      <c r="D268" s="247"/>
      <c r="E268" s="247"/>
      <c r="F268" s="247"/>
      <c r="G268" s="24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198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4"/>
      <c r="B269" s="155"/>
      <c r="C269" s="246"/>
      <c r="D269" s="247"/>
      <c r="E269" s="247"/>
      <c r="F269" s="247"/>
      <c r="G269" s="24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198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">
      <c r="A270" s="154"/>
      <c r="B270" s="155"/>
      <c r="C270" s="246"/>
      <c r="D270" s="247"/>
      <c r="E270" s="247"/>
      <c r="F270" s="247"/>
      <c r="G270" s="24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198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68">
        <v>59</v>
      </c>
      <c r="B271" s="169" t="s">
        <v>362</v>
      </c>
      <c r="C271" s="184" t="s">
        <v>363</v>
      </c>
      <c r="D271" s="170" t="s">
        <v>323</v>
      </c>
      <c r="E271" s="171">
        <v>1</v>
      </c>
      <c r="F271" s="172"/>
      <c r="G271" s="173">
        <f>ROUND(E271*F271,2)</f>
        <v>0</v>
      </c>
      <c r="H271" s="172"/>
      <c r="I271" s="173">
        <f>ROUND(E271*H271,2)</f>
        <v>0</v>
      </c>
      <c r="J271" s="172"/>
      <c r="K271" s="173">
        <f>ROUND(E271*J271,2)</f>
        <v>0</v>
      </c>
      <c r="L271" s="173">
        <v>21</v>
      </c>
      <c r="M271" s="173">
        <f>G271*(1+L271/100)</f>
        <v>0</v>
      </c>
      <c r="N271" s="171">
        <v>0</v>
      </c>
      <c r="O271" s="171">
        <f>ROUND(E271*N271,2)</f>
        <v>0</v>
      </c>
      <c r="P271" s="171">
        <v>0</v>
      </c>
      <c r="Q271" s="171">
        <f>ROUND(E271*P271,2)</f>
        <v>0</v>
      </c>
      <c r="R271" s="173"/>
      <c r="S271" s="173" t="s">
        <v>123</v>
      </c>
      <c r="T271" s="174" t="s">
        <v>280</v>
      </c>
      <c r="U271" s="157">
        <v>0</v>
      </c>
      <c r="V271" s="157">
        <f>ROUND(E271*U271,2)</f>
        <v>0</v>
      </c>
      <c r="W271" s="157"/>
      <c r="X271" s="157" t="s">
        <v>324</v>
      </c>
      <c r="Y271" s="157" t="s">
        <v>125</v>
      </c>
      <c r="Z271" s="147"/>
      <c r="AA271" s="147"/>
      <c r="AB271" s="147"/>
      <c r="AC271" s="147"/>
      <c r="AD271" s="147"/>
      <c r="AE271" s="147"/>
      <c r="AF271" s="147"/>
      <c r="AG271" s="147" t="s">
        <v>325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2" x14ac:dyDescent="0.2">
      <c r="A272" s="154"/>
      <c r="B272" s="155"/>
      <c r="C272" s="250" t="s">
        <v>356</v>
      </c>
      <c r="D272" s="251"/>
      <c r="E272" s="251"/>
      <c r="F272" s="251"/>
      <c r="G272" s="251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198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246" t="s">
        <v>357</v>
      </c>
      <c r="D273" s="247"/>
      <c r="E273" s="247"/>
      <c r="F273" s="247"/>
      <c r="G273" s="24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198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4"/>
      <c r="B274" s="155"/>
      <c r="C274" s="246" t="s">
        <v>358</v>
      </c>
      <c r="D274" s="247"/>
      <c r="E274" s="247"/>
      <c r="F274" s="247"/>
      <c r="G274" s="24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198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">
      <c r="A275" s="154"/>
      <c r="B275" s="155"/>
      <c r="C275" s="246" t="s">
        <v>359</v>
      </c>
      <c r="D275" s="247"/>
      <c r="E275" s="247"/>
      <c r="F275" s="247"/>
      <c r="G275" s="24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198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4"/>
      <c r="B276" s="155"/>
      <c r="C276" s="246" t="s">
        <v>360</v>
      </c>
      <c r="D276" s="247"/>
      <c r="E276" s="247"/>
      <c r="F276" s="247"/>
      <c r="G276" s="24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198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246" t="s">
        <v>361</v>
      </c>
      <c r="D277" s="247"/>
      <c r="E277" s="247"/>
      <c r="F277" s="247"/>
      <c r="G277" s="24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198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x14ac:dyDescent="0.2">
      <c r="A278" s="161" t="s">
        <v>117</v>
      </c>
      <c r="B278" s="162" t="s">
        <v>81</v>
      </c>
      <c r="C278" s="183" t="s">
        <v>82</v>
      </c>
      <c r="D278" s="163"/>
      <c r="E278" s="164"/>
      <c r="F278" s="165"/>
      <c r="G278" s="165">
        <f>SUMIF(AG279:AG286,"&lt;&gt;NOR",G279:G286)</f>
        <v>0</v>
      </c>
      <c r="H278" s="165"/>
      <c r="I278" s="165">
        <f>SUM(I279:I286)</f>
        <v>0</v>
      </c>
      <c r="J278" s="165"/>
      <c r="K278" s="165">
        <f>SUM(K279:K286)</f>
        <v>0</v>
      </c>
      <c r="L278" s="165"/>
      <c r="M278" s="165">
        <f>SUM(M279:M286)</f>
        <v>0</v>
      </c>
      <c r="N278" s="164"/>
      <c r="O278" s="164">
        <f>SUM(O279:O286)</f>
        <v>0</v>
      </c>
      <c r="P278" s="164"/>
      <c r="Q278" s="164">
        <f>SUM(Q279:Q286)</f>
        <v>0.09</v>
      </c>
      <c r="R278" s="165"/>
      <c r="S278" s="165"/>
      <c r="T278" s="166"/>
      <c r="U278" s="160"/>
      <c r="V278" s="160">
        <f>SUM(V279:V286)</f>
        <v>24.82</v>
      </c>
      <c r="W278" s="160"/>
      <c r="X278" s="160"/>
      <c r="Y278" s="160"/>
      <c r="AG278" t="s">
        <v>118</v>
      </c>
    </row>
    <row r="279" spans="1:60" ht="22.5" outlineLevel="1" x14ac:dyDescent="0.2">
      <c r="A279" s="168">
        <v>60</v>
      </c>
      <c r="B279" s="169" t="s">
        <v>364</v>
      </c>
      <c r="C279" s="184" t="s">
        <v>365</v>
      </c>
      <c r="D279" s="170" t="s">
        <v>303</v>
      </c>
      <c r="E279" s="171">
        <v>1</v>
      </c>
      <c r="F279" s="172"/>
      <c r="G279" s="173">
        <f>ROUND(E279*F279,2)</f>
        <v>0</v>
      </c>
      <c r="H279" s="172"/>
      <c r="I279" s="173">
        <f>ROUND(E279*H279,2)</f>
        <v>0</v>
      </c>
      <c r="J279" s="172"/>
      <c r="K279" s="173">
        <f>ROUND(E279*J279,2)</f>
        <v>0</v>
      </c>
      <c r="L279" s="173">
        <v>21</v>
      </c>
      <c r="M279" s="173">
        <f>G279*(1+L279/100)</f>
        <v>0</v>
      </c>
      <c r="N279" s="171">
        <v>0</v>
      </c>
      <c r="O279" s="171">
        <f>ROUND(E279*N279,2)</f>
        <v>0</v>
      </c>
      <c r="P279" s="171">
        <v>8.2000000000000003E-2</v>
      </c>
      <c r="Q279" s="171">
        <f>ROUND(E279*P279,2)</f>
        <v>0.08</v>
      </c>
      <c r="R279" s="173" t="s">
        <v>122</v>
      </c>
      <c r="S279" s="173" t="s">
        <v>123</v>
      </c>
      <c r="T279" s="174" t="s">
        <v>123</v>
      </c>
      <c r="U279" s="157">
        <v>0.58799999999999997</v>
      </c>
      <c r="V279" s="157">
        <f>ROUND(E279*U279,2)</f>
        <v>0.59</v>
      </c>
      <c r="W279" s="157"/>
      <c r="X279" s="157" t="s">
        <v>124</v>
      </c>
      <c r="Y279" s="157" t="s">
        <v>125</v>
      </c>
      <c r="Z279" s="147"/>
      <c r="AA279" s="147"/>
      <c r="AB279" s="147"/>
      <c r="AC279" s="147"/>
      <c r="AD279" s="147"/>
      <c r="AE279" s="147"/>
      <c r="AF279" s="147"/>
      <c r="AG279" s="147" t="s">
        <v>126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2" x14ac:dyDescent="0.2">
      <c r="A280" s="154"/>
      <c r="B280" s="155"/>
      <c r="C280" s="248" t="s">
        <v>366</v>
      </c>
      <c r="D280" s="249"/>
      <c r="E280" s="249"/>
      <c r="F280" s="249"/>
      <c r="G280" s="249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128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75" t="str">
        <f>C280</f>
        <v>s uložením hmot na skládku na vzdálenost do 3 m nebo s naložením na dopravní prostředek, se zásypem jam a jeho zhutněním</v>
      </c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68">
        <v>61</v>
      </c>
      <c r="B281" s="169" t="s">
        <v>367</v>
      </c>
      <c r="C281" s="184" t="s">
        <v>368</v>
      </c>
      <c r="D281" s="170" t="s">
        <v>303</v>
      </c>
      <c r="E281" s="171">
        <v>2</v>
      </c>
      <c r="F281" s="172"/>
      <c r="G281" s="173">
        <f>ROUND(E281*F281,2)</f>
        <v>0</v>
      </c>
      <c r="H281" s="172"/>
      <c r="I281" s="173">
        <f>ROUND(E281*H281,2)</f>
        <v>0</v>
      </c>
      <c r="J281" s="172"/>
      <c r="K281" s="173">
        <f>ROUND(E281*J281,2)</f>
        <v>0</v>
      </c>
      <c r="L281" s="173">
        <v>21</v>
      </c>
      <c r="M281" s="173">
        <f>G281*(1+L281/100)</f>
        <v>0</v>
      </c>
      <c r="N281" s="171">
        <v>0</v>
      </c>
      <c r="O281" s="171">
        <f>ROUND(E281*N281,2)</f>
        <v>0</v>
      </c>
      <c r="P281" s="171">
        <v>4.0000000000000001E-3</v>
      </c>
      <c r="Q281" s="171">
        <f>ROUND(E281*P281,2)</f>
        <v>0.01</v>
      </c>
      <c r="R281" s="173" t="s">
        <v>122</v>
      </c>
      <c r="S281" s="173" t="s">
        <v>123</v>
      </c>
      <c r="T281" s="174" t="s">
        <v>123</v>
      </c>
      <c r="U281" s="157">
        <v>0.17399999999999999</v>
      </c>
      <c r="V281" s="157">
        <f>ROUND(E281*U281,2)</f>
        <v>0.35</v>
      </c>
      <c r="W281" s="157"/>
      <c r="X281" s="157" t="s">
        <v>124</v>
      </c>
      <c r="Y281" s="157" t="s">
        <v>125</v>
      </c>
      <c r="Z281" s="147"/>
      <c r="AA281" s="147"/>
      <c r="AB281" s="147"/>
      <c r="AC281" s="147"/>
      <c r="AD281" s="147"/>
      <c r="AE281" s="147"/>
      <c r="AF281" s="147"/>
      <c r="AG281" s="147" t="s">
        <v>126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2" x14ac:dyDescent="0.2">
      <c r="A282" s="154"/>
      <c r="B282" s="155"/>
      <c r="C282" s="248" t="s">
        <v>369</v>
      </c>
      <c r="D282" s="249"/>
      <c r="E282" s="249"/>
      <c r="F282" s="249"/>
      <c r="G282" s="249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128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ht="22.5" outlineLevel="1" x14ac:dyDescent="0.2">
      <c r="A283" s="168">
        <v>62</v>
      </c>
      <c r="B283" s="169" t="s">
        <v>370</v>
      </c>
      <c r="C283" s="184" t="s">
        <v>371</v>
      </c>
      <c r="D283" s="170" t="s">
        <v>121</v>
      </c>
      <c r="E283" s="171">
        <v>265.29000000000002</v>
      </c>
      <c r="F283" s="172"/>
      <c r="G283" s="173">
        <f>ROUND(E283*F283,2)</f>
        <v>0</v>
      </c>
      <c r="H283" s="172"/>
      <c r="I283" s="173">
        <f>ROUND(E283*H283,2)</f>
        <v>0</v>
      </c>
      <c r="J283" s="172"/>
      <c r="K283" s="173">
        <f>ROUND(E283*J283,2)</f>
        <v>0</v>
      </c>
      <c r="L283" s="173">
        <v>21</v>
      </c>
      <c r="M283" s="173">
        <f>G283*(1+L283/100)</f>
        <v>0</v>
      </c>
      <c r="N283" s="171">
        <v>0</v>
      </c>
      <c r="O283" s="171">
        <f>ROUND(E283*N283,2)</f>
        <v>0</v>
      </c>
      <c r="P283" s="171">
        <v>0</v>
      </c>
      <c r="Q283" s="171">
        <f>ROUND(E283*P283,2)</f>
        <v>0</v>
      </c>
      <c r="R283" s="173" t="s">
        <v>122</v>
      </c>
      <c r="S283" s="173" t="s">
        <v>123</v>
      </c>
      <c r="T283" s="174" t="s">
        <v>123</v>
      </c>
      <c r="U283" s="157">
        <v>0.09</v>
      </c>
      <c r="V283" s="157">
        <f>ROUND(E283*U283,2)</f>
        <v>23.88</v>
      </c>
      <c r="W283" s="157"/>
      <c r="X283" s="157" t="s">
        <v>124</v>
      </c>
      <c r="Y283" s="157" t="s">
        <v>125</v>
      </c>
      <c r="Z283" s="147"/>
      <c r="AA283" s="147"/>
      <c r="AB283" s="147"/>
      <c r="AC283" s="147"/>
      <c r="AD283" s="147"/>
      <c r="AE283" s="147"/>
      <c r="AF283" s="147"/>
      <c r="AG283" s="147" t="s">
        <v>126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ht="22.5" outlineLevel="2" x14ac:dyDescent="0.2">
      <c r="A284" s="154"/>
      <c r="B284" s="155"/>
      <c r="C284" s="248" t="s">
        <v>372</v>
      </c>
      <c r="D284" s="249"/>
      <c r="E284" s="249"/>
      <c r="F284" s="249"/>
      <c r="G284" s="249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128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75" t="str">
        <f>C284</f>
        <v>od spojovacího materiálu, s uložením očištěných kostek na skládku, s odklizením odpadových hmot na hromady a s odklizením vybouraných kostek na vzdálenost do 3 m</v>
      </c>
      <c r="BB284" s="147"/>
      <c r="BC284" s="147"/>
      <c r="BD284" s="147"/>
      <c r="BE284" s="147"/>
      <c r="BF284" s="147"/>
      <c r="BG284" s="147"/>
      <c r="BH284" s="147"/>
    </row>
    <row r="285" spans="1:60" outlineLevel="2" x14ac:dyDescent="0.2">
      <c r="A285" s="154"/>
      <c r="B285" s="155"/>
      <c r="C285" s="185" t="s">
        <v>134</v>
      </c>
      <c r="D285" s="158"/>
      <c r="E285" s="159">
        <v>24.29</v>
      </c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130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">
      <c r="A286" s="154"/>
      <c r="B286" s="155"/>
      <c r="C286" s="185" t="s">
        <v>373</v>
      </c>
      <c r="D286" s="158"/>
      <c r="E286" s="159">
        <v>241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130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x14ac:dyDescent="0.2">
      <c r="A287" s="161" t="s">
        <v>117</v>
      </c>
      <c r="B287" s="162" t="s">
        <v>83</v>
      </c>
      <c r="C287" s="183" t="s">
        <v>84</v>
      </c>
      <c r="D287" s="163"/>
      <c r="E287" s="164"/>
      <c r="F287" s="165"/>
      <c r="G287" s="165">
        <f>SUMIF(AG288:AG289,"&lt;&gt;NOR",G288:G289)</f>
        <v>0</v>
      </c>
      <c r="H287" s="165"/>
      <c r="I287" s="165">
        <f>SUM(I288:I289)</f>
        <v>0</v>
      </c>
      <c r="J287" s="165"/>
      <c r="K287" s="165">
        <f>SUM(K288:K289)</f>
        <v>0</v>
      </c>
      <c r="L287" s="165"/>
      <c r="M287" s="165">
        <f>SUM(M288:M289)</f>
        <v>0</v>
      </c>
      <c r="N287" s="164"/>
      <c r="O287" s="164">
        <f>SUM(O288:O289)</f>
        <v>0</v>
      </c>
      <c r="P287" s="164"/>
      <c r="Q287" s="164">
        <f>SUM(Q288:Q289)</f>
        <v>0</v>
      </c>
      <c r="R287" s="165"/>
      <c r="S287" s="165"/>
      <c r="T287" s="166"/>
      <c r="U287" s="160"/>
      <c r="V287" s="160">
        <f>SUM(V288:V289)</f>
        <v>146.94</v>
      </c>
      <c r="W287" s="160"/>
      <c r="X287" s="160"/>
      <c r="Y287" s="160"/>
      <c r="AG287" t="s">
        <v>118</v>
      </c>
    </row>
    <row r="288" spans="1:60" ht="22.5" outlineLevel="1" x14ac:dyDescent="0.2">
      <c r="A288" s="168">
        <v>63</v>
      </c>
      <c r="B288" s="169" t="s">
        <v>374</v>
      </c>
      <c r="C288" s="184" t="s">
        <v>375</v>
      </c>
      <c r="D288" s="170" t="s">
        <v>272</v>
      </c>
      <c r="E288" s="171">
        <v>694.76711999999998</v>
      </c>
      <c r="F288" s="172"/>
      <c r="G288" s="173">
        <f>ROUND(E288*F288,2)</f>
        <v>0</v>
      </c>
      <c r="H288" s="172"/>
      <c r="I288" s="173">
        <f>ROUND(E288*H288,2)</f>
        <v>0</v>
      </c>
      <c r="J288" s="172"/>
      <c r="K288" s="173">
        <f>ROUND(E288*J288,2)</f>
        <v>0</v>
      </c>
      <c r="L288" s="173">
        <v>21</v>
      </c>
      <c r="M288" s="173">
        <f>G288*(1+L288/100)</f>
        <v>0</v>
      </c>
      <c r="N288" s="171">
        <v>0</v>
      </c>
      <c r="O288" s="171">
        <f>ROUND(E288*N288,2)</f>
        <v>0</v>
      </c>
      <c r="P288" s="171">
        <v>0</v>
      </c>
      <c r="Q288" s="171">
        <f>ROUND(E288*P288,2)</f>
        <v>0</v>
      </c>
      <c r="R288" s="173" t="s">
        <v>231</v>
      </c>
      <c r="S288" s="173" t="s">
        <v>123</v>
      </c>
      <c r="T288" s="174" t="s">
        <v>123</v>
      </c>
      <c r="U288" s="157">
        <v>0.21149999999999999</v>
      </c>
      <c r="V288" s="157">
        <f>ROUND(E288*U288,2)</f>
        <v>146.94</v>
      </c>
      <c r="W288" s="157"/>
      <c r="X288" s="157" t="s">
        <v>376</v>
      </c>
      <c r="Y288" s="157" t="s">
        <v>125</v>
      </c>
      <c r="Z288" s="147"/>
      <c r="AA288" s="147"/>
      <c r="AB288" s="147"/>
      <c r="AC288" s="147"/>
      <c r="AD288" s="147"/>
      <c r="AE288" s="147"/>
      <c r="AF288" s="147"/>
      <c r="AG288" s="147" t="s">
        <v>377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2" x14ac:dyDescent="0.2">
      <c r="A289" s="154"/>
      <c r="B289" s="155"/>
      <c r="C289" s="248" t="s">
        <v>378</v>
      </c>
      <c r="D289" s="249"/>
      <c r="E289" s="249"/>
      <c r="F289" s="249"/>
      <c r="G289" s="249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128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x14ac:dyDescent="0.2">
      <c r="A290" s="161" t="s">
        <v>117</v>
      </c>
      <c r="B290" s="162" t="s">
        <v>85</v>
      </c>
      <c r="C290" s="183" t="s">
        <v>86</v>
      </c>
      <c r="D290" s="163"/>
      <c r="E290" s="164"/>
      <c r="F290" s="165"/>
      <c r="G290" s="165">
        <f>SUMIF(AG291:AG306,"&lt;&gt;NOR",G291:G306)</f>
        <v>0</v>
      </c>
      <c r="H290" s="165"/>
      <c r="I290" s="165">
        <f>SUM(I291:I306)</f>
        <v>0</v>
      </c>
      <c r="J290" s="165"/>
      <c r="K290" s="165">
        <f>SUM(K291:K306)</f>
        <v>0</v>
      </c>
      <c r="L290" s="165"/>
      <c r="M290" s="165">
        <f>SUM(M291:M306)</f>
        <v>0</v>
      </c>
      <c r="N290" s="164"/>
      <c r="O290" s="164">
        <f>SUM(O291:O306)</f>
        <v>0</v>
      </c>
      <c r="P290" s="164"/>
      <c r="Q290" s="164">
        <f>SUM(Q291:Q306)</f>
        <v>0</v>
      </c>
      <c r="R290" s="165"/>
      <c r="S290" s="165"/>
      <c r="T290" s="166"/>
      <c r="U290" s="160"/>
      <c r="V290" s="160">
        <f>SUM(V291:V306)</f>
        <v>124.11999999999999</v>
      </c>
      <c r="W290" s="160"/>
      <c r="X290" s="160"/>
      <c r="Y290" s="160"/>
      <c r="AG290" t="s">
        <v>118</v>
      </c>
    </row>
    <row r="291" spans="1:60" outlineLevel="1" x14ac:dyDescent="0.2">
      <c r="A291" s="168">
        <v>64</v>
      </c>
      <c r="B291" s="169" t="s">
        <v>379</v>
      </c>
      <c r="C291" s="184" t="s">
        <v>380</v>
      </c>
      <c r="D291" s="170" t="s">
        <v>272</v>
      </c>
      <c r="E291" s="171">
        <v>160.57088999999999</v>
      </c>
      <c r="F291" s="172"/>
      <c r="G291" s="173">
        <f>ROUND(E291*F291,2)</f>
        <v>0</v>
      </c>
      <c r="H291" s="172"/>
      <c r="I291" s="173">
        <f>ROUND(E291*H291,2)</f>
        <v>0</v>
      </c>
      <c r="J291" s="172"/>
      <c r="K291" s="173">
        <f>ROUND(E291*J291,2)</f>
        <v>0</v>
      </c>
      <c r="L291" s="173">
        <v>21</v>
      </c>
      <c r="M291" s="173">
        <f>G291*(1+L291/100)</f>
        <v>0</v>
      </c>
      <c r="N291" s="171">
        <v>0</v>
      </c>
      <c r="O291" s="171">
        <f>ROUND(E291*N291,2)</f>
        <v>0</v>
      </c>
      <c r="P291" s="171">
        <v>0</v>
      </c>
      <c r="Q291" s="171">
        <f>ROUND(E291*P291,2)</f>
        <v>0</v>
      </c>
      <c r="R291" s="173" t="s">
        <v>381</v>
      </c>
      <c r="S291" s="173" t="s">
        <v>123</v>
      </c>
      <c r="T291" s="174" t="s">
        <v>123</v>
      </c>
      <c r="U291" s="157">
        <v>0.49</v>
      </c>
      <c r="V291" s="157">
        <f>ROUND(E291*U291,2)</f>
        <v>78.680000000000007</v>
      </c>
      <c r="W291" s="157"/>
      <c r="X291" s="157" t="s">
        <v>124</v>
      </c>
      <c r="Y291" s="157" t="s">
        <v>125</v>
      </c>
      <c r="Z291" s="147"/>
      <c r="AA291" s="147"/>
      <c r="AB291" s="147"/>
      <c r="AC291" s="147"/>
      <c r="AD291" s="147"/>
      <c r="AE291" s="147"/>
      <c r="AF291" s="147"/>
      <c r="AG291" s="147" t="s">
        <v>126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2" x14ac:dyDescent="0.2">
      <c r="A292" s="154"/>
      <c r="B292" s="155"/>
      <c r="C292" s="185" t="s">
        <v>382</v>
      </c>
      <c r="D292" s="158"/>
      <c r="E292" s="159">
        <v>160.57088999999999</v>
      </c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130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68">
        <v>65</v>
      </c>
      <c r="B293" s="169" t="s">
        <v>383</v>
      </c>
      <c r="C293" s="184" t="s">
        <v>384</v>
      </c>
      <c r="D293" s="170" t="s">
        <v>272</v>
      </c>
      <c r="E293" s="171">
        <v>3050.8469100000002</v>
      </c>
      <c r="F293" s="172"/>
      <c r="G293" s="173">
        <f>ROUND(E293*F293,2)</f>
        <v>0</v>
      </c>
      <c r="H293" s="172"/>
      <c r="I293" s="173">
        <f>ROUND(E293*H293,2)</f>
        <v>0</v>
      </c>
      <c r="J293" s="172"/>
      <c r="K293" s="173">
        <f>ROUND(E293*J293,2)</f>
        <v>0</v>
      </c>
      <c r="L293" s="173">
        <v>21</v>
      </c>
      <c r="M293" s="173">
        <f>G293*(1+L293/100)</f>
        <v>0</v>
      </c>
      <c r="N293" s="171">
        <v>0</v>
      </c>
      <c r="O293" s="171">
        <f>ROUND(E293*N293,2)</f>
        <v>0</v>
      </c>
      <c r="P293" s="171">
        <v>0</v>
      </c>
      <c r="Q293" s="171">
        <f>ROUND(E293*P293,2)</f>
        <v>0</v>
      </c>
      <c r="R293" s="173" t="s">
        <v>381</v>
      </c>
      <c r="S293" s="173" t="s">
        <v>123</v>
      </c>
      <c r="T293" s="174" t="s">
        <v>123</v>
      </c>
      <c r="U293" s="157">
        <v>0</v>
      </c>
      <c r="V293" s="157">
        <f>ROUND(E293*U293,2)</f>
        <v>0</v>
      </c>
      <c r="W293" s="157"/>
      <c r="X293" s="157" t="s">
        <v>124</v>
      </c>
      <c r="Y293" s="157" t="s">
        <v>125</v>
      </c>
      <c r="Z293" s="147"/>
      <c r="AA293" s="147"/>
      <c r="AB293" s="147"/>
      <c r="AC293" s="147"/>
      <c r="AD293" s="147"/>
      <c r="AE293" s="147"/>
      <c r="AF293" s="147"/>
      <c r="AG293" s="147" t="s">
        <v>126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2" x14ac:dyDescent="0.2">
      <c r="A294" s="154"/>
      <c r="B294" s="155"/>
      <c r="C294" s="185" t="s">
        <v>385</v>
      </c>
      <c r="D294" s="158"/>
      <c r="E294" s="159">
        <v>3050.8469100000002</v>
      </c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130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ht="22.5" outlineLevel="1" x14ac:dyDescent="0.2">
      <c r="A295" s="168">
        <v>66</v>
      </c>
      <c r="B295" s="169" t="s">
        <v>386</v>
      </c>
      <c r="C295" s="184" t="s">
        <v>387</v>
      </c>
      <c r="D295" s="170" t="s">
        <v>272</v>
      </c>
      <c r="E295" s="171">
        <v>160.57088999999999</v>
      </c>
      <c r="F295" s="172"/>
      <c r="G295" s="173">
        <f>ROUND(E295*F295,2)</f>
        <v>0</v>
      </c>
      <c r="H295" s="172"/>
      <c r="I295" s="173">
        <f>ROUND(E295*H295,2)</f>
        <v>0</v>
      </c>
      <c r="J295" s="172"/>
      <c r="K295" s="173">
        <f>ROUND(E295*J295,2)</f>
        <v>0</v>
      </c>
      <c r="L295" s="173">
        <v>21</v>
      </c>
      <c r="M295" s="173">
        <f>G295*(1+L295/100)</f>
        <v>0</v>
      </c>
      <c r="N295" s="171">
        <v>0</v>
      </c>
      <c r="O295" s="171">
        <f>ROUND(E295*N295,2)</f>
        <v>0</v>
      </c>
      <c r="P295" s="171">
        <v>0</v>
      </c>
      <c r="Q295" s="171">
        <f>ROUND(E295*P295,2)</f>
        <v>0</v>
      </c>
      <c r="R295" s="173" t="s">
        <v>388</v>
      </c>
      <c r="S295" s="173" t="s">
        <v>123</v>
      </c>
      <c r="T295" s="174" t="s">
        <v>123</v>
      </c>
      <c r="U295" s="157">
        <v>0.27700000000000002</v>
      </c>
      <c r="V295" s="157">
        <f>ROUND(E295*U295,2)</f>
        <v>44.48</v>
      </c>
      <c r="W295" s="157"/>
      <c r="X295" s="157" t="s">
        <v>124</v>
      </c>
      <c r="Y295" s="157" t="s">
        <v>125</v>
      </c>
      <c r="Z295" s="147"/>
      <c r="AA295" s="147"/>
      <c r="AB295" s="147"/>
      <c r="AC295" s="147"/>
      <c r="AD295" s="147"/>
      <c r="AE295" s="147"/>
      <c r="AF295" s="147"/>
      <c r="AG295" s="147" t="s">
        <v>126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2" x14ac:dyDescent="0.2">
      <c r="A296" s="154"/>
      <c r="B296" s="155"/>
      <c r="C296" s="248" t="s">
        <v>389</v>
      </c>
      <c r="D296" s="249"/>
      <c r="E296" s="249"/>
      <c r="F296" s="249"/>
      <c r="G296" s="249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128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2" x14ac:dyDescent="0.2">
      <c r="A297" s="154"/>
      <c r="B297" s="155"/>
      <c r="C297" s="246" t="s">
        <v>390</v>
      </c>
      <c r="D297" s="247"/>
      <c r="E297" s="247"/>
      <c r="F297" s="247"/>
      <c r="G297" s="24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198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3" x14ac:dyDescent="0.2">
      <c r="A298" s="154"/>
      <c r="B298" s="155"/>
      <c r="C298" s="246" t="s">
        <v>391</v>
      </c>
      <c r="D298" s="247"/>
      <c r="E298" s="247"/>
      <c r="F298" s="247"/>
      <c r="G298" s="24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198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ht="22.5" outlineLevel="3" x14ac:dyDescent="0.2">
      <c r="A299" s="154"/>
      <c r="B299" s="155"/>
      <c r="C299" s="246" t="s">
        <v>392</v>
      </c>
      <c r="D299" s="247"/>
      <c r="E299" s="247"/>
      <c r="F299" s="247"/>
      <c r="G299" s="24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198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75" t="str">
        <f>C299</f>
        <v>- při vodorovné dopravě po vodě : vyložení na hromady na suchu nebo na přeložení na dopravní prostředek na suchu do 15 m vodorovně a současně do 4 m svisle,</v>
      </c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">
      <c r="A300" s="154"/>
      <c r="B300" s="155"/>
      <c r="C300" s="246" t="s">
        <v>393</v>
      </c>
      <c r="D300" s="247"/>
      <c r="E300" s="247"/>
      <c r="F300" s="247"/>
      <c r="G300" s="24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198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2" x14ac:dyDescent="0.2">
      <c r="A301" s="154"/>
      <c r="B301" s="155"/>
      <c r="C301" s="185" t="s">
        <v>382</v>
      </c>
      <c r="D301" s="158"/>
      <c r="E301" s="159">
        <v>160.57088999999999</v>
      </c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130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68">
        <v>67</v>
      </c>
      <c r="B302" s="169" t="s">
        <v>394</v>
      </c>
      <c r="C302" s="184" t="s">
        <v>395</v>
      </c>
      <c r="D302" s="170" t="s">
        <v>272</v>
      </c>
      <c r="E302" s="171">
        <v>160.57088999999999</v>
      </c>
      <c r="F302" s="172"/>
      <c r="G302" s="173">
        <f>ROUND(E302*F302,2)</f>
        <v>0</v>
      </c>
      <c r="H302" s="172"/>
      <c r="I302" s="173">
        <f>ROUND(E302*H302,2)</f>
        <v>0</v>
      </c>
      <c r="J302" s="172"/>
      <c r="K302" s="173">
        <f>ROUND(E302*J302,2)</f>
        <v>0</v>
      </c>
      <c r="L302" s="173">
        <v>21</v>
      </c>
      <c r="M302" s="173">
        <f>G302*(1+L302/100)</f>
        <v>0</v>
      </c>
      <c r="N302" s="171">
        <v>0</v>
      </c>
      <c r="O302" s="171">
        <f>ROUND(E302*N302,2)</f>
        <v>0</v>
      </c>
      <c r="P302" s="171">
        <v>0</v>
      </c>
      <c r="Q302" s="171">
        <f>ROUND(E302*P302,2)</f>
        <v>0</v>
      </c>
      <c r="R302" s="173" t="s">
        <v>396</v>
      </c>
      <c r="S302" s="173" t="s">
        <v>123</v>
      </c>
      <c r="T302" s="174" t="s">
        <v>123</v>
      </c>
      <c r="U302" s="157">
        <v>6.0000000000000001E-3</v>
      </c>
      <c r="V302" s="157">
        <f>ROUND(E302*U302,2)</f>
        <v>0.96</v>
      </c>
      <c r="W302" s="157"/>
      <c r="X302" s="157" t="s">
        <v>124</v>
      </c>
      <c r="Y302" s="157" t="s">
        <v>125</v>
      </c>
      <c r="Z302" s="147"/>
      <c r="AA302" s="147"/>
      <c r="AB302" s="147"/>
      <c r="AC302" s="147"/>
      <c r="AD302" s="147"/>
      <c r="AE302" s="147"/>
      <c r="AF302" s="147"/>
      <c r="AG302" s="147" t="s">
        <v>126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2" x14ac:dyDescent="0.2">
      <c r="A303" s="154"/>
      <c r="B303" s="155"/>
      <c r="C303" s="248" t="s">
        <v>397</v>
      </c>
      <c r="D303" s="249"/>
      <c r="E303" s="249"/>
      <c r="F303" s="249"/>
      <c r="G303" s="249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128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2" x14ac:dyDescent="0.2">
      <c r="A304" s="154"/>
      <c r="B304" s="155"/>
      <c r="C304" s="185" t="s">
        <v>382</v>
      </c>
      <c r="D304" s="158"/>
      <c r="E304" s="159">
        <v>160.57088999999999</v>
      </c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130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68">
        <v>68</v>
      </c>
      <c r="B305" s="169" t="s">
        <v>398</v>
      </c>
      <c r="C305" s="184" t="s">
        <v>399</v>
      </c>
      <c r="D305" s="170" t="s">
        <v>272</v>
      </c>
      <c r="E305" s="171">
        <v>160.57088999999999</v>
      </c>
      <c r="F305" s="172"/>
      <c r="G305" s="173">
        <f>ROUND(E305*F305,2)</f>
        <v>0</v>
      </c>
      <c r="H305" s="172"/>
      <c r="I305" s="173">
        <f>ROUND(E305*H305,2)</f>
        <v>0</v>
      </c>
      <c r="J305" s="172"/>
      <c r="K305" s="173">
        <f>ROUND(E305*J305,2)</f>
        <v>0</v>
      </c>
      <c r="L305" s="173">
        <v>21</v>
      </c>
      <c r="M305" s="173">
        <f>G305*(1+L305/100)</f>
        <v>0</v>
      </c>
      <c r="N305" s="171">
        <v>0</v>
      </c>
      <c r="O305" s="171">
        <f>ROUND(E305*N305,2)</f>
        <v>0</v>
      </c>
      <c r="P305" s="171">
        <v>0</v>
      </c>
      <c r="Q305" s="171">
        <f>ROUND(E305*P305,2)</f>
        <v>0</v>
      </c>
      <c r="R305" s="173" t="s">
        <v>381</v>
      </c>
      <c r="S305" s="173" t="s">
        <v>123</v>
      </c>
      <c r="T305" s="174" t="s">
        <v>123</v>
      </c>
      <c r="U305" s="157">
        <v>0</v>
      </c>
      <c r="V305" s="157">
        <f>ROUND(E305*U305,2)</f>
        <v>0</v>
      </c>
      <c r="W305" s="157"/>
      <c r="X305" s="157" t="s">
        <v>124</v>
      </c>
      <c r="Y305" s="157" t="s">
        <v>125</v>
      </c>
      <c r="Z305" s="147"/>
      <c r="AA305" s="147"/>
      <c r="AB305" s="147"/>
      <c r="AC305" s="147"/>
      <c r="AD305" s="147"/>
      <c r="AE305" s="147"/>
      <c r="AF305" s="147"/>
      <c r="AG305" s="147" t="s">
        <v>126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2" x14ac:dyDescent="0.2">
      <c r="A306" s="154"/>
      <c r="B306" s="155"/>
      <c r="C306" s="185" t="s">
        <v>382</v>
      </c>
      <c r="D306" s="158"/>
      <c r="E306" s="159">
        <v>160.57088999999999</v>
      </c>
      <c r="F306" s="157"/>
      <c r="G306" s="157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7"/>
      <c r="AA306" s="147"/>
      <c r="AB306" s="147"/>
      <c r="AC306" s="147"/>
      <c r="AD306" s="147"/>
      <c r="AE306" s="147"/>
      <c r="AF306" s="147"/>
      <c r="AG306" s="147" t="s">
        <v>130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x14ac:dyDescent="0.2">
      <c r="A307" s="3"/>
      <c r="B307" s="4"/>
      <c r="C307" s="187"/>
      <c r="D307" s="6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AE307">
        <v>12</v>
      </c>
      <c r="AF307">
        <v>21</v>
      </c>
      <c r="AG307" t="s">
        <v>103</v>
      </c>
    </row>
    <row r="308" spans="1:60" x14ac:dyDescent="0.2">
      <c r="A308" s="150"/>
      <c r="B308" s="151" t="s">
        <v>29</v>
      </c>
      <c r="C308" s="188"/>
      <c r="D308" s="152"/>
      <c r="E308" s="153"/>
      <c r="F308" s="153"/>
      <c r="G308" s="167">
        <f>G8+G151+G163+G180+G226+G253+G262+G278+G287+G290</f>
        <v>0</v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AE308">
        <f>SUMIF(L7:L306,AE307,G7:G306)</f>
        <v>0</v>
      </c>
      <c r="AF308">
        <f>SUMIF(L7:L306,AF307,G7:G306)</f>
        <v>0</v>
      </c>
      <c r="AG308" t="s">
        <v>400</v>
      </c>
    </row>
    <row r="309" spans="1:60" x14ac:dyDescent="0.2">
      <c r="C309" s="189"/>
      <c r="D309" s="10"/>
      <c r="AG309" t="s">
        <v>401</v>
      </c>
    </row>
    <row r="310" spans="1:60" x14ac:dyDescent="0.2">
      <c r="D310" s="10"/>
    </row>
    <row r="311" spans="1:60" x14ac:dyDescent="0.2">
      <c r="D311" s="10"/>
    </row>
    <row r="312" spans="1:60" x14ac:dyDescent="0.2">
      <c r="D312" s="10"/>
    </row>
    <row r="313" spans="1:60" x14ac:dyDescent="0.2">
      <c r="D313" s="10"/>
    </row>
    <row r="314" spans="1:60" x14ac:dyDescent="0.2">
      <c r="D314" s="10"/>
    </row>
    <row r="315" spans="1:60" x14ac:dyDescent="0.2">
      <c r="D315" s="10"/>
    </row>
    <row r="316" spans="1:60" x14ac:dyDescent="0.2">
      <c r="D316" s="10"/>
    </row>
    <row r="317" spans="1:60" x14ac:dyDescent="0.2">
      <c r="D317" s="10"/>
    </row>
    <row r="318" spans="1:60" x14ac:dyDescent="0.2">
      <c r="D318" s="10"/>
    </row>
    <row r="319" spans="1:60" x14ac:dyDescent="0.2">
      <c r="D319" s="10"/>
    </row>
    <row r="320" spans="1:60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OcILU3OWyiHVFekur9GeMNdJdd3r6ND+Q1pnD5R5+Z/xJ7Wbh9tGBAMWgU062VvKR9HdcyosQeyx41i4WkyQg==" saltValue="pVObTcRxC3V6pbngUb7sZA==" spinCount="100000" sheet="1" formatRows="0"/>
  <mergeCells count="56">
    <mergeCell ref="C55:G55"/>
    <mergeCell ref="A1:G1"/>
    <mergeCell ref="C2:G2"/>
    <mergeCell ref="C3:G3"/>
    <mergeCell ref="C4:G4"/>
    <mergeCell ref="C10:G10"/>
    <mergeCell ref="C13:G13"/>
    <mergeCell ref="C20:G20"/>
    <mergeCell ref="C29:G29"/>
    <mergeCell ref="C38:G38"/>
    <mergeCell ref="C44:G44"/>
    <mergeCell ref="C50:G50"/>
    <mergeCell ref="C191:G191"/>
    <mergeCell ref="C60:G60"/>
    <mergeCell ref="C65:G65"/>
    <mergeCell ref="C70:G70"/>
    <mergeCell ref="C87:G87"/>
    <mergeCell ref="C125:G125"/>
    <mergeCell ref="C126:G126"/>
    <mergeCell ref="C131:G131"/>
    <mergeCell ref="C153:G153"/>
    <mergeCell ref="C156:G156"/>
    <mergeCell ref="C159:G159"/>
    <mergeCell ref="C165:G165"/>
    <mergeCell ref="C266:G266"/>
    <mergeCell ref="C197:G197"/>
    <mergeCell ref="C210:G210"/>
    <mergeCell ref="C214:G214"/>
    <mergeCell ref="C219:G219"/>
    <mergeCell ref="C223:G223"/>
    <mergeCell ref="C235:G235"/>
    <mergeCell ref="C240:G240"/>
    <mergeCell ref="C247:G247"/>
    <mergeCell ref="C250:G250"/>
    <mergeCell ref="C252:G252"/>
    <mergeCell ref="C265:G265"/>
    <mergeCell ref="C282:G282"/>
    <mergeCell ref="C267:G267"/>
    <mergeCell ref="C268:G268"/>
    <mergeCell ref="C269:G269"/>
    <mergeCell ref="C270:G270"/>
    <mergeCell ref="C272:G272"/>
    <mergeCell ref="C273:G273"/>
    <mergeCell ref="C274:G274"/>
    <mergeCell ref="C275:G275"/>
    <mergeCell ref="C276:G276"/>
    <mergeCell ref="C277:G277"/>
    <mergeCell ref="C280:G280"/>
    <mergeCell ref="C300:G300"/>
    <mergeCell ref="C303:G303"/>
    <mergeCell ref="C284:G284"/>
    <mergeCell ref="C289:G289"/>
    <mergeCell ref="C296:G296"/>
    <mergeCell ref="C297:G297"/>
    <mergeCell ref="C298:G298"/>
    <mergeCell ref="C299:G29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9" sqref="C9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90</v>
      </c>
      <c r="B1" s="252"/>
      <c r="C1" s="252"/>
      <c r="D1" s="252"/>
      <c r="E1" s="252"/>
      <c r="F1" s="252"/>
      <c r="G1" s="252"/>
      <c r="AG1" t="s">
        <v>91</v>
      </c>
    </row>
    <row r="2" spans="1:60" ht="24.95" customHeight="1" x14ac:dyDescent="0.2">
      <c r="A2" s="139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92</v>
      </c>
    </row>
    <row r="3" spans="1:60" ht="24.95" customHeight="1" x14ac:dyDescent="0.2">
      <c r="A3" s="139" t="s">
        <v>8</v>
      </c>
      <c r="B3" s="49" t="s">
        <v>49</v>
      </c>
      <c r="C3" s="253" t="s">
        <v>50</v>
      </c>
      <c r="D3" s="254"/>
      <c r="E3" s="254"/>
      <c r="F3" s="254"/>
      <c r="G3" s="255"/>
      <c r="AC3" s="120" t="s">
        <v>92</v>
      </c>
      <c r="AG3" t="s">
        <v>93</v>
      </c>
    </row>
    <row r="4" spans="1:60" ht="24.95" customHeight="1" x14ac:dyDescent="0.2">
      <c r="A4" s="140" t="s">
        <v>9</v>
      </c>
      <c r="B4" s="141" t="s">
        <v>49</v>
      </c>
      <c r="C4" s="256" t="s">
        <v>50</v>
      </c>
      <c r="D4" s="257"/>
      <c r="E4" s="257"/>
      <c r="F4" s="257"/>
      <c r="G4" s="258"/>
      <c r="AG4" t="s">
        <v>94</v>
      </c>
    </row>
    <row r="5" spans="1:60" x14ac:dyDescent="0.2">
      <c r="D5" s="10"/>
    </row>
    <row r="6" spans="1:60" ht="38.25" x14ac:dyDescent="0.2">
      <c r="A6" s="143" t="s">
        <v>95</v>
      </c>
      <c r="B6" s="145" t="s">
        <v>96</v>
      </c>
      <c r="C6" s="145" t="s">
        <v>97</v>
      </c>
      <c r="D6" s="144" t="s">
        <v>98</v>
      </c>
      <c r="E6" s="143" t="s">
        <v>99</v>
      </c>
      <c r="F6" s="142" t="s">
        <v>100</v>
      </c>
      <c r="G6" s="143" t="s">
        <v>29</v>
      </c>
      <c r="H6" s="146" t="s">
        <v>30</v>
      </c>
      <c r="I6" s="146" t="s">
        <v>101</v>
      </c>
      <c r="J6" s="146" t="s">
        <v>31</v>
      </c>
      <c r="K6" s="146" t="s">
        <v>102</v>
      </c>
      <c r="L6" s="146" t="s">
        <v>103</v>
      </c>
      <c r="M6" s="146" t="s">
        <v>104</v>
      </c>
      <c r="N6" s="146" t="s">
        <v>105</v>
      </c>
      <c r="O6" s="146" t="s">
        <v>106</v>
      </c>
      <c r="P6" s="146" t="s">
        <v>107</v>
      </c>
      <c r="Q6" s="146" t="s">
        <v>108</v>
      </c>
      <c r="R6" s="146" t="s">
        <v>109</v>
      </c>
      <c r="S6" s="146" t="s">
        <v>110</v>
      </c>
      <c r="T6" s="146" t="s">
        <v>111</v>
      </c>
      <c r="U6" s="146" t="s">
        <v>112</v>
      </c>
      <c r="V6" s="146" t="s">
        <v>113</v>
      </c>
      <c r="W6" s="146" t="s">
        <v>114</v>
      </c>
      <c r="X6" s="146" t="s">
        <v>115</v>
      </c>
      <c r="Y6" s="146" t="s">
        <v>116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117</v>
      </c>
      <c r="B8" s="162" t="s">
        <v>67</v>
      </c>
      <c r="C8" s="183" t="s">
        <v>68</v>
      </c>
      <c r="D8" s="163"/>
      <c r="E8" s="164"/>
      <c r="F8" s="165"/>
      <c r="G8" s="165">
        <f>SUMIF(AG9:AG11,"&lt;&gt;NOR",G9:G11)</f>
        <v>0</v>
      </c>
      <c r="H8" s="165"/>
      <c r="I8" s="165">
        <f>SUM(I9:I11)</f>
        <v>0</v>
      </c>
      <c r="J8" s="165"/>
      <c r="K8" s="165">
        <f>SUM(K9:K11)</f>
        <v>0</v>
      </c>
      <c r="L8" s="165"/>
      <c r="M8" s="165">
        <f>SUM(M9:M11)</f>
        <v>0</v>
      </c>
      <c r="N8" s="164"/>
      <c r="O8" s="164">
        <f>SUM(O9:O11)</f>
        <v>0</v>
      </c>
      <c r="P8" s="164"/>
      <c r="Q8" s="164">
        <f>SUM(Q9:Q11)</f>
        <v>0</v>
      </c>
      <c r="R8" s="165"/>
      <c r="S8" s="165"/>
      <c r="T8" s="166"/>
      <c r="U8" s="160"/>
      <c r="V8" s="160">
        <f>SUM(V9:V11)</f>
        <v>0</v>
      </c>
      <c r="W8" s="160"/>
      <c r="X8" s="160"/>
      <c r="Y8" s="160"/>
      <c r="AG8" t="s">
        <v>118</v>
      </c>
    </row>
    <row r="9" spans="1:60" outlineLevel="1" x14ac:dyDescent="0.2">
      <c r="A9" s="168">
        <v>1</v>
      </c>
      <c r="B9" s="169" t="s">
        <v>402</v>
      </c>
      <c r="C9" s="184" t="s">
        <v>403</v>
      </c>
      <c r="D9" s="170" t="s">
        <v>404</v>
      </c>
      <c r="E9" s="171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/>
      <c r="S9" s="173" t="s">
        <v>123</v>
      </c>
      <c r="T9" s="174" t="s">
        <v>280</v>
      </c>
      <c r="U9" s="157">
        <v>0</v>
      </c>
      <c r="V9" s="157">
        <f>ROUND(E9*U9,2)</f>
        <v>0</v>
      </c>
      <c r="W9" s="157"/>
      <c r="X9" s="157" t="s">
        <v>324</v>
      </c>
      <c r="Y9" s="157" t="s">
        <v>125</v>
      </c>
      <c r="Z9" s="147"/>
      <c r="AA9" s="147"/>
      <c r="AB9" s="147"/>
      <c r="AC9" s="147"/>
      <c r="AD9" s="147"/>
      <c r="AE9" s="147"/>
      <c r="AF9" s="147"/>
      <c r="AG9" s="147" t="s">
        <v>325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5" t="s">
        <v>405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130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33.75" outlineLevel="3" x14ac:dyDescent="0.2">
      <c r="A11" s="154"/>
      <c r="B11" s="155"/>
      <c r="C11" s="185" t="s">
        <v>406</v>
      </c>
      <c r="D11" s="158"/>
      <c r="E11" s="159">
        <v>1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130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3"/>
      <c r="B12" s="4"/>
      <c r="C12" s="187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v>12</v>
      </c>
      <c r="AF12">
        <v>21</v>
      </c>
      <c r="AG12" t="s">
        <v>103</v>
      </c>
    </row>
    <row r="13" spans="1:60" x14ac:dyDescent="0.2">
      <c r="A13" s="150"/>
      <c r="B13" s="151" t="s">
        <v>29</v>
      </c>
      <c r="C13" s="188"/>
      <c r="D13" s="152"/>
      <c r="E13" s="153"/>
      <c r="F13" s="153"/>
      <c r="G13" s="167">
        <f>G8</f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AE13">
        <f>SUMIF(L7:L11,AE12,G7:G11)</f>
        <v>0</v>
      </c>
      <c r="AF13">
        <f>SUMIF(L7:L11,AF12,G7:G11)</f>
        <v>0</v>
      </c>
      <c r="AG13" t="s">
        <v>400</v>
      </c>
    </row>
    <row r="14" spans="1:60" x14ac:dyDescent="0.2">
      <c r="C14" s="189"/>
      <c r="D14" s="10"/>
      <c r="AG14" t="s">
        <v>401</v>
      </c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0zv+7ADUozkxHL60oXKzRXS44VJ1BjzMbITHADiAFWgVbDhdHJm1xNLVydgiMQ5nU+wniI2SOLNbMn9tLy/suw==" saltValue="UvqeOotPKDayEi6b6DdalA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90</v>
      </c>
      <c r="B1" s="252"/>
      <c r="C1" s="252"/>
      <c r="D1" s="252"/>
      <c r="E1" s="252"/>
      <c r="F1" s="252"/>
      <c r="G1" s="252"/>
      <c r="AG1" t="s">
        <v>91</v>
      </c>
    </row>
    <row r="2" spans="1:60" ht="24.95" customHeight="1" x14ac:dyDescent="0.2">
      <c r="A2" s="139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92</v>
      </c>
    </row>
    <row r="3" spans="1:60" ht="24.95" customHeight="1" x14ac:dyDescent="0.2">
      <c r="A3" s="139" t="s">
        <v>8</v>
      </c>
      <c r="B3" s="49" t="s">
        <v>51</v>
      </c>
      <c r="C3" s="253" t="s">
        <v>52</v>
      </c>
      <c r="D3" s="254"/>
      <c r="E3" s="254"/>
      <c r="F3" s="254"/>
      <c r="G3" s="255"/>
      <c r="AC3" s="120" t="s">
        <v>92</v>
      </c>
      <c r="AG3" t="s">
        <v>93</v>
      </c>
    </row>
    <row r="4" spans="1:60" ht="24.95" customHeight="1" x14ac:dyDescent="0.2">
      <c r="A4" s="140" t="s">
        <v>9</v>
      </c>
      <c r="B4" s="141" t="s">
        <v>51</v>
      </c>
      <c r="C4" s="256" t="s">
        <v>52</v>
      </c>
      <c r="D4" s="257"/>
      <c r="E4" s="257"/>
      <c r="F4" s="257"/>
      <c r="G4" s="258"/>
      <c r="AG4" t="s">
        <v>94</v>
      </c>
    </row>
    <row r="5" spans="1:60" x14ac:dyDescent="0.2">
      <c r="D5" s="10"/>
    </row>
    <row r="6" spans="1:60" ht="38.25" x14ac:dyDescent="0.2">
      <c r="A6" s="143" t="s">
        <v>95</v>
      </c>
      <c r="B6" s="145" t="s">
        <v>96</v>
      </c>
      <c r="C6" s="145" t="s">
        <v>97</v>
      </c>
      <c r="D6" s="144" t="s">
        <v>98</v>
      </c>
      <c r="E6" s="143" t="s">
        <v>99</v>
      </c>
      <c r="F6" s="142" t="s">
        <v>100</v>
      </c>
      <c r="G6" s="143" t="s">
        <v>29</v>
      </c>
      <c r="H6" s="146" t="s">
        <v>30</v>
      </c>
      <c r="I6" s="146" t="s">
        <v>101</v>
      </c>
      <c r="J6" s="146" t="s">
        <v>31</v>
      </c>
      <c r="K6" s="146" t="s">
        <v>102</v>
      </c>
      <c r="L6" s="146" t="s">
        <v>103</v>
      </c>
      <c r="M6" s="146" t="s">
        <v>104</v>
      </c>
      <c r="N6" s="146" t="s">
        <v>105</v>
      </c>
      <c r="O6" s="146" t="s">
        <v>106</v>
      </c>
      <c r="P6" s="146" t="s">
        <v>107</v>
      </c>
      <c r="Q6" s="146" t="s">
        <v>108</v>
      </c>
      <c r="R6" s="146" t="s">
        <v>109</v>
      </c>
      <c r="S6" s="146" t="s">
        <v>110</v>
      </c>
      <c r="T6" s="146" t="s">
        <v>111</v>
      </c>
      <c r="U6" s="146" t="s">
        <v>112</v>
      </c>
      <c r="V6" s="146" t="s">
        <v>113</v>
      </c>
      <c r="W6" s="146" t="s">
        <v>114</v>
      </c>
      <c r="X6" s="146" t="s">
        <v>115</v>
      </c>
      <c r="Y6" s="146" t="s">
        <v>116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117</v>
      </c>
      <c r="B8" s="162" t="s">
        <v>89</v>
      </c>
      <c r="C8" s="183" t="s">
        <v>28</v>
      </c>
      <c r="D8" s="163"/>
      <c r="E8" s="164"/>
      <c r="F8" s="165"/>
      <c r="G8" s="165">
        <f>SUMIF(AG9:AG22,"&lt;&gt;NOR",G9:G22)</f>
        <v>0</v>
      </c>
      <c r="H8" s="165"/>
      <c r="I8" s="165">
        <f>SUM(I9:I22)</f>
        <v>0</v>
      </c>
      <c r="J8" s="165"/>
      <c r="K8" s="165">
        <f>SUM(K9:K22)</f>
        <v>0</v>
      </c>
      <c r="L8" s="165"/>
      <c r="M8" s="165">
        <f>SUM(M9:M22)</f>
        <v>0</v>
      </c>
      <c r="N8" s="164"/>
      <c r="O8" s="164">
        <f>SUM(O9:O22)</f>
        <v>0</v>
      </c>
      <c r="P8" s="164"/>
      <c r="Q8" s="164">
        <f>SUM(Q9:Q22)</f>
        <v>0</v>
      </c>
      <c r="R8" s="165"/>
      <c r="S8" s="165"/>
      <c r="T8" s="166"/>
      <c r="U8" s="160"/>
      <c r="V8" s="160">
        <f>SUM(V9:V22)</f>
        <v>0</v>
      </c>
      <c r="W8" s="160"/>
      <c r="X8" s="160"/>
      <c r="Y8" s="160"/>
      <c r="AG8" t="s">
        <v>118</v>
      </c>
    </row>
    <row r="9" spans="1:60" outlineLevel="1" x14ac:dyDescent="0.2">
      <c r="A9" s="168">
        <v>1</v>
      </c>
      <c r="B9" s="169" t="s">
        <v>407</v>
      </c>
      <c r="C9" s="184" t="s">
        <v>408</v>
      </c>
      <c r="D9" s="170" t="s">
        <v>409</v>
      </c>
      <c r="E9" s="171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/>
      <c r="S9" s="173" t="s">
        <v>123</v>
      </c>
      <c r="T9" s="174" t="s">
        <v>280</v>
      </c>
      <c r="U9" s="157">
        <v>0</v>
      </c>
      <c r="V9" s="157">
        <f>ROUND(E9*U9,2)</f>
        <v>0</v>
      </c>
      <c r="W9" s="157"/>
      <c r="X9" s="157" t="s">
        <v>410</v>
      </c>
      <c r="Y9" s="157" t="s">
        <v>125</v>
      </c>
      <c r="Z9" s="147"/>
      <c r="AA9" s="147"/>
      <c r="AB9" s="147"/>
      <c r="AC9" s="147"/>
      <c r="AD9" s="147"/>
      <c r="AE9" s="147"/>
      <c r="AF9" s="147"/>
      <c r="AG9" s="147" t="s">
        <v>411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4"/>
      <c r="B10" s="155"/>
      <c r="C10" s="250" t="s">
        <v>412</v>
      </c>
      <c r="D10" s="251"/>
      <c r="E10" s="251"/>
      <c r="F10" s="251"/>
      <c r="G10" s="251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198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5" t="str">
        <f>C10</f>
        <v>Náklady dodavatele vyplývající z povinností dodavatele stanovených obchodními podmínkami před zahájením stavebních prací. Tato skupina zahrnuje zejména náklady na přípravné činnosti.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8">
        <v>2</v>
      </c>
      <c r="B11" s="169" t="s">
        <v>413</v>
      </c>
      <c r="C11" s="184" t="s">
        <v>414</v>
      </c>
      <c r="D11" s="170" t="s">
        <v>409</v>
      </c>
      <c r="E11" s="171">
        <v>1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3"/>
      <c r="S11" s="173" t="s">
        <v>123</v>
      </c>
      <c r="T11" s="174" t="s">
        <v>280</v>
      </c>
      <c r="U11" s="157">
        <v>0</v>
      </c>
      <c r="V11" s="157">
        <f>ROUND(E11*U11,2)</f>
        <v>0</v>
      </c>
      <c r="W11" s="157"/>
      <c r="X11" s="157" t="s">
        <v>410</v>
      </c>
      <c r="Y11" s="157" t="s">
        <v>125</v>
      </c>
      <c r="Z11" s="147"/>
      <c r="AA11" s="147"/>
      <c r="AB11" s="147"/>
      <c r="AC11" s="147"/>
      <c r="AD11" s="147"/>
      <c r="AE11" s="147"/>
      <c r="AF11" s="147"/>
      <c r="AG11" s="147" t="s">
        <v>411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2" x14ac:dyDescent="0.2">
      <c r="A12" s="154"/>
      <c r="B12" s="155"/>
      <c r="C12" s="250" t="s">
        <v>415</v>
      </c>
      <c r="D12" s="251"/>
      <c r="E12" s="251"/>
      <c r="F12" s="251"/>
      <c r="G12" s="251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198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5" t="str">
        <f>C12</f>
        <v>Náklady na ztížené podmínky provádění tam, kde se vyskytují omezující vlivy konkrétního prostředí, které mají prokazatelný vliv na provádění stavebních prací, Jedná se zejména o náklady související s extrémními podmínkami místa provádění.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8">
        <v>3</v>
      </c>
      <c r="B13" s="169" t="s">
        <v>416</v>
      </c>
      <c r="C13" s="184" t="s">
        <v>417</v>
      </c>
      <c r="D13" s="170" t="s">
        <v>409</v>
      </c>
      <c r="E13" s="171">
        <v>1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3"/>
      <c r="S13" s="173" t="s">
        <v>123</v>
      </c>
      <c r="T13" s="174" t="s">
        <v>280</v>
      </c>
      <c r="U13" s="157">
        <v>0</v>
      </c>
      <c r="V13" s="157">
        <f>ROUND(E13*U13,2)</f>
        <v>0</v>
      </c>
      <c r="W13" s="157"/>
      <c r="X13" s="157" t="s">
        <v>410</v>
      </c>
      <c r="Y13" s="157" t="s">
        <v>125</v>
      </c>
      <c r="Z13" s="147"/>
      <c r="AA13" s="147"/>
      <c r="AB13" s="147"/>
      <c r="AC13" s="147"/>
      <c r="AD13" s="147"/>
      <c r="AE13" s="147"/>
      <c r="AF13" s="147"/>
      <c r="AG13" s="147" t="s">
        <v>411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50" t="s">
        <v>418</v>
      </c>
      <c r="D14" s="251"/>
      <c r="E14" s="251"/>
      <c r="F14" s="251"/>
      <c r="G14" s="251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198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8">
        <v>4</v>
      </c>
      <c r="B15" s="169" t="s">
        <v>419</v>
      </c>
      <c r="C15" s="184" t="s">
        <v>420</v>
      </c>
      <c r="D15" s="170" t="s">
        <v>409</v>
      </c>
      <c r="E15" s="171">
        <v>1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3"/>
      <c r="S15" s="173" t="s">
        <v>123</v>
      </c>
      <c r="T15" s="174" t="s">
        <v>280</v>
      </c>
      <c r="U15" s="157">
        <v>0</v>
      </c>
      <c r="V15" s="157">
        <f>ROUND(E15*U15,2)</f>
        <v>0</v>
      </c>
      <c r="W15" s="157"/>
      <c r="X15" s="157" t="s">
        <v>410</v>
      </c>
      <c r="Y15" s="157" t="s">
        <v>125</v>
      </c>
      <c r="Z15" s="147"/>
      <c r="AA15" s="147"/>
      <c r="AB15" s="147"/>
      <c r="AC15" s="147"/>
      <c r="AD15" s="147"/>
      <c r="AE15" s="147"/>
      <c r="AF15" s="147"/>
      <c r="AG15" s="147" t="s">
        <v>411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3.75" outlineLevel="2" x14ac:dyDescent="0.2">
      <c r="A16" s="154"/>
      <c r="B16" s="155"/>
      <c r="C16" s="250" t="s">
        <v>421</v>
      </c>
      <c r="D16" s="251"/>
      <c r="E16" s="251"/>
      <c r="F16" s="251"/>
      <c r="G16" s="251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198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5" t="str">
        <f>C16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8">
        <v>5</v>
      </c>
      <c r="B17" s="169" t="s">
        <v>422</v>
      </c>
      <c r="C17" s="184" t="s">
        <v>423</v>
      </c>
      <c r="D17" s="170" t="s">
        <v>409</v>
      </c>
      <c r="E17" s="171">
        <v>1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3"/>
      <c r="S17" s="173" t="s">
        <v>123</v>
      </c>
      <c r="T17" s="174" t="s">
        <v>280</v>
      </c>
      <c r="U17" s="157">
        <v>0</v>
      </c>
      <c r="V17" s="157">
        <f>ROUND(E17*U17,2)</f>
        <v>0</v>
      </c>
      <c r="W17" s="157"/>
      <c r="X17" s="157" t="s">
        <v>410</v>
      </c>
      <c r="Y17" s="157" t="s">
        <v>125</v>
      </c>
      <c r="Z17" s="147"/>
      <c r="AA17" s="147"/>
      <c r="AB17" s="147"/>
      <c r="AC17" s="147"/>
      <c r="AD17" s="147"/>
      <c r="AE17" s="147"/>
      <c r="AF17" s="147"/>
      <c r="AG17" s="147" t="s">
        <v>411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250" t="s">
        <v>424</v>
      </c>
      <c r="D18" s="251"/>
      <c r="E18" s="251"/>
      <c r="F18" s="251"/>
      <c r="G18" s="251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198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5" t="str">
        <f>C18</f>
        <v>Náklady na vyhotovení dokumentace skutečného provedení stavby a její předání objednateli v požadované formě a požadovaném počtu.</v>
      </c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6">
        <v>6</v>
      </c>
      <c r="B19" s="177" t="s">
        <v>425</v>
      </c>
      <c r="C19" s="186" t="s">
        <v>426</v>
      </c>
      <c r="D19" s="178" t="s">
        <v>409</v>
      </c>
      <c r="E19" s="179">
        <v>1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21</v>
      </c>
      <c r="M19" s="181">
        <f>G19*(1+L19/100)</f>
        <v>0</v>
      </c>
      <c r="N19" s="179">
        <v>0</v>
      </c>
      <c r="O19" s="179">
        <f>ROUND(E19*N19,2)</f>
        <v>0</v>
      </c>
      <c r="P19" s="179">
        <v>0</v>
      </c>
      <c r="Q19" s="179">
        <f>ROUND(E19*P19,2)</f>
        <v>0</v>
      </c>
      <c r="R19" s="181"/>
      <c r="S19" s="181" t="s">
        <v>123</v>
      </c>
      <c r="T19" s="182" t="s">
        <v>280</v>
      </c>
      <c r="U19" s="157">
        <v>0</v>
      </c>
      <c r="V19" s="157">
        <f>ROUND(E19*U19,2)</f>
        <v>0</v>
      </c>
      <c r="W19" s="157"/>
      <c r="X19" s="157" t="s">
        <v>410</v>
      </c>
      <c r="Y19" s="157" t="s">
        <v>125</v>
      </c>
      <c r="Z19" s="147"/>
      <c r="AA19" s="147"/>
      <c r="AB19" s="147"/>
      <c r="AC19" s="147"/>
      <c r="AD19" s="147"/>
      <c r="AE19" s="147"/>
      <c r="AF19" s="147"/>
      <c r="AG19" s="147" t="s">
        <v>411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6">
        <v>7</v>
      </c>
      <c r="B20" s="177" t="s">
        <v>427</v>
      </c>
      <c r="C20" s="186" t="s">
        <v>428</v>
      </c>
      <c r="D20" s="178" t="s">
        <v>404</v>
      </c>
      <c r="E20" s="179">
        <v>1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21</v>
      </c>
      <c r="M20" s="181">
        <f>G20*(1+L20/100)</f>
        <v>0</v>
      </c>
      <c r="N20" s="179">
        <v>0</v>
      </c>
      <c r="O20" s="179">
        <f>ROUND(E20*N20,2)</f>
        <v>0</v>
      </c>
      <c r="P20" s="179">
        <v>0</v>
      </c>
      <c r="Q20" s="179">
        <f>ROUND(E20*P20,2)</f>
        <v>0</v>
      </c>
      <c r="R20" s="181"/>
      <c r="S20" s="181" t="s">
        <v>123</v>
      </c>
      <c r="T20" s="182" t="s">
        <v>280</v>
      </c>
      <c r="U20" s="157">
        <v>0</v>
      </c>
      <c r="V20" s="157">
        <f>ROUND(E20*U20,2)</f>
        <v>0</v>
      </c>
      <c r="W20" s="157"/>
      <c r="X20" s="157" t="s">
        <v>324</v>
      </c>
      <c r="Y20" s="157" t="s">
        <v>125</v>
      </c>
      <c r="Z20" s="147"/>
      <c r="AA20" s="147"/>
      <c r="AB20" s="147"/>
      <c r="AC20" s="147"/>
      <c r="AD20" s="147"/>
      <c r="AE20" s="147"/>
      <c r="AF20" s="147"/>
      <c r="AG20" s="147" t="s">
        <v>325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6">
        <v>8</v>
      </c>
      <c r="B21" s="177" t="s">
        <v>429</v>
      </c>
      <c r="C21" s="186" t="s">
        <v>430</v>
      </c>
      <c r="D21" s="178" t="s">
        <v>404</v>
      </c>
      <c r="E21" s="179">
        <v>1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21</v>
      </c>
      <c r="M21" s="181">
        <f>G21*(1+L21/100)</f>
        <v>0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81"/>
      <c r="S21" s="181" t="s">
        <v>123</v>
      </c>
      <c r="T21" s="182" t="s">
        <v>280</v>
      </c>
      <c r="U21" s="157">
        <v>0</v>
      </c>
      <c r="V21" s="157">
        <f>ROUND(E21*U21,2)</f>
        <v>0</v>
      </c>
      <c r="W21" s="157"/>
      <c r="X21" s="157" t="s">
        <v>324</v>
      </c>
      <c r="Y21" s="157" t="s">
        <v>125</v>
      </c>
      <c r="Z21" s="147"/>
      <c r="AA21" s="147"/>
      <c r="AB21" s="147"/>
      <c r="AC21" s="147"/>
      <c r="AD21" s="147"/>
      <c r="AE21" s="147"/>
      <c r="AF21" s="147"/>
      <c r="AG21" s="147" t="s">
        <v>325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6">
        <v>9</v>
      </c>
      <c r="B22" s="177" t="s">
        <v>431</v>
      </c>
      <c r="C22" s="186" t="s">
        <v>432</v>
      </c>
      <c r="D22" s="178" t="s">
        <v>404</v>
      </c>
      <c r="E22" s="179">
        <v>1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21</v>
      </c>
      <c r="M22" s="181">
        <f>G22*(1+L22/100)</f>
        <v>0</v>
      </c>
      <c r="N22" s="179">
        <v>0</v>
      </c>
      <c r="O22" s="179">
        <f>ROUND(E22*N22,2)</f>
        <v>0</v>
      </c>
      <c r="P22" s="179">
        <v>0</v>
      </c>
      <c r="Q22" s="179">
        <f>ROUND(E22*P22,2)</f>
        <v>0</v>
      </c>
      <c r="R22" s="181"/>
      <c r="S22" s="181" t="s">
        <v>123</v>
      </c>
      <c r="T22" s="182" t="s">
        <v>280</v>
      </c>
      <c r="U22" s="157">
        <v>0</v>
      </c>
      <c r="V22" s="157">
        <f>ROUND(E22*U22,2)</f>
        <v>0</v>
      </c>
      <c r="W22" s="157"/>
      <c r="X22" s="157" t="s">
        <v>324</v>
      </c>
      <c r="Y22" s="157" t="s">
        <v>125</v>
      </c>
      <c r="Z22" s="147"/>
      <c r="AA22" s="147"/>
      <c r="AB22" s="147"/>
      <c r="AC22" s="147"/>
      <c r="AD22" s="147"/>
      <c r="AE22" s="147"/>
      <c r="AF22" s="147"/>
      <c r="AG22" s="147" t="s">
        <v>325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161" t="s">
        <v>117</v>
      </c>
      <c r="B23" s="162" t="s">
        <v>88</v>
      </c>
      <c r="C23" s="183" t="s">
        <v>27</v>
      </c>
      <c r="D23" s="163"/>
      <c r="E23" s="164"/>
      <c r="F23" s="165"/>
      <c r="G23" s="165">
        <f>SUMIF(AG24:AG30,"&lt;&gt;NOR",G24:G30)</f>
        <v>0</v>
      </c>
      <c r="H23" s="165"/>
      <c r="I23" s="165">
        <f>SUM(I24:I30)</f>
        <v>0</v>
      </c>
      <c r="J23" s="165"/>
      <c r="K23" s="165">
        <f>SUM(K24:K30)</f>
        <v>0</v>
      </c>
      <c r="L23" s="165"/>
      <c r="M23" s="165">
        <f>SUM(M24:M30)</f>
        <v>0</v>
      </c>
      <c r="N23" s="164"/>
      <c r="O23" s="164">
        <f>SUM(O24:O30)</f>
        <v>0</v>
      </c>
      <c r="P23" s="164"/>
      <c r="Q23" s="164">
        <f>SUM(Q24:Q30)</f>
        <v>0</v>
      </c>
      <c r="R23" s="165"/>
      <c r="S23" s="165"/>
      <c r="T23" s="166"/>
      <c r="U23" s="160"/>
      <c r="V23" s="160">
        <f>SUM(V24:V30)</f>
        <v>0</v>
      </c>
      <c r="W23" s="160"/>
      <c r="X23" s="160"/>
      <c r="Y23" s="160"/>
      <c r="AG23" t="s">
        <v>118</v>
      </c>
    </row>
    <row r="24" spans="1:60" outlineLevel="1" x14ac:dyDescent="0.2">
      <c r="A24" s="176">
        <v>10</v>
      </c>
      <c r="B24" s="177" t="s">
        <v>433</v>
      </c>
      <c r="C24" s="186" t="s">
        <v>434</v>
      </c>
      <c r="D24" s="178" t="s">
        <v>409</v>
      </c>
      <c r="E24" s="179">
        <v>1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79">
        <v>0</v>
      </c>
      <c r="O24" s="179">
        <f>ROUND(E24*N24,2)</f>
        <v>0</v>
      </c>
      <c r="P24" s="179">
        <v>0</v>
      </c>
      <c r="Q24" s="179">
        <f>ROUND(E24*P24,2)</f>
        <v>0</v>
      </c>
      <c r="R24" s="181"/>
      <c r="S24" s="181" t="s">
        <v>123</v>
      </c>
      <c r="T24" s="182" t="s">
        <v>280</v>
      </c>
      <c r="U24" s="157">
        <v>0</v>
      </c>
      <c r="V24" s="157">
        <f>ROUND(E24*U24,2)</f>
        <v>0</v>
      </c>
      <c r="W24" s="157"/>
      <c r="X24" s="157" t="s">
        <v>410</v>
      </c>
      <c r="Y24" s="157" t="s">
        <v>125</v>
      </c>
      <c r="Z24" s="147"/>
      <c r="AA24" s="147"/>
      <c r="AB24" s="147"/>
      <c r="AC24" s="147"/>
      <c r="AD24" s="147"/>
      <c r="AE24" s="147"/>
      <c r="AF24" s="147"/>
      <c r="AG24" s="147" t="s">
        <v>411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8">
        <v>11</v>
      </c>
      <c r="B25" s="169" t="s">
        <v>435</v>
      </c>
      <c r="C25" s="184" t="s">
        <v>436</v>
      </c>
      <c r="D25" s="170" t="s">
        <v>409</v>
      </c>
      <c r="E25" s="171">
        <v>1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3"/>
      <c r="S25" s="173" t="s">
        <v>123</v>
      </c>
      <c r="T25" s="174" t="s">
        <v>280</v>
      </c>
      <c r="U25" s="157">
        <v>0</v>
      </c>
      <c r="V25" s="157">
        <f>ROUND(E25*U25,2)</f>
        <v>0</v>
      </c>
      <c r="W25" s="157"/>
      <c r="X25" s="157" t="s">
        <v>410</v>
      </c>
      <c r="Y25" s="157" t="s">
        <v>125</v>
      </c>
      <c r="Z25" s="147"/>
      <c r="AA25" s="147"/>
      <c r="AB25" s="147"/>
      <c r="AC25" s="147"/>
      <c r="AD25" s="147"/>
      <c r="AE25" s="147"/>
      <c r="AF25" s="147"/>
      <c r="AG25" s="147" t="s">
        <v>411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250" t="s">
        <v>437</v>
      </c>
      <c r="D26" s="251"/>
      <c r="E26" s="251"/>
      <c r="F26" s="251"/>
      <c r="G26" s="251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198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5" t="str">
        <f>C26</f>
        <v>Zaměření a vytýčení stávajících inženýrských sítí v místě stavby z hlediska jejich ochrany při provádění stavby.</v>
      </c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8">
        <v>12</v>
      </c>
      <c r="B27" s="169" t="s">
        <v>438</v>
      </c>
      <c r="C27" s="184" t="s">
        <v>439</v>
      </c>
      <c r="D27" s="170" t="s">
        <v>409</v>
      </c>
      <c r="E27" s="171">
        <v>1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1">
        <v>0</v>
      </c>
      <c r="O27" s="171">
        <f>ROUND(E27*N27,2)</f>
        <v>0</v>
      </c>
      <c r="P27" s="171">
        <v>0</v>
      </c>
      <c r="Q27" s="171">
        <f>ROUND(E27*P27,2)</f>
        <v>0</v>
      </c>
      <c r="R27" s="173"/>
      <c r="S27" s="173" t="s">
        <v>123</v>
      </c>
      <c r="T27" s="174" t="s">
        <v>280</v>
      </c>
      <c r="U27" s="157">
        <v>0</v>
      </c>
      <c r="V27" s="157">
        <f>ROUND(E27*U27,2)</f>
        <v>0</v>
      </c>
      <c r="W27" s="157"/>
      <c r="X27" s="157" t="s">
        <v>410</v>
      </c>
      <c r="Y27" s="157" t="s">
        <v>125</v>
      </c>
      <c r="Z27" s="147"/>
      <c r="AA27" s="147"/>
      <c r="AB27" s="147"/>
      <c r="AC27" s="147"/>
      <c r="AD27" s="147"/>
      <c r="AE27" s="147"/>
      <c r="AF27" s="147"/>
      <c r="AG27" s="147" t="s">
        <v>411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50" t="s">
        <v>440</v>
      </c>
      <c r="D28" s="251"/>
      <c r="E28" s="251"/>
      <c r="F28" s="251"/>
      <c r="G28" s="251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198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8">
        <v>13</v>
      </c>
      <c r="B29" s="169" t="s">
        <v>441</v>
      </c>
      <c r="C29" s="184" t="s">
        <v>442</v>
      </c>
      <c r="D29" s="170" t="s">
        <v>409</v>
      </c>
      <c r="E29" s="171">
        <v>1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3"/>
      <c r="S29" s="173" t="s">
        <v>123</v>
      </c>
      <c r="T29" s="174" t="s">
        <v>280</v>
      </c>
      <c r="U29" s="157">
        <v>0</v>
      </c>
      <c r="V29" s="157">
        <f>ROUND(E29*U29,2)</f>
        <v>0</v>
      </c>
      <c r="W29" s="157"/>
      <c r="X29" s="157" t="s">
        <v>410</v>
      </c>
      <c r="Y29" s="157" t="s">
        <v>125</v>
      </c>
      <c r="Z29" s="147"/>
      <c r="AA29" s="147"/>
      <c r="AB29" s="147"/>
      <c r="AC29" s="147"/>
      <c r="AD29" s="147"/>
      <c r="AE29" s="147"/>
      <c r="AF29" s="147"/>
      <c r="AG29" s="147" t="s">
        <v>411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2" x14ac:dyDescent="0.2">
      <c r="A30" s="154"/>
      <c r="B30" s="155"/>
      <c r="C30" s="250" t="s">
        <v>443</v>
      </c>
      <c r="D30" s="251"/>
      <c r="E30" s="251"/>
      <c r="F30" s="251"/>
      <c r="G30" s="251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198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75" t="str">
        <f>C30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3"/>
      <c r="B31" s="4"/>
      <c r="C31" s="187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v>12</v>
      </c>
      <c r="AF31">
        <v>21</v>
      </c>
      <c r="AG31" t="s">
        <v>103</v>
      </c>
    </row>
    <row r="32" spans="1:60" x14ac:dyDescent="0.2">
      <c r="A32" s="150"/>
      <c r="B32" s="151" t="s">
        <v>29</v>
      </c>
      <c r="C32" s="188"/>
      <c r="D32" s="152"/>
      <c r="E32" s="153"/>
      <c r="F32" s="153"/>
      <c r="G32" s="167">
        <f>G8+G23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f>SUMIF(L7:L30,AE31,G7:G30)</f>
        <v>0</v>
      </c>
      <c r="AF32">
        <f>SUMIF(L7:L30,AF31,G7:G30)</f>
        <v>0</v>
      </c>
      <c r="AG32" t="s">
        <v>400</v>
      </c>
    </row>
    <row r="33" spans="3:33" x14ac:dyDescent="0.2">
      <c r="C33" s="189"/>
      <c r="D33" s="10"/>
      <c r="AG33" t="s">
        <v>401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fd4xvor4C6KVwxxLu7cKS6LOcaphuDQ4D0yghhbotl9S6dXFxbu2pizDFJhhUeXlT1khbJBF861TtEHgvIL3w==" saltValue="DX8n2JJ7zvVfQuW78f7ukA==" spinCount="100000" sheet="1" formatRows="0"/>
  <mergeCells count="12">
    <mergeCell ref="C30:G30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6:G26"/>
    <mergeCell ref="C28:G2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SO 101 SO 101 Pol</vt:lpstr>
      <vt:lpstr>SO 301 SO 301 Pol</vt:lpstr>
      <vt:lpstr>VON VON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101 SO 101 Pol'!Názvy_tisku</vt:lpstr>
      <vt:lpstr>'SO 301 SO 301 Pol'!Názvy_tisku</vt:lpstr>
      <vt:lpstr>'VON VON Pol'!Názvy_tisku</vt:lpstr>
      <vt:lpstr>oadresa</vt:lpstr>
      <vt:lpstr>Stavba!Objednatel</vt:lpstr>
      <vt:lpstr>Stavba!Objekt</vt:lpstr>
      <vt:lpstr>'SO 101 SO 101 Pol'!Oblast_tisku</vt:lpstr>
      <vt:lpstr>'SO 301 SO 301 Pol'!Oblast_tisku</vt:lpstr>
      <vt:lpstr>Stavba!Oblast_tisku</vt:lpstr>
      <vt:lpstr>'VON VON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Milan Jáchim</cp:lastModifiedBy>
  <cp:lastPrinted>2024-06-05T15:25:42Z</cp:lastPrinted>
  <dcterms:created xsi:type="dcterms:W3CDTF">2009-04-08T07:15:50Z</dcterms:created>
  <dcterms:modified xsi:type="dcterms:W3CDTF">2024-06-05T15:25:55Z</dcterms:modified>
</cp:coreProperties>
</file>