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/>
  <mc:AlternateContent xmlns:mc="http://schemas.openxmlformats.org/markup-compatibility/2006">
    <mc:Choice Requires="x15">
      <x15ac:absPath xmlns:x15ac="http://schemas.microsoft.com/office/spreadsheetml/2010/11/ac" url="C:\Users\Dio\Desktop\VEŘEJNÉ ZAKÁZKY 2024\PŘIPRAVOVANÉ\Třeboň_MK v ul. Na Chmelnici\PD ZDS Na Chmel., Vrchl\"/>
    </mc:Choice>
  </mc:AlternateContent>
  <xr:revisionPtr revIDLastSave="0" documentId="13_ncr:1_{E107516B-014A-42C1-A11E-ED00D7CC567E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Rekapitulace stavby" sheetId="1" r:id="rId1"/>
    <sheet name="02 - Ostatní a vedlejší n..." sheetId="2" r:id="rId2"/>
    <sheet name="101 - ulice Vrchlického" sheetId="3" r:id="rId3"/>
    <sheet name="102 - ulice Na Chmelnici" sheetId="4" r:id="rId4"/>
    <sheet name="301a - Vodovod, ulice Vrc..." sheetId="5" r:id="rId5"/>
    <sheet name="301b - Vodovod, ulice Na ..." sheetId="6" r:id="rId6"/>
    <sheet name="302a - Splašková kanaliza..." sheetId="7" r:id="rId7"/>
    <sheet name="302b - Splašková kanaliza..." sheetId="8" r:id="rId8"/>
    <sheet name="303a - Dešťová kanalizace..." sheetId="9" r:id="rId9"/>
    <sheet name="303b - Dešťová kanalizace..." sheetId="10" r:id="rId10"/>
    <sheet name="304a1 - Vodovodní přípojk..." sheetId="11" r:id="rId11"/>
    <sheet name="304a2 - Kanalizační splaš..." sheetId="12" r:id="rId12"/>
    <sheet name="304a3 - Kanalizační dešťo..." sheetId="13" r:id="rId13"/>
    <sheet name="304b1 - Vodovodní přípojk..." sheetId="14" r:id="rId14"/>
    <sheet name="304b2 - Kanalizační splaš..." sheetId="15" r:id="rId15"/>
    <sheet name="304b3 - Kanalizační dešťo..." sheetId="16" r:id="rId16"/>
    <sheet name="401a - Veřejné osvětlení,..." sheetId="17" r:id="rId17"/>
    <sheet name="401b - Veřejné osvětlení,..." sheetId="18" r:id="rId18"/>
  </sheets>
  <definedNames>
    <definedName name="_xlnm._FilterDatabase" localSheetId="1" hidden="1">'02 - Ostatní a vedlejší n...'!$C$122:$K$190</definedName>
    <definedName name="_xlnm._FilterDatabase" localSheetId="2" hidden="1">'101 - ulice Vrchlického'!$C$124:$K$616</definedName>
    <definedName name="_xlnm._FilterDatabase" localSheetId="3" hidden="1">'102 - ulice Na Chmelnici'!$C$126:$K$800</definedName>
    <definedName name="_xlnm._FilterDatabase" localSheetId="4" hidden="1">'301a - Vodovod, ulice Vrc...'!$C$125:$K$355</definedName>
    <definedName name="_xlnm._FilterDatabase" localSheetId="5" hidden="1">'301b - Vodovod, ulice Na ...'!$C$125:$K$307</definedName>
    <definedName name="_xlnm._FilterDatabase" localSheetId="6" hidden="1">'302a - Splašková kanaliza...'!$C$127:$K$327</definedName>
    <definedName name="_xlnm._FilterDatabase" localSheetId="7" hidden="1">'302b - Splašková kanaliza...'!$C$126:$K$298</definedName>
    <definedName name="_xlnm._FilterDatabase" localSheetId="8" hidden="1">'303a - Dešťová kanalizace...'!$C$128:$K$446</definedName>
    <definedName name="_xlnm._FilterDatabase" localSheetId="9" hidden="1">'303b - Dešťová kanalizace...'!$C$125:$K$258</definedName>
    <definedName name="_xlnm._FilterDatabase" localSheetId="10" hidden="1">'304a1 - Vodovodní přípojk...'!$C$124:$K$251</definedName>
    <definedName name="_xlnm._FilterDatabase" localSheetId="11" hidden="1">'304a2 - Kanalizační splaš...'!$C$124:$K$203</definedName>
    <definedName name="_xlnm._FilterDatabase" localSheetId="12" hidden="1">'304a3 - Kanalizační dešťo...'!$C$124:$K$203</definedName>
    <definedName name="_xlnm._FilterDatabase" localSheetId="13" hidden="1">'304b1 - Vodovodní přípojk...'!$C$124:$K$230</definedName>
    <definedName name="_xlnm._FilterDatabase" localSheetId="14" hidden="1">'304b2 - Kanalizační splaš...'!$C$124:$K$203</definedName>
    <definedName name="_xlnm._FilterDatabase" localSheetId="15" hidden="1">'304b3 - Kanalizační dešťo...'!$C$124:$K$203</definedName>
    <definedName name="_xlnm._FilterDatabase" localSheetId="16" hidden="1">'401a - Veřejné osvětlení,...'!$C$127:$K$284</definedName>
    <definedName name="_xlnm._FilterDatabase" localSheetId="17" hidden="1">'401b - Veřejné osvětlení,...'!$C$127:$K$302</definedName>
    <definedName name="_xlnm.Print_Titles" localSheetId="1">'02 - Ostatní a vedlejší n...'!$122:$122</definedName>
    <definedName name="_xlnm.Print_Titles" localSheetId="2">'101 - ulice Vrchlického'!$124:$124</definedName>
    <definedName name="_xlnm.Print_Titles" localSheetId="3">'102 - ulice Na Chmelnici'!$126:$126</definedName>
    <definedName name="_xlnm.Print_Titles" localSheetId="4">'301a - Vodovod, ulice Vrc...'!$125:$125</definedName>
    <definedName name="_xlnm.Print_Titles" localSheetId="5">'301b - Vodovod, ulice Na ...'!$125:$125</definedName>
    <definedName name="_xlnm.Print_Titles" localSheetId="6">'302a - Splašková kanaliza...'!$127:$127</definedName>
    <definedName name="_xlnm.Print_Titles" localSheetId="7">'302b - Splašková kanaliza...'!$126:$126</definedName>
    <definedName name="_xlnm.Print_Titles" localSheetId="8">'303a - Dešťová kanalizace...'!$128:$128</definedName>
    <definedName name="_xlnm.Print_Titles" localSheetId="9">'303b - Dešťová kanalizace...'!$125:$125</definedName>
    <definedName name="_xlnm.Print_Titles" localSheetId="10">'304a1 - Vodovodní přípojk...'!$124:$124</definedName>
    <definedName name="_xlnm.Print_Titles" localSheetId="11">'304a2 - Kanalizační splaš...'!$124:$124</definedName>
    <definedName name="_xlnm.Print_Titles" localSheetId="12">'304a3 - Kanalizační dešťo...'!$124:$124</definedName>
    <definedName name="_xlnm.Print_Titles" localSheetId="13">'304b1 - Vodovodní přípojk...'!$124:$124</definedName>
    <definedName name="_xlnm.Print_Titles" localSheetId="14">'304b2 - Kanalizační splaš...'!$124:$124</definedName>
    <definedName name="_xlnm.Print_Titles" localSheetId="15">'304b3 - Kanalizační dešťo...'!$124:$124</definedName>
    <definedName name="_xlnm.Print_Titles" localSheetId="16">'401a - Veřejné osvětlení,...'!$127:$127</definedName>
    <definedName name="_xlnm.Print_Titles" localSheetId="17">'401b - Veřejné osvětlení,...'!$127:$127</definedName>
    <definedName name="_xlnm.Print_Titles" localSheetId="0">'Rekapitulace stavby'!$92:$92</definedName>
    <definedName name="_xlnm.Print_Area" localSheetId="1">'02 - Ostatní a vedlejší n...'!$C$4:$J$39,'02 - Ostatní a vedlejší n...'!$C$50:$J$76,'02 - Ostatní a vedlejší n...'!$C$82:$J$104,'02 - Ostatní a vedlejší n...'!$C$110:$K$190</definedName>
    <definedName name="_xlnm.Print_Area" localSheetId="2">'101 - ulice Vrchlického'!$C$4:$J$39,'101 - ulice Vrchlického'!$C$50:$J$76,'101 - ulice Vrchlického'!$C$82:$J$106,'101 - ulice Vrchlického'!$C$112:$K$616</definedName>
    <definedName name="_xlnm.Print_Area" localSheetId="3">'102 - ulice Na Chmelnici'!$C$4:$J$39,'102 - ulice Na Chmelnici'!$C$50:$J$76,'102 - ulice Na Chmelnici'!$C$82:$J$108,'102 - ulice Na Chmelnici'!$C$114:$K$800</definedName>
    <definedName name="_xlnm.Print_Area" localSheetId="4">'301a - Vodovod, ulice Vrc...'!$C$4:$J$41,'301a - Vodovod, ulice Vrc...'!$C$50:$J$76,'301a - Vodovod, ulice Vrc...'!$C$82:$J$105,'301a - Vodovod, ulice Vrc...'!$C$111:$K$355</definedName>
    <definedName name="_xlnm.Print_Area" localSheetId="5">'301b - Vodovod, ulice Na ...'!$C$4:$J$41,'301b - Vodovod, ulice Na ...'!$C$50:$J$76,'301b - Vodovod, ulice Na ...'!$C$82:$J$105,'301b - Vodovod, ulice Na ...'!$C$111:$K$307</definedName>
    <definedName name="_xlnm.Print_Area" localSheetId="6">'302a - Splašková kanaliza...'!$C$4:$J$41,'302a - Splašková kanaliza...'!$C$50:$J$76,'302a - Splašková kanaliza...'!$C$82:$J$107,'302a - Splašková kanaliza...'!$C$113:$K$327</definedName>
    <definedName name="_xlnm.Print_Area" localSheetId="7">'302b - Splašková kanaliza...'!$C$4:$J$41,'302b - Splašková kanaliza...'!$C$50:$J$76,'302b - Splašková kanaliza...'!$C$82:$J$106,'302b - Splašková kanaliza...'!$C$112:$K$298</definedName>
    <definedName name="_xlnm.Print_Area" localSheetId="8">'303a - Dešťová kanalizace...'!$C$4:$J$41,'303a - Dešťová kanalizace...'!$C$50:$J$76,'303a - Dešťová kanalizace...'!$C$82:$J$108,'303a - Dešťová kanalizace...'!$C$114:$K$446</definedName>
    <definedName name="_xlnm.Print_Area" localSheetId="9">'303b - Dešťová kanalizace...'!$C$4:$J$41,'303b - Dešťová kanalizace...'!$C$50:$J$76,'303b - Dešťová kanalizace...'!$C$82:$J$105,'303b - Dešťová kanalizace...'!$C$111:$K$258</definedName>
    <definedName name="_xlnm.Print_Area" localSheetId="10">'304a1 - Vodovodní přípojk...'!$C$4:$J$41,'304a1 - Vodovodní přípojk...'!$C$50:$J$76,'304a1 - Vodovodní přípojk...'!$C$82:$J$104,'304a1 - Vodovodní přípojk...'!$C$110:$K$251</definedName>
    <definedName name="_xlnm.Print_Area" localSheetId="11">'304a2 - Kanalizační splaš...'!$C$4:$J$41,'304a2 - Kanalizační splaš...'!$C$50:$J$76,'304a2 - Kanalizační splaš...'!$C$82:$J$104,'304a2 - Kanalizační splaš...'!$C$110:$K$203</definedName>
    <definedName name="_xlnm.Print_Area" localSheetId="12">'304a3 - Kanalizační dešťo...'!$C$4:$J$41,'304a3 - Kanalizační dešťo...'!$C$50:$J$76,'304a3 - Kanalizační dešťo...'!$C$82:$J$104,'304a3 - Kanalizační dešťo...'!$C$110:$K$203</definedName>
    <definedName name="_xlnm.Print_Area" localSheetId="13">'304b1 - Vodovodní přípojk...'!$C$4:$J$41,'304b1 - Vodovodní přípojk...'!$C$50:$J$76,'304b1 - Vodovodní přípojk...'!$C$82:$J$104,'304b1 - Vodovodní přípojk...'!$C$110:$K$230</definedName>
    <definedName name="_xlnm.Print_Area" localSheetId="14">'304b2 - Kanalizační splaš...'!$C$4:$J$41,'304b2 - Kanalizační splaš...'!$C$50:$J$76,'304b2 - Kanalizační splaš...'!$C$82:$J$104,'304b2 - Kanalizační splaš...'!$C$110:$K$203</definedName>
    <definedName name="_xlnm.Print_Area" localSheetId="15">'304b3 - Kanalizační dešťo...'!$C$4:$J$41,'304b3 - Kanalizační dešťo...'!$C$50:$J$76,'304b3 - Kanalizační dešťo...'!$C$82:$J$104,'304b3 - Kanalizační dešťo...'!$C$110:$K$203</definedName>
    <definedName name="_xlnm.Print_Area" localSheetId="16">'401a - Veřejné osvětlení,...'!$C$4:$J$41,'401a - Veřejné osvětlení,...'!$C$50:$J$76,'401a - Veřejné osvětlení,...'!$C$82:$J$107,'401a - Veřejné osvětlení,...'!$C$113:$K$284</definedName>
    <definedName name="_xlnm.Print_Area" localSheetId="17">'401b - Veřejné osvětlení,...'!$C$4:$J$41,'401b - Veřejné osvětlení,...'!$C$50:$J$76,'401b - Veřejné osvětlení,...'!$C$82:$J$107,'401b - Veřejné osvětlení,...'!$C$113:$K$302</definedName>
    <definedName name="_xlnm.Print_Area" localSheetId="0">'Rekapitulace stavby'!$D$4:$AO$76,'Rekapitulace stavby'!$C$82:$AQ$117</definedName>
  </definedNames>
  <calcPr calcId="181029"/>
</workbook>
</file>

<file path=xl/calcChain.xml><?xml version="1.0" encoding="utf-8"?>
<calcChain xmlns="http://schemas.openxmlformats.org/spreadsheetml/2006/main">
  <c r="J39" i="18" l="1"/>
  <c r="J38" i="18"/>
  <c r="AY116" i="1"/>
  <c r="J37" i="18"/>
  <c r="AX116" i="1" s="1"/>
  <c r="BI299" i="18"/>
  <c r="BH299" i="18"/>
  <c r="BG299" i="18"/>
  <c r="BF299" i="18"/>
  <c r="T299" i="18"/>
  <c r="R299" i="18"/>
  <c r="P299" i="18"/>
  <c r="BI295" i="18"/>
  <c r="BH295" i="18"/>
  <c r="BG295" i="18"/>
  <c r="BF295" i="18"/>
  <c r="T295" i="18"/>
  <c r="R295" i="18"/>
  <c r="P295" i="18"/>
  <c r="BI289" i="18"/>
  <c r="BH289" i="18"/>
  <c r="BG289" i="18"/>
  <c r="BF289" i="18"/>
  <c r="T289" i="18"/>
  <c r="R289" i="18"/>
  <c r="P289" i="18"/>
  <c r="BI285" i="18"/>
  <c r="BH285" i="18"/>
  <c r="BG285" i="18"/>
  <c r="BF285" i="18"/>
  <c r="T285" i="18"/>
  <c r="R285" i="18"/>
  <c r="P285" i="18"/>
  <c r="BI280" i="18"/>
  <c r="BH280" i="18"/>
  <c r="BG280" i="18"/>
  <c r="BF280" i="18"/>
  <c r="T280" i="18"/>
  <c r="R280" i="18"/>
  <c r="P280" i="18"/>
  <c r="BI274" i="18"/>
  <c r="BH274" i="18"/>
  <c r="BG274" i="18"/>
  <c r="BF274" i="18"/>
  <c r="T274" i="18"/>
  <c r="R274" i="18"/>
  <c r="P274" i="18"/>
  <c r="BI270" i="18"/>
  <c r="BH270" i="18"/>
  <c r="BG270" i="18"/>
  <c r="BF270" i="18"/>
  <c r="T270" i="18"/>
  <c r="R270" i="18"/>
  <c r="P270" i="18"/>
  <c r="BI266" i="18"/>
  <c r="BH266" i="18"/>
  <c r="BG266" i="18"/>
  <c r="BF266" i="18"/>
  <c r="T266" i="18"/>
  <c r="R266" i="18"/>
  <c r="P266" i="18"/>
  <c r="BI261" i="18"/>
  <c r="BH261" i="18"/>
  <c r="BG261" i="18"/>
  <c r="BF261" i="18"/>
  <c r="T261" i="18"/>
  <c r="R261" i="18"/>
  <c r="P261" i="18"/>
  <c r="BI258" i="18"/>
  <c r="BH258" i="18"/>
  <c r="BG258" i="18"/>
  <c r="BF258" i="18"/>
  <c r="T258" i="18"/>
  <c r="R258" i="18"/>
  <c r="P258" i="18"/>
  <c r="BI255" i="18"/>
  <c r="BH255" i="18"/>
  <c r="BG255" i="18"/>
  <c r="BF255" i="18"/>
  <c r="T255" i="18"/>
  <c r="R255" i="18"/>
  <c r="P255" i="18"/>
  <c r="BI252" i="18"/>
  <c r="BH252" i="18"/>
  <c r="BG252" i="18"/>
  <c r="BF252" i="18"/>
  <c r="T252" i="18"/>
  <c r="R252" i="18"/>
  <c r="P252" i="18"/>
  <c r="BI248" i="18"/>
  <c r="BH248" i="18"/>
  <c r="BG248" i="18"/>
  <c r="BF248" i="18"/>
  <c r="T248" i="18"/>
  <c r="R248" i="18"/>
  <c r="P248" i="18"/>
  <c r="BI245" i="18"/>
  <c r="BH245" i="18"/>
  <c r="BG245" i="18"/>
  <c r="BF245" i="18"/>
  <c r="T245" i="18"/>
  <c r="R245" i="18"/>
  <c r="P245" i="18"/>
  <c r="BI241" i="18"/>
  <c r="BH241" i="18"/>
  <c r="BG241" i="18"/>
  <c r="BF241" i="18"/>
  <c r="T241" i="18"/>
  <c r="R241" i="18"/>
  <c r="P241" i="18"/>
  <c r="BI237" i="18"/>
  <c r="BH237" i="18"/>
  <c r="BG237" i="18"/>
  <c r="BF237" i="18"/>
  <c r="T237" i="18"/>
  <c r="R237" i="18"/>
  <c r="P237" i="18"/>
  <c r="BI229" i="18"/>
  <c r="BH229" i="18"/>
  <c r="BG229" i="18"/>
  <c r="BF229" i="18"/>
  <c r="T229" i="18"/>
  <c r="R229" i="18"/>
  <c r="P229" i="18"/>
  <c r="BI226" i="18"/>
  <c r="BH226" i="18"/>
  <c r="BG226" i="18"/>
  <c r="BF226" i="18"/>
  <c r="T226" i="18"/>
  <c r="R226" i="18"/>
  <c r="P226" i="18"/>
  <c r="BI222" i="18"/>
  <c r="BH222" i="18"/>
  <c r="BG222" i="18"/>
  <c r="BF222" i="18"/>
  <c r="T222" i="18"/>
  <c r="R222" i="18"/>
  <c r="P222" i="18"/>
  <c r="BI219" i="18"/>
  <c r="BH219" i="18"/>
  <c r="BG219" i="18"/>
  <c r="BF219" i="18"/>
  <c r="T219" i="18"/>
  <c r="R219" i="18"/>
  <c r="P219" i="18"/>
  <c r="BI216" i="18"/>
  <c r="BH216" i="18"/>
  <c r="BG216" i="18"/>
  <c r="BF216" i="18"/>
  <c r="T216" i="18"/>
  <c r="R216" i="18"/>
  <c r="P216" i="18"/>
  <c r="BI212" i="18"/>
  <c r="BH212" i="18"/>
  <c r="BG212" i="18"/>
  <c r="BF212" i="18"/>
  <c r="T212" i="18"/>
  <c r="R212" i="18"/>
  <c r="P212" i="18"/>
  <c r="BI209" i="18"/>
  <c r="BH209" i="18"/>
  <c r="BG209" i="18"/>
  <c r="BF209" i="18"/>
  <c r="T209" i="18"/>
  <c r="R209" i="18"/>
  <c r="P209" i="18"/>
  <c r="BI206" i="18"/>
  <c r="BH206" i="18"/>
  <c r="BG206" i="18"/>
  <c r="BF206" i="18"/>
  <c r="T206" i="18"/>
  <c r="R206" i="18"/>
  <c r="P206" i="18"/>
  <c r="BI202" i="18"/>
  <c r="BH202" i="18"/>
  <c r="BG202" i="18"/>
  <c r="BF202" i="18"/>
  <c r="T202" i="18"/>
  <c r="R202" i="18"/>
  <c r="P202" i="18"/>
  <c r="BI199" i="18"/>
  <c r="BH199" i="18"/>
  <c r="BG199" i="18"/>
  <c r="BF199" i="18"/>
  <c r="T199" i="18"/>
  <c r="R199" i="18"/>
  <c r="P199" i="18"/>
  <c r="BI196" i="18"/>
  <c r="BH196" i="18"/>
  <c r="BG196" i="18"/>
  <c r="BF196" i="18"/>
  <c r="T196" i="18"/>
  <c r="R196" i="18"/>
  <c r="P196" i="18"/>
  <c r="BI193" i="18"/>
  <c r="BH193" i="18"/>
  <c r="BG193" i="18"/>
  <c r="BF193" i="18"/>
  <c r="T193" i="18"/>
  <c r="R193" i="18"/>
  <c r="P193" i="18"/>
  <c r="BI190" i="18"/>
  <c r="BH190" i="18"/>
  <c r="BG190" i="18"/>
  <c r="BF190" i="18"/>
  <c r="T190" i="18"/>
  <c r="R190" i="18"/>
  <c r="P190" i="18"/>
  <c r="BI187" i="18"/>
  <c r="BH187" i="18"/>
  <c r="BG187" i="18"/>
  <c r="BF187" i="18"/>
  <c r="T187" i="18"/>
  <c r="R187" i="18"/>
  <c r="P187" i="18"/>
  <c r="BI184" i="18"/>
  <c r="BH184" i="18"/>
  <c r="BG184" i="18"/>
  <c r="BF184" i="18"/>
  <c r="T184" i="18"/>
  <c r="R184" i="18"/>
  <c r="P184" i="18"/>
  <c r="BI181" i="18"/>
  <c r="BH181" i="18"/>
  <c r="BG181" i="18"/>
  <c r="BF181" i="18"/>
  <c r="T181" i="18"/>
  <c r="R181" i="18"/>
  <c r="P181" i="18"/>
  <c r="BI178" i="18"/>
  <c r="BH178" i="18"/>
  <c r="BG178" i="18"/>
  <c r="BF178" i="18"/>
  <c r="T178" i="18"/>
  <c r="R178" i="18"/>
  <c r="P178" i="18"/>
  <c r="BI175" i="18"/>
  <c r="BH175" i="18"/>
  <c r="BG175" i="18"/>
  <c r="BF175" i="18"/>
  <c r="T175" i="18"/>
  <c r="R175" i="18"/>
  <c r="P175" i="18"/>
  <c r="BI172" i="18"/>
  <c r="BH172" i="18"/>
  <c r="BG172" i="18"/>
  <c r="BF172" i="18"/>
  <c r="T172" i="18"/>
  <c r="R172" i="18"/>
  <c r="P172" i="18"/>
  <c r="BI168" i="18"/>
  <c r="BH168" i="18"/>
  <c r="BG168" i="18"/>
  <c r="BF168" i="18"/>
  <c r="T168" i="18"/>
  <c r="R168" i="18"/>
  <c r="P168" i="18"/>
  <c r="BI165" i="18"/>
  <c r="BH165" i="18"/>
  <c r="BG165" i="18"/>
  <c r="BF165" i="18"/>
  <c r="T165" i="18"/>
  <c r="R165" i="18"/>
  <c r="P165" i="18"/>
  <c r="BI162" i="18"/>
  <c r="BH162" i="18"/>
  <c r="BG162" i="18"/>
  <c r="BF162" i="18"/>
  <c r="T162" i="18"/>
  <c r="R162" i="18"/>
  <c r="P162" i="18"/>
  <c r="BI159" i="18"/>
  <c r="BH159" i="18"/>
  <c r="BG159" i="18"/>
  <c r="BF159" i="18"/>
  <c r="T159" i="18"/>
  <c r="R159" i="18"/>
  <c r="P159" i="18"/>
  <c r="BI156" i="18"/>
  <c r="BH156" i="18"/>
  <c r="BG156" i="18"/>
  <c r="BF156" i="18"/>
  <c r="T156" i="18"/>
  <c r="R156" i="18"/>
  <c r="P156" i="18"/>
  <c r="BI153" i="18"/>
  <c r="BH153" i="18"/>
  <c r="BG153" i="18"/>
  <c r="BF153" i="18"/>
  <c r="T153" i="18"/>
  <c r="R153" i="18"/>
  <c r="P153" i="18"/>
  <c r="BI150" i="18"/>
  <c r="BH150" i="18"/>
  <c r="BG150" i="18"/>
  <c r="BF150" i="18"/>
  <c r="T150" i="18"/>
  <c r="R150" i="18"/>
  <c r="P150" i="18"/>
  <c r="BI145" i="18"/>
  <c r="BH145" i="18"/>
  <c r="BG145" i="18"/>
  <c r="BF145" i="18"/>
  <c r="T145" i="18"/>
  <c r="R145" i="18"/>
  <c r="P145" i="18"/>
  <c r="BI140" i="18"/>
  <c r="BH140" i="18"/>
  <c r="BG140" i="18"/>
  <c r="BF140" i="18"/>
  <c r="T140" i="18"/>
  <c r="R140" i="18"/>
  <c r="P140" i="18"/>
  <c r="BI137" i="18"/>
  <c r="BH137" i="18"/>
  <c r="BG137" i="18"/>
  <c r="BF137" i="18"/>
  <c r="T137" i="18"/>
  <c r="R137" i="18"/>
  <c r="P137" i="18"/>
  <c r="BI134" i="18"/>
  <c r="BH134" i="18"/>
  <c r="BG134" i="18"/>
  <c r="BF134" i="18"/>
  <c r="T134" i="18"/>
  <c r="R134" i="18"/>
  <c r="P134" i="18"/>
  <c r="BI131" i="18"/>
  <c r="BH131" i="18"/>
  <c r="BG131" i="18"/>
  <c r="BF131" i="18"/>
  <c r="T131" i="18"/>
  <c r="R131" i="18"/>
  <c r="P131" i="18"/>
  <c r="J124" i="18"/>
  <c r="F124" i="18"/>
  <c r="F122" i="18"/>
  <c r="E120" i="18"/>
  <c r="J93" i="18"/>
  <c r="F93" i="18"/>
  <c r="F91" i="18"/>
  <c r="E89" i="18"/>
  <c r="J26" i="18"/>
  <c r="E26" i="18"/>
  <c r="J94" i="18" s="1"/>
  <c r="J25" i="18"/>
  <c r="J20" i="18"/>
  <c r="E20" i="18"/>
  <c r="F125" i="18" s="1"/>
  <c r="J19" i="18"/>
  <c r="J14" i="18"/>
  <c r="J122" i="18" s="1"/>
  <c r="E7" i="18"/>
  <c r="E116" i="18"/>
  <c r="J39" i="17"/>
  <c r="J38" i="17"/>
  <c r="AY115" i="1" s="1"/>
  <c r="J37" i="17"/>
  <c r="AX115" i="1"/>
  <c r="BI281" i="17"/>
  <c r="BH281" i="17"/>
  <c r="BG281" i="17"/>
  <c r="BF281" i="17"/>
  <c r="T281" i="17"/>
  <c r="R281" i="17"/>
  <c r="P281" i="17"/>
  <c r="BI277" i="17"/>
  <c r="BH277" i="17"/>
  <c r="BG277" i="17"/>
  <c r="BF277" i="17"/>
  <c r="T277" i="17"/>
  <c r="R277" i="17"/>
  <c r="P277" i="17"/>
  <c r="BI271" i="17"/>
  <c r="BH271" i="17"/>
  <c r="BG271" i="17"/>
  <c r="BF271" i="17"/>
  <c r="T271" i="17"/>
  <c r="R271" i="17"/>
  <c r="P271" i="17"/>
  <c r="BI267" i="17"/>
  <c r="BH267" i="17"/>
  <c r="BG267" i="17"/>
  <c r="BF267" i="17"/>
  <c r="T267" i="17"/>
  <c r="R267" i="17"/>
  <c r="P267" i="17"/>
  <c r="BI262" i="17"/>
  <c r="BH262" i="17"/>
  <c r="BG262" i="17"/>
  <c r="BF262" i="17"/>
  <c r="T262" i="17"/>
  <c r="R262" i="17"/>
  <c r="P262" i="17"/>
  <c r="BI256" i="17"/>
  <c r="BH256" i="17"/>
  <c r="BG256" i="17"/>
  <c r="BF256" i="17"/>
  <c r="T256" i="17"/>
  <c r="R256" i="17"/>
  <c r="P256" i="17"/>
  <c r="BI252" i="17"/>
  <c r="BH252" i="17"/>
  <c r="BG252" i="17"/>
  <c r="BF252" i="17"/>
  <c r="T252" i="17"/>
  <c r="R252" i="17"/>
  <c r="P252" i="17"/>
  <c r="BI248" i="17"/>
  <c r="BH248" i="17"/>
  <c r="BG248" i="17"/>
  <c r="BF248" i="17"/>
  <c r="T248" i="17"/>
  <c r="R248" i="17"/>
  <c r="P248" i="17"/>
  <c r="BI243" i="17"/>
  <c r="BH243" i="17"/>
  <c r="BG243" i="17"/>
  <c r="BF243" i="17"/>
  <c r="T243" i="17"/>
  <c r="R243" i="17"/>
  <c r="P243" i="17"/>
  <c r="BI240" i="17"/>
  <c r="BH240" i="17"/>
  <c r="BG240" i="17"/>
  <c r="BF240" i="17"/>
  <c r="T240" i="17"/>
  <c r="R240" i="17"/>
  <c r="P240" i="17"/>
  <c r="BI237" i="17"/>
  <c r="BH237" i="17"/>
  <c r="BG237" i="17"/>
  <c r="BF237" i="17"/>
  <c r="T237" i="17"/>
  <c r="R237" i="17"/>
  <c r="P237" i="17"/>
  <c r="BI233" i="17"/>
  <c r="BH233" i="17"/>
  <c r="BG233" i="17"/>
  <c r="BF233" i="17"/>
  <c r="T233" i="17"/>
  <c r="R233" i="17"/>
  <c r="P233" i="17"/>
  <c r="BI230" i="17"/>
  <c r="BH230" i="17"/>
  <c r="BG230" i="17"/>
  <c r="BF230" i="17"/>
  <c r="T230" i="17"/>
  <c r="R230" i="17"/>
  <c r="P230" i="17"/>
  <c r="BI226" i="17"/>
  <c r="BH226" i="17"/>
  <c r="BG226" i="17"/>
  <c r="BF226" i="17"/>
  <c r="T226" i="17"/>
  <c r="R226" i="17"/>
  <c r="P226" i="17"/>
  <c r="BI218" i="17"/>
  <c r="BH218" i="17"/>
  <c r="BG218" i="17"/>
  <c r="BF218" i="17"/>
  <c r="T218" i="17"/>
  <c r="R218" i="17"/>
  <c r="P218" i="17"/>
  <c r="BI215" i="17"/>
  <c r="BH215" i="17"/>
  <c r="BG215" i="17"/>
  <c r="BF215" i="17"/>
  <c r="T215" i="17"/>
  <c r="R215" i="17"/>
  <c r="P215" i="17"/>
  <c r="BI211" i="17"/>
  <c r="BH211" i="17"/>
  <c r="BG211" i="17"/>
  <c r="BF211" i="17"/>
  <c r="T211" i="17"/>
  <c r="R211" i="17"/>
  <c r="P211" i="17"/>
  <c r="BI208" i="17"/>
  <c r="BH208" i="17"/>
  <c r="BG208" i="17"/>
  <c r="BF208" i="17"/>
  <c r="T208" i="17"/>
  <c r="R208" i="17"/>
  <c r="P208" i="17"/>
  <c r="BI205" i="17"/>
  <c r="BH205" i="17"/>
  <c r="BG205" i="17"/>
  <c r="BF205" i="17"/>
  <c r="T205" i="17"/>
  <c r="R205" i="17"/>
  <c r="P205" i="17"/>
  <c r="BI201" i="17"/>
  <c r="BH201" i="17"/>
  <c r="BG201" i="17"/>
  <c r="BF201" i="17"/>
  <c r="T201" i="17"/>
  <c r="R201" i="17"/>
  <c r="P201" i="17"/>
  <c r="BI198" i="17"/>
  <c r="BH198" i="17"/>
  <c r="BG198" i="17"/>
  <c r="BF198" i="17"/>
  <c r="T198" i="17"/>
  <c r="R198" i="17"/>
  <c r="P198" i="17"/>
  <c r="BI195" i="17"/>
  <c r="BH195" i="17"/>
  <c r="BG195" i="17"/>
  <c r="BF195" i="17"/>
  <c r="T195" i="17"/>
  <c r="R195" i="17"/>
  <c r="P195" i="17"/>
  <c r="BI191" i="17"/>
  <c r="BH191" i="17"/>
  <c r="BG191" i="17"/>
  <c r="BF191" i="17"/>
  <c r="T191" i="17"/>
  <c r="R191" i="17"/>
  <c r="P191" i="17"/>
  <c r="BI188" i="17"/>
  <c r="BH188" i="17"/>
  <c r="BG188" i="17"/>
  <c r="BF188" i="17"/>
  <c r="T188" i="17"/>
  <c r="R188" i="17"/>
  <c r="P188" i="17"/>
  <c r="BI185" i="17"/>
  <c r="BH185" i="17"/>
  <c r="BG185" i="17"/>
  <c r="BF185" i="17"/>
  <c r="T185" i="17"/>
  <c r="R185" i="17"/>
  <c r="P185" i="17"/>
  <c r="BI182" i="17"/>
  <c r="BH182" i="17"/>
  <c r="BG182" i="17"/>
  <c r="BF182" i="17"/>
  <c r="T182" i="17"/>
  <c r="R182" i="17"/>
  <c r="P182" i="17"/>
  <c r="BI179" i="17"/>
  <c r="BH179" i="17"/>
  <c r="BG179" i="17"/>
  <c r="BF179" i="17"/>
  <c r="T179" i="17"/>
  <c r="R179" i="17"/>
  <c r="P179" i="17"/>
  <c r="BI176" i="17"/>
  <c r="BH176" i="17"/>
  <c r="BG176" i="17"/>
  <c r="BF176" i="17"/>
  <c r="T176" i="17"/>
  <c r="R176" i="17"/>
  <c r="P176" i="17"/>
  <c r="BI173" i="17"/>
  <c r="BH173" i="17"/>
  <c r="BG173" i="17"/>
  <c r="BF173" i="17"/>
  <c r="T173" i="17"/>
  <c r="R173" i="17"/>
  <c r="P173" i="17"/>
  <c r="BI170" i="17"/>
  <c r="BH170" i="17"/>
  <c r="BG170" i="17"/>
  <c r="BF170" i="17"/>
  <c r="T170" i="17"/>
  <c r="R170" i="17"/>
  <c r="P170" i="17"/>
  <c r="BI167" i="17"/>
  <c r="BH167" i="17"/>
  <c r="BG167" i="17"/>
  <c r="BF167" i="17"/>
  <c r="T167" i="17"/>
  <c r="R167" i="17"/>
  <c r="P167" i="17"/>
  <c r="BI164" i="17"/>
  <c r="BH164" i="17"/>
  <c r="BG164" i="17"/>
  <c r="BF164" i="17"/>
  <c r="T164" i="17"/>
  <c r="R164" i="17"/>
  <c r="P164" i="17"/>
  <c r="BI161" i="17"/>
  <c r="BH161" i="17"/>
  <c r="BG161" i="17"/>
  <c r="BF161" i="17"/>
  <c r="T161" i="17"/>
  <c r="R161" i="17"/>
  <c r="P161" i="17"/>
  <c r="BI157" i="17"/>
  <c r="BH157" i="17"/>
  <c r="BG157" i="17"/>
  <c r="BF157" i="17"/>
  <c r="T157" i="17"/>
  <c r="R157" i="17"/>
  <c r="P157" i="17"/>
  <c r="BI154" i="17"/>
  <c r="BH154" i="17"/>
  <c r="BG154" i="17"/>
  <c r="BF154" i="17"/>
  <c r="T154" i="17"/>
  <c r="R154" i="17"/>
  <c r="P154" i="17"/>
  <c r="BI151" i="17"/>
  <c r="BH151" i="17"/>
  <c r="BG151" i="17"/>
  <c r="BF151" i="17"/>
  <c r="T151" i="17"/>
  <c r="R151" i="17"/>
  <c r="P151" i="17"/>
  <c r="BI148" i="17"/>
  <c r="BH148" i="17"/>
  <c r="BG148" i="17"/>
  <c r="BF148" i="17"/>
  <c r="T148" i="17"/>
  <c r="R148" i="17"/>
  <c r="P148" i="17"/>
  <c r="BI145" i="17"/>
  <c r="BH145" i="17"/>
  <c r="BG145" i="17"/>
  <c r="BF145" i="17"/>
  <c r="T145" i="17"/>
  <c r="R145" i="17"/>
  <c r="P145" i="17"/>
  <c r="BI142" i="17"/>
  <c r="BH142" i="17"/>
  <c r="BG142" i="17"/>
  <c r="BF142" i="17"/>
  <c r="T142" i="17"/>
  <c r="R142" i="17"/>
  <c r="P142" i="17"/>
  <c r="BI139" i="17"/>
  <c r="BH139" i="17"/>
  <c r="BG139" i="17"/>
  <c r="BF139" i="17"/>
  <c r="T139" i="17"/>
  <c r="R139" i="17"/>
  <c r="P139" i="17"/>
  <c r="BI134" i="17"/>
  <c r="BH134" i="17"/>
  <c r="BG134" i="17"/>
  <c r="BF134" i="17"/>
  <c r="T134" i="17"/>
  <c r="R134" i="17"/>
  <c r="P134" i="17"/>
  <c r="BI131" i="17"/>
  <c r="BH131" i="17"/>
  <c r="BG131" i="17"/>
  <c r="BF131" i="17"/>
  <c r="T131" i="17"/>
  <c r="R131" i="17"/>
  <c r="P131" i="17"/>
  <c r="J124" i="17"/>
  <c r="F124" i="17"/>
  <c r="F122" i="17"/>
  <c r="E120" i="17"/>
  <c r="J93" i="17"/>
  <c r="F93" i="17"/>
  <c r="F91" i="17"/>
  <c r="E89" i="17"/>
  <c r="J26" i="17"/>
  <c r="E26" i="17"/>
  <c r="J125" i="17" s="1"/>
  <c r="J25" i="17"/>
  <c r="J20" i="17"/>
  <c r="E20" i="17"/>
  <c r="F125" i="17"/>
  <c r="J19" i="17"/>
  <c r="J14" i="17"/>
  <c r="J122" i="17" s="1"/>
  <c r="E7" i="17"/>
  <c r="E116" i="17" s="1"/>
  <c r="J39" i="16"/>
  <c r="J38" i="16"/>
  <c r="AY113" i="1" s="1"/>
  <c r="J37" i="16"/>
  <c r="AX113" i="1"/>
  <c r="BI202" i="16"/>
  <c r="BH202" i="16"/>
  <c r="BG202" i="16"/>
  <c r="BF202" i="16"/>
  <c r="T202" i="16"/>
  <c r="T201" i="16"/>
  <c r="R202" i="16"/>
  <c r="R201" i="16"/>
  <c r="P202" i="16"/>
  <c r="P201" i="16" s="1"/>
  <c r="BI198" i="16"/>
  <c r="BH198" i="16"/>
  <c r="BG198" i="16"/>
  <c r="BF198" i="16"/>
  <c r="T198" i="16"/>
  <c r="R198" i="16"/>
  <c r="P198" i="16"/>
  <c r="BI193" i="16"/>
  <c r="BH193" i="16"/>
  <c r="BG193" i="16"/>
  <c r="BF193" i="16"/>
  <c r="T193" i="16"/>
  <c r="R193" i="16"/>
  <c r="P193" i="16"/>
  <c r="BI189" i="16"/>
  <c r="BH189" i="16"/>
  <c r="BG189" i="16"/>
  <c r="BF189" i="16"/>
  <c r="T189" i="16"/>
  <c r="R189" i="16"/>
  <c r="P189" i="16"/>
  <c r="BI186" i="16"/>
  <c r="BH186" i="16"/>
  <c r="BG186" i="16"/>
  <c r="BF186" i="16"/>
  <c r="T186" i="16"/>
  <c r="R186" i="16"/>
  <c r="P186" i="16"/>
  <c r="BI181" i="16"/>
  <c r="BH181" i="16"/>
  <c r="BG181" i="16"/>
  <c r="BF181" i="16"/>
  <c r="T181" i="16"/>
  <c r="T180" i="16"/>
  <c r="R181" i="16"/>
  <c r="R180" i="16" s="1"/>
  <c r="P181" i="16"/>
  <c r="P180" i="16"/>
  <c r="BI177" i="16"/>
  <c r="BH177" i="16"/>
  <c r="BG177" i="16"/>
  <c r="BF177" i="16"/>
  <c r="T177" i="16"/>
  <c r="R177" i="16"/>
  <c r="P177" i="16"/>
  <c r="BI170" i="16"/>
  <c r="BH170" i="16"/>
  <c r="BG170" i="16"/>
  <c r="BF170" i="16"/>
  <c r="T170" i="16"/>
  <c r="R170" i="16"/>
  <c r="P170" i="16"/>
  <c r="BI166" i="16"/>
  <c r="BH166" i="16"/>
  <c r="BG166" i="16"/>
  <c r="BF166" i="16"/>
  <c r="T166" i="16"/>
  <c r="R166" i="16"/>
  <c r="P166" i="16"/>
  <c r="BI159" i="16"/>
  <c r="BH159" i="16"/>
  <c r="BG159" i="16"/>
  <c r="BF159" i="16"/>
  <c r="T159" i="16"/>
  <c r="R159" i="16"/>
  <c r="P159" i="16"/>
  <c r="BI156" i="16"/>
  <c r="BH156" i="16"/>
  <c r="BG156" i="16"/>
  <c r="BF156" i="16"/>
  <c r="T156" i="16"/>
  <c r="R156" i="16"/>
  <c r="P156" i="16"/>
  <c r="BI152" i="16"/>
  <c r="BH152" i="16"/>
  <c r="BG152" i="16"/>
  <c r="BF152" i="16"/>
  <c r="T152" i="16"/>
  <c r="R152" i="16"/>
  <c r="P152" i="16"/>
  <c r="BI148" i="16"/>
  <c r="BH148" i="16"/>
  <c r="BG148" i="16"/>
  <c r="BF148" i="16"/>
  <c r="T148" i="16"/>
  <c r="R148" i="16"/>
  <c r="P148" i="16"/>
  <c r="BI145" i="16"/>
  <c r="BH145" i="16"/>
  <c r="BG145" i="16"/>
  <c r="BF145" i="16"/>
  <c r="T145" i="16"/>
  <c r="R145" i="16"/>
  <c r="P145" i="16"/>
  <c r="BI141" i="16"/>
  <c r="BH141" i="16"/>
  <c r="BG141" i="16"/>
  <c r="BF141" i="16"/>
  <c r="T141" i="16"/>
  <c r="R141" i="16"/>
  <c r="P141" i="16"/>
  <c r="BI137" i="16"/>
  <c r="BH137" i="16"/>
  <c r="BG137" i="16"/>
  <c r="BF137" i="16"/>
  <c r="T137" i="16"/>
  <c r="R137" i="16"/>
  <c r="P137" i="16"/>
  <c r="BI132" i="16"/>
  <c r="BH132" i="16"/>
  <c r="BG132" i="16"/>
  <c r="BF132" i="16"/>
  <c r="T132" i="16"/>
  <c r="R132" i="16"/>
  <c r="P132" i="16"/>
  <c r="BI128" i="16"/>
  <c r="BH128" i="16"/>
  <c r="BG128" i="16"/>
  <c r="BF128" i="16"/>
  <c r="T128" i="16"/>
  <c r="R128" i="16"/>
  <c r="P128" i="16"/>
  <c r="J121" i="16"/>
  <c r="F121" i="16"/>
  <c r="F119" i="16"/>
  <c r="E117" i="16"/>
  <c r="J93" i="16"/>
  <c r="F93" i="16"/>
  <c r="F91" i="16"/>
  <c r="E89" i="16"/>
  <c r="J26" i="16"/>
  <c r="E26" i="16"/>
  <c r="J122" i="16" s="1"/>
  <c r="J25" i="16"/>
  <c r="J20" i="16"/>
  <c r="E20" i="16"/>
  <c r="F122" i="16" s="1"/>
  <c r="J19" i="16"/>
  <c r="J14" i="16"/>
  <c r="J119" i="16" s="1"/>
  <c r="E7" i="16"/>
  <c r="E113" i="16"/>
  <c r="J39" i="15"/>
  <c r="J38" i="15"/>
  <c r="AY112" i="1" s="1"/>
  <c r="J37" i="15"/>
  <c r="AX112" i="1" s="1"/>
  <c r="BI202" i="15"/>
  <c r="BH202" i="15"/>
  <c r="BG202" i="15"/>
  <c r="BF202" i="15"/>
  <c r="T202" i="15"/>
  <c r="T201" i="15"/>
  <c r="R202" i="15"/>
  <c r="R201" i="15"/>
  <c r="P202" i="15"/>
  <c r="P201" i="15" s="1"/>
  <c r="BI198" i="15"/>
  <c r="BH198" i="15"/>
  <c r="BG198" i="15"/>
  <c r="BF198" i="15"/>
  <c r="T198" i="15"/>
  <c r="R198" i="15"/>
  <c r="P198" i="15"/>
  <c r="BI193" i="15"/>
  <c r="BH193" i="15"/>
  <c r="BG193" i="15"/>
  <c r="BF193" i="15"/>
  <c r="T193" i="15"/>
  <c r="R193" i="15"/>
  <c r="P193" i="15"/>
  <c r="BI189" i="15"/>
  <c r="BH189" i="15"/>
  <c r="BG189" i="15"/>
  <c r="BF189" i="15"/>
  <c r="T189" i="15"/>
  <c r="R189" i="15"/>
  <c r="P189" i="15"/>
  <c r="BI186" i="15"/>
  <c r="BH186" i="15"/>
  <c r="BG186" i="15"/>
  <c r="BF186" i="15"/>
  <c r="T186" i="15"/>
  <c r="R186" i="15"/>
  <c r="P186" i="15"/>
  <c r="BI181" i="15"/>
  <c r="BH181" i="15"/>
  <c r="BG181" i="15"/>
  <c r="BF181" i="15"/>
  <c r="T181" i="15"/>
  <c r="T180" i="15"/>
  <c r="R181" i="15"/>
  <c r="R180" i="15" s="1"/>
  <c r="P181" i="15"/>
  <c r="P180" i="15" s="1"/>
  <c r="BI177" i="15"/>
  <c r="BH177" i="15"/>
  <c r="BG177" i="15"/>
  <c r="BF177" i="15"/>
  <c r="T177" i="15"/>
  <c r="R177" i="15"/>
  <c r="P177" i="15"/>
  <c r="BI170" i="15"/>
  <c r="BH170" i="15"/>
  <c r="BG170" i="15"/>
  <c r="BF170" i="15"/>
  <c r="T170" i="15"/>
  <c r="R170" i="15"/>
  <c r="P170" i="15"/>
  <c r="BI166" i="15"/>
  <c r="BH166" i="15"/>
  <c r="BG166" i="15"/>
  <c r="BF166" i="15"/>
  <c r="T166" i="15"/>
  <c r="R166" i="15"/>
  <c r="P166" i="15"/>
  <c r="BI159" i="15"/>
  <c r="BH159" i="15"/>
  <c r="BG159" i="15"/>
  <c r="BF159" i="15"/>
  <c r="T159" i="15"/>
  <c r="R159" i="15"/>
  <c r="P159" i="15"/>
  <c r="BI156" i="15"/>
  <c r="BH156" i="15"/>
  <c r="BG156" i="15"/>
  <c r="BF156" i="15"/>
  <c r="T156" i="15"/>
  <c r="R156" i="15"/>
  <c r="P156" i="15"/>
  <c r="BI152" i="15"/>
  <c r="BH152" i="15"/>
  <c r="BG152" i="15"/>
  <c r="BF152" i="15"/>
  <c r="T152" i="15"/>
  <c r="R152" i="15"/>
  <c r="P152" i="15"/>
  <c r="BI148" i="15"/>
  <c r="BH148" i="15"/>
  <c r="BG148" i="15"/>
  <c r="BF148" i="15"/>
  <c r="T148" i="15"/>
  <c r="R148" i="15"/>
  <c r="P148" i="15"/>
  <c r="BI145" i="15"/>
  <c r="BH145" i="15"/>
  <c r="BG145" i="15"/>
  <c r="BF145" i="15"/>
  <c r="T145" i="15"/>
  <c r="R145" i="15"/>
  <c r="P145" i="15"/>
  <c r="BI141" i="15"/>
  <c r="BH141" i="15"/>
  <c r="BG141" i="15"/>
  <c r="BF141" i="15"/>
  <c r="T141" i="15"/>
  <c r="R141" i="15"/>
  <c r="P141" i="15"/>
  <c r="BI137" i="15"/>
  <c r="BH137" i="15"/>
  <c r="BG137" i="15"/>
  <c r="BF137" i="15"/>
  <c r="T137" i="15"/>
  <c r="R137" i="15"/>
  <c r="P137" i="15"/>
  <c r="BI132" i="15"/>
  <c r="BH132" i="15"/>
  <c r="BG132" i="15"/>
  <c r="BF132" i="15"/>
  <c r="T132" i="15"/>
  <c r="R132" i="15"/>
  <c r="P132" i="15"/>
  <c r="BI128" i="15"/>
  <c r="BH128" i="15"/>
  <c r="BG128" i="15"/>
  <c r="BF128" i="15"/>
  <c r="T128" i="15"/>
  <c r="R128" i="15"/>
  <c r="P128" i="15"/>
  <c r="J121" i="15"/>
  <c r="F121" i="15"/>
  <c r="F119" i="15"/>
  <c r="E117" i="15"/>
  <c r="J93" i="15"/>
  <c r="F93" i="15"/>
  <c r="F91" i="15"/>
  <c r="E89" i="15"/>
  <c r="J26" i="15"/>
  <c r="E26" i="15"/>
  <c r="J122" i="15"/>
  <c r="J25" i="15"/>
  <c r="J20" i="15"/>
  <c r="E20" i="15"/>
  <c r="F122" i="15" s="1"/>
  <c r="J19" i="15"/>
  <c r="J14" i="15"/>
  <c r="J91" i="15"/>
  <c r="E7" i="15"/>
  <c r="E113" i="15"/>
  <c r="J39" i="14"/>
  <c r="J38" i="14"/>
  <c r="AY111" i="1"/>
  <c r="J37" i="14"/>
  <c r="AX111" i="1"/>
  <c r="BI229" i="14"/>
  <c r="BH229" i="14"/>
  <c r="BG229" i="14"/>
  <c r="BF229" i="14"/>
  <c r="T229" i="14"/>
  <c r="T228" i="14"/>
  <c r="R229" i="14"/>
  <c r="R228" i="14" s="1"/>
  <c r="P229" i="14"/>
  <c r="P228" i="14"/>
  <c r="BI223" i="14"/>
  <c r="BH223" i="14"/>
  <c r="BG223" i="14"/>
  <c r="BF223" i="14"/>
  <c r="T223" i="14"/>
  <c r="R223" i="14"/>
  <c r="P223" i="14"/>
  <c r="BI220" i="14"/>
  <c r="BH220" i="14"/>
  <c r="BG220" i="14"/>
  <c r="BF220" i="14"/>
  <c r="T220" i="14"/>
  <c r="R220" i="14"/>
  <c r="P220" i="14"/>
  <c r="BI217" i="14"/>
  <c r="BH217" i="14"/>
  <c r="BG217" i="14"/>
  <c r="BF217" i="14"/>
  <c r="T217" i="14"/>
  <c r="R217" i="14"/>
  <c r="P217" i="14"/>
  <c r="BI214" i="14"/>
  <c r="BH214" i="14"/>
  <c r="BG214" i="14"/>
  <c r="BF214" i="14"/>
  <c r="T214" i="14"/>
  <c r="R214" i="14"/>
  <c r="P214" i="14"/>
  <c r="BI211" i="14"/>
  <c r="BH211" i="14"/>
  <c r="BG211" i="14"/>
  <c r="BF211" i="14"/>
  <c r="T211" i="14"/>
  <c r="R211" i="14"/>
  <c r="P211" i="14"/>
  <c r="BI208" i="14"/>
  <c r="BH208" i="14"/>
  <c r="BG208" i="14"/>
  <c r="BF208" i="14"/>
  <c r="T208" i="14"/>
  <c r="R208" i="14"/>
  <c r="P208" i="14"/>
  <c r="BI205" i="14"/>
  <c r="BH205" i="14"/>
  <c r="BG205" i="14"/>
  <c r="BF205" i="14"/>
  <c r="T205" i="14"/>
  <c r="R205" i="14"/>
  <c r="P205" i="14"/>
  <c r="BI202" i="14"/>
  <c r="BH202" i="14"/>
  <c r="BG202" i="14"/>
  <c r="BF202" i="14"/>
  <c r="T202" i="14"/>
  <c r="R202" i="14"/>
  <c r="P202" i="14"/>
  <c r="BI198" i="14"/>
  <c r="BH198" i="14"/>
  <c r="BG198" i="14"/>
  <c r="BF198" i="14"/>
  <c r="T198" i="14"/>
  <c r="R198" i="14"/>
  <c r="P198" i="14"/>
  <c r="BI195" i="14"/>
  <c r="BH195" i="14"/>
  <c r="BG195" i="14"/>
  <c r="BF195" i="14"/>
  <c r="T195" i="14"/>
  <c r="R195" i="14"/>
  <c r="P195" i="14"/>
  <c r="BI190" i="14"/>
  <c r="BH190" i="14"/>
  <c r="BG190" i="14"/>
  <c r="BF190" i="14"/>
  <c r="T190" i="14"/>
  <c r="R190" i="14"/>
  <c r="P190" i="14"/>
  <c r="BI186" i="14"/>
  <c r="BH186" i="14"/>
  <c r="BG186" i="14"/>
  <c r="BF186" i="14"/>
  <c r="T186" i="14"/>
  <c r="R186" i="14"/>
  <c r="P186" i="14"/>
  <c r="BI183" i="14"/>
  <c r="BH183" i="14"/>
  <c r="BG183" i="14"/>
  <c r="BF183" i="14"/>
  <c r="T183" i="14"/>
  <c r="R183" i="14"/>
  <c r="P183" i="14"/>
  <c r="BI178" i="14"/>
  <c r="BH178" i="14"/>
  <c r="BG178" i="14"/>
  <c r="BF178" i="14"/>
  <c r="T178" i="14"/>
  <c r="T177" i="14" s="1"/>
  <c r="R178" i="14"/>
  <c r="R177" i="14" s="1"/>
  <c r="P178" i="14"/>
  <c r="P177" i="14" s="1"/>
  <c r="BI174" i="14"/>
  <c r="BH174" i="14"/>
  <c r="BG174" i="14"/>
  <c r="BF174" i="14"/>
  <c r="T174" i="14"/>
  <c r="R174" i="14"/>
  <c r="P174" i="14"/>
  <c r="BI170" i="14"/>
  <c r="BH170" i="14"/>
  <c r="BG170" i="14"/>
  <c r="BF170" i="14"/>
  <c r="T170" i="14"/>
  <c r="R170" i="14"/>
  <c r="P170" i="14"/>
  <c r="BI166" i="14"/>
  <c r="BH166" i="14"/>
  <c r="BG166" i="14"/>
  <c r="BF166" i="14"/>
  <c r="T166" i="14"/>
  <c r="R166" i="14"/>
  <c r="P166" i="14"/>
  <c r="BI159" i="14"/>
  <c r="BH159" i="14"/>
  <c r="BG159" i="14"/>
  <c r="BF159" i="14"/>
  <c r="T159" i="14"/>
  <c r="R159" i="14"/>
  <c r="P159" i="14"/>
  <c r="BI156" i="14"/>
  <c r="BH156" i="14"/>
  <c r="BG156" i="14"/>
  <c r="BF156" i="14"/>
  <c r="T156" i="14"/>
  <c r="R156" i="14"/>
  <c r="P156" i="14"/>
  <c r="BI152" i="14"/>
  <c r="BH152" i="14"/>
  <c r="BG152" i="14"/>
  <c r="BF152" i="14"/>
  <c r="T152" i="14"/>
  <c r="R152" i="14"/>
  <c r="P152" i="14"/>
  <c r="BI148" i="14"/>
  <c r="BH148" i="14"/>
  <c r="BG148" i="14"/>
  <c r="BF148" i="14"/>
  <c r="T148" i="14"/>
  <c r="R148" i="14"/>
  <c r="P148" i="14"/>
  <c r="BI145" i="14"/>
  <c r="BH145" i="14"/>
  <c r="BG145" i="14"/>
  <c r="BF145" i="14"/>
  <c r="T145" i="14"/>
  <c r="R145" i="14"/>
  <c r="P145" i="14"/>
  <c r="BI141" i="14"/>
  <c r="BH141" i="14"/>
  <c r="BG141" i="14"/>
  <c r="BF141" i="14"/>
  <c r="T141" i="14"/>
  <c r="R141" i="14"/>
  <c r="P141" i="14"/>
  <c r="BI137" i="14"/>
  <c r="BH137" i="14"/>
  <c r="BG137" i="14"/>
  <c r="BF137" i="14"/>
  <c r="T137" i="14"/>
  <c r="R137" i="14"/>
  <c r="P137" i="14"/>
  <c r="BI132" i="14"/>
  <c r="BH132" i="14"/>
  <c r="BG132" i="14"/>
  <c r="BF132" i="14"/>
  <c r="T132" i="14"/>
  <c r="R132" i="14"/>
  <c r="P132" i="14"/>
  <c r="BI128" i="14"/>
  <c r="BH128" i="14"/>
  <c r="BG128" i="14"/>
  <c r="BF128" i="14"/>
  <c r="T128" i="14"/>
  <c r="R128" i="14"/>
  <c r="P128" i="14"/>
  <c r="J121" i="14"/>
  <c r="F121" i="14"/>
  <c r="F119" i="14"/>
  <c r="E117" i="14"/>
  <c r="J93" i="14"/>
  <c r="F93" i="14"/>
  <c r="F91" i="14"/>
  <c r="E89" i="14"/>
  <c r="J26" i="14"/>
  <c r="E26" i="14"/>
  <c r="J122" i="14" s="1"/>
  <c r="J25" i="14"/>
  <c r="J20" i="14"/>
  <c r="E20" i="14"/>
  <c r="F122" i="14"/>
  <c r="J19" i="14"/>
  <c r="J14" i="14"/>
  <c r="J119" i="14" s="1"/>
  <c r="E7" i="14"/>
  <c r="E85" i="14" s="1"/>
  <c r="J39" i="13"/>
  <c r="J38" i="13"/>
  <c r="AY110" i="1" s="1"/>
  <c r="J37" i="13"/>
  <c r="AX110" i="1" s="1"/>
  <c r="BI202" i="13"/>
  <c r="BH202" i="13"/>
  <c r="BG202" i="13"/>
  <c r="BF202" i="13"/>
  <c r="T202" i="13"/>
  <c r="T201" i="13"/>
  <c r="R202" i="13"/>
  <c r="R201" i="13"/>
  <c r="P202" i="13"/>
  <c r="P201" i="13" s="1"/>
  <c r="BI198" i="13"/>
  <c r="BH198" i="13"/>
  <c r="BG198" i="13"/>
  <c r="BF198" i="13"/>
  <c r="T198" i="13"/>
  <c r="R198" i="13"/>
  <c r="P198" i="13"/>
  <c r="BI193" i="13"/>
  <c r="BH193" i="13"/>
  <c r="BG193" i="13"/>
  <c r="BF193" i="13"/>
  <c r="T193" i="13"/>
  <c r="R193" i="13"/>
  <c r="P193" i="13"/>
  <c r="BI189" i="13"/>
  <c r="BH189" i="13"/>
  <c r="BG189" i="13"/>
  <c r="BF189" i="13"/>
  <c r="T189" i="13"/>
  <c r="R189" i="13"/>
  <c r="P189" i="13"/>
  <c r="BI186" i="13"/>
  <c r="BH186" i="13"/>
  <c r="BG186" i="13"/>
  <c r="BF186" i="13"/>
  <c r="T186" i="13"/>
  <c r="R186" i="13"/>
  <c r="P186" i="13"/>
  <c r="BI181" i="13"/>
  <c r="BH181" i="13"/>
  <c r="BG181" i="13"/>
  <c r="BF181" i="13"/>
  <c r="T181" i="13"/>
  <c r="T180" i="13"/>
  <c r="R181" i="13"/>
  <c r="R180" i="13" s="1"/>
  <c r="P181" i="13"/>
  <c r="P180" i="13" s="1"/>
  <c r="BI177" i="13"/>
  <c r="BH177" i="13"/>
  <c r="BG177" i="13"/>
  <c r="BF177" i="13"/>
  <c r="T177" i="13"/>
  <c r="R177" i="13"/>
  <c r="P177" i="13"/>
  <c r="BI170" i="13"/>
  <c r="BH170" i="13"/>
  <c r="BG170" i="13"/>
  <c r="BF170" i="13"/>
  <c r="T170" i="13"/>
  <c r="R170" i="13"/>
  <c r="P170" i="13"/>
  <c r="BI166" i="13"/>
  <c r="BH166" i="13"/>
  <c r="BG166" i="13"/>
  <c r="BF166" i="13"/>
  <c r="T166" i="13"/>
  <c r="R166" i="13"/>
  <c r="P166" i="13"/>
  <c r="BI159" i="13"/>
  <c r="BH159" i="13"/>
  <c r="BG159" i="13"/>
  <c r="BF159" i="13"/>
  <c r="T159" i="13"/>
  <c r="R159" i="13"/>
  <c r="P159" i="13"/>
  <c r="BI156" i="13"/>
  <c r="BH156" i="13"/>
  <c r="BG156" i="13"/>
  <c r="BF156" i="13"/>
  <c r="T156" i="13"/>
  <c r="R156" i="13"/>
  <c r="P156" i="13"/>
  <c r="BI152" i="13"/>
  <c r="BH152" i="13"/>
  <c r="BG152" i="13"/>
  <c r="BF152" i="13"/>
  <c r="T152" i="13"/>
  <c r="R152" i="13"/>
  <c r="P152" i="13"/>
  <c r="BI148" i="13"/>
  <c r="BH148" i="13"/>
  <c r="BG148" i="13"/>
  <c r="BF148" i="13"/>
  <c r="T148" i="13"/>
  <c r="R148" i="13"/>
  <c r="P148" i="13"/>
  <c r="BI145" i="13"/>
  <c r="BH145" i="13"/>
  <c r="BG145" i="13"/>
  <c r="BF145" i="13"/>
  <c r="T145" i="13"/>
  <c r="R145" i="13"/>
  <c r="P145" i="13"/>
  <c r="BI141" i="13"/>
  <c r="BH141" i="13"/>
  <c r="BG141" i="13"/>
  <c r="BF141" i="13"/>
  <c r="T141" i="13"/>
  <c r="R141" i="13"/>
  <c r="P141" i="13"/>
  <c r="BI137" i="13"/>
  <c r="BH137" i="13"/>
  <c r="BG137" i="13"/>
  <c r="BF137" i="13"/>
  <c r="T137" i="13"/>
  <c r="R137" i="13"/>
  <c r="P137" i="13"/>
  <c r="BI132" i="13"/>
  <c r="BH132" i="13"/>
  <c r="BG132" i="13"/>
  <c r="BF132" i="13"/>
  <c r="T132" i="13"/>
  <c r="R132" i="13"/>
  <c r="P132" i="13"/>
  <c r="BI128" i="13"/>
  <c r="BH128" i="13"/>
  <c r="BG128" i="13"/>
  <c r="BF128" i="13"/>
  <c r="T128" i="13"/>
  <c r="R128" i="13"/>
  <c r="P128" i="13"/>
  <c r="J121" i="13"/>
  <c r="F121" i="13"/>
  <c r="F119" i="13"/>
  <c r="E117" i="13"/>
  <c r="J93" i="13"/>
  <c r="F93" i="13"/>
  <c r="F91" i="13"/>
  <c r="E89" i="13"/>
  <c r="J26" i="13"/>
  <c r="E26" i="13"/>
  <c r="J122" i="13" s="1"/>
  <c r="J25" i="13"/>
  <c r="J20" i="13"/>
  <c r="E20" i="13"/>
  <c r="F122" i="13"/>
  <c r="J19" i="13"/>
  <c r="J14" i="13"/>
  <c r="J119" i="13"/>
  <c r="E7" i="13"/>
  <c r="E113" i="13"/>
  <c r="J39" i="12"/>
  <c r="J38" i="12"/>
  <c r="AY109" i="1"/>
  <c r="J37" i="12"/>
  <c r="AX109" i="1"/>
  <c r="BI202" i="12"/>
  <c r="BH202" i="12"/>
  <c r="BG202" i="12"/>
  <c r="BF202" i="12"/>
  <c r="T202" i="12"/>
  <c r="T201" i="12" s="1"/>
  <c r="R202" i="12"/>
  <c r="R201" i="12" s="1"/>
  <c r="P202" i="12"/>
  <c r="P201" i="12"/>
  <c r="BI198" i="12"/>
  <c r="BH198" i="12"/>
  <c r="BG198" i="12"/>
  <c r="BF198" i="12"/>
  <c r="T198" i="12"/>
  <c r="R198" i="12"/>
  <c r="P198" i="12"/>
  <c r="BI193" i="12"/>
  <c r="BH193" i="12"/>
  <c r="BG193" i="12"/>
  <c r="BF193" i="12"/>
  <c r="T193" i="12"/>
  <c r="R193" i="12"/>
  <c r="P193" i="12"/>
  <c r="BI189" i="12"/>
  <c r="BH189" i="12"/>
  <c r="BG189" i="12"/>
  <c r="BF189" i="12"/>
  <c r="T189" i="12"/>
  <c r="R189" i="12"/>
  <c r="P189" i="12"/>
  <c r="BI186" i="12"/>
  <c r="BH186" i="12"/>
  <c r="BG186" i="12"/>
  <c r="BF186" i="12"/>
  <c r="T186" i="12"/>
  <c r="R186" i="12"/>
  <c r="P186" i="12"/>
  <c r="BI181" i="12"/>
  <c r="BH181" i="12"/>
  <c r="BG181" i="12"/>
  <c r="BF181" i="12"/>
  <c r="T181" i="12"/>
  <c r="T180" i="12" s="1"/>
  <c r="R181" i="12"/>
  <c r="R180" i="12"/>
  <c r="P181" i="12"/>
  <c r="P180" i="12" s="1"/>
  <c r="BI177" i="12"/>
  <c r="BH177" i="12"/>
  <c r="BG177" i="12"/>
  <c r="BF177" i="12"/>
  <c r="T177" i="12"/>
  <c r="R177" i="12"/>
  <c r="P177" i="12"/>
  <c r="BI170" i="12"/>
  <c r="BH170" i="12"/>
  <c r="BG170" i="12"/>
  <c r="BF170" i="12"/>
  <c r="T170" i="12"/>
  <c r="R170" i="12"/>
  <c r="P170" i="12"/>
  <c r="BI166" i="12"/>
  <c r="BH166" i="12"/>
  <c r="BG166" i="12"/>
  <c r="BF166" i="12"/>
  <c r="T166" i="12"/>
  <c r="R166" i="12"/>
  <c r="P166" i="12"/>
  <c r="BI159" i="12"/>
  <c r="BH159" i="12"/>
  <c r="BG159" i="12"/>
  <c r="BF159" i="12"/>
  <c r="T159" i="12"/>
  <c r="R159" i="12"/>
  <c r="P159" i="12"/>
  <c r="BI156" i="12"/>
  <c r="BH156" i="12"/>
  <c r="BG156" i="12"/>
  <c r="BF156" i="12"/>
  <c r="T156" i="12"/>
  <c r="R156" i="12"/>
  <c r="P156" i="12"/>
  <c r="BI152" i="12"/>
  <c r="BH152" i="12"/>
  <c r="BG152" i="12"/>
  <c r="BF152" i="12"/>
  <c r="T152" i="12"/>
  <c r="R152" i="12"/>
  <c r="P152" i="12"/>
  <c r="BI148" i="12"/>
  <c r="BH148" i="12"/>
  <c r="BG148" i="12"/>
  <c r="BF148" i="12"/>
  <c r="T148" i="12"/>
  <c r="R148" i="12"/>
  <c r="P148" i="12"/>
  <c r="BI145" i="12"/>
  <c r="BH145" i="12"/>
  <c r="BG145" i="12"/>
  <c r="BF145" i="12"/>
  <c r="T145" i="12"/>
  <c r="R145" i="12"/>
  <c r="P145" i="12"/>
  <c r="BI141" i="12"/>
  <c r="BH141" i="12"/>
  <c r="BG141" i="12"/>
  <c r="BF141" i="12"/>
  <c r="T141" i="12"/>
  <c r="R141" i="12"/>
  <c r="P141" i="12"/>
  <c r="BI137" i="12"/>
  <c r="BH137" i="12"/>
  <c r="BG137" i="12"/>
  <c r="BF137" i="12"/>
  <c r="T137" i="12"/>
  <c r="R137" i="12"/>
  <c r="P137" i="12"/>
  <c r="BI132" i="12"/>
  <c r="BH132" i="12"/>
  <c r="BG132" i="12"/>
  <c r="BF132" i="12"/>
  <c r="T132" i="12"/>
  <c r="R132" i="12"/>
  <c r="P132" i="12"/>
  <c r="BI128" i="12"/>
  <c r="BH128" i="12"/>
  <c r="BG128" i="12"/>
  <c r="BF128" i="12"/>
  <c r="T128" i="12"/>
  <c r="R128" i="12"/>
  <c r="P128" i="12"/>
  <c r="J121" i="12"/>
  <c r="F121" i="12"/>
  <c r="F119" i="12"/>
  <c r="E117" i="12"/>
  <c r="J93" i="12"/>
  <c r="F93" i="12"/>
  <c r="F91" i="12"/>
  <c r="E89" i="12"/>
  <c r="J26" i="12"/>
  <c r="E26" i="12"/>
  <c r="J94" i="12" s="1"/>
  <c r="J25" i="12"/>
  <c r="J20" i="12"/>
  <c r="E20" i="12"/>
  <c r="F122" i="12" s="1"/>
  <c r="J19" i="12"/>
  <c r="J14" i="12"/>
  <c r="J119" i="12" s="1"/>
  <c r="E7" i="12"/>
  <c r="E113" i="12" s="1"/>
  <c r="J39" i="11"/>
  <c r="J38" i="11"/>
  <c r="AY108" i="1"/>
  <c r="J37" i="11"/>
  <c r="AX108" i="1"/>
  <c r="BI250" i="11"/>
  <c r="BH250" i="11"/>
  <c r="BG250" i="11"/>
  <c r="BF250" i="11"/>
  <c r="T250" i="11"/>
  <c r="T249" i="11"/>
  <c r="R250" i="11"/>
  <c r="R249" i="11" s="1"/>
  <c r="P250" i="11"/>
  <c r="P249" i="11"/>
  <c r="BI244" i="11"/>
  <c r="BH244" i="11"/>
  <c r="BG244" i="11"/>
  <c r="BF244" i="11"/>
  <c r="T244" i="11"/>
  <c r="R244" i="11"/>
  <c r="P244" i="11"/>
  <c r="BI241" i="11"/>
  <c r="BH241" i="11"/>
  <c r="BG241" i="11"/>
  <c r="BF241" i="11"/>
  <c r="T241" i="11"/>
  <c r="R241" i="11"/>
  <c r="P241" i="11"/>
  <c r="BI238" i="11"/>
  <c r="BH238" i="11"/>
  <c r="BG238" i="11"/>
  <c r="BF238" i="11"/>
  <c r="T238" i="11"/>
  <c r="R238" i="11"/>
  <c r="P238" i="11"/>
  <c r="BI235" i="11"/>
  <c r="BH235" i="11"/>
  <c r="BG235" i="11"/>
  <c r="BF235" i="11"/>
  <c r="T235" i="11"/>
  <c r="R235" i="11"/>
  <c r="P235" i="11"/>
  <c r="BI232" i="11"/>
  <c r="BH232" i="11"/>
  <c r="BG232" i="11"/>
  <c r="BF232" i="11"/>
  <c r="T232" i="11"/>
  <c r="R232" i="11"/>
  <c r="P232" i="11"/>
  <c r="BI229" i="11"/>
  <c r="BH229" i="11"/>
  <c r="BG229" i="11"/>
  <c r="BF229" i="11"/>
  <c r="T229" i="11"/>
  <c r="R229" i="11"/>
  <c r="P229" i="11"/>
  <c r="BI226" i="11"/>
  <c r="BH226" i="11"/>
  <c r="BG226" i="11"/>
  <c r="BF226" i="11"/>
  <c r="T226" i="11"/>
  <c r="R226" i="11"/>
  <c r="P226" i="11"/>
  <c r="BI223" i="11"/>
  <c r="BH223" i="11"/>
  <c r="BG223" i="11"/>
  <c r="BF223" i="11"/>
  <c r="T223" i="11"/>
  <c r="R223" i="11"/>
  <c r="P223" i="11"/>
  <c r="BI220" i="11"/>
  <c r="BH220" i="11"/>
  <c r="BG220" i="11"/>
  <c r="BF220" i="11"/>
  <c r="T220" i="11"/>
  <c r="R220" i="11"/>
  <c r="P220" i="11"/>
  <c r="BI216" i="11"/>
  <c r="BH216" i="11"/>
  <c r="BG216" i="11"/>
  <c r="BF216" i="11"/>
  <c r="T216" i="11"/>
  <c r="R216" i="11"/>
  <c r="P216" i="11"/>
  <c r="BI212" i="11"/>
  <c r="BH212" i="11"/>
  <c r="BG212" i="11"/>
  <c r="BF212" i="11"/>
  <c r="T212" i="11"/>
  <c r="R212" i="11"/>
  <c r="P212" i="11"/>
  <c r="BI209" i="11"/>
  <c r="BH209" i="11"/>
  <c r="BG209" i="11"/>
  <c r="BF209" i="11"/>
  <c r="T209" i="11"/>
  <c r="R209" i="11"/>
  <c r="P209" i="11"/>
  <c r="BI204" i="11"/>
  <c r="BH204" i="11"/>
  <c r="BG204" i="11"/>
  <c r="BF204" i="11"/>
  <c r="T204" i="11"/>
  <c r="R204" i="11"/>
  <c r="P204" i="11"/>
  <c r="BI199" i="11"/>
  <c r="BH199" i="11"/>
  <c r="BG199" i="11"/>
  <c r="BF199" i="11"/>
  <c r="T199" i="11"/>
  <c r="R199" i="11"/>
  <c r="P199" i="11"/>
  <c r="BI195" i="11"/>
  <c r="BH195" i="11"/>
  <c r="BG195" i="11"/>
  <c r="BF195" i="11"/>
  <c r="T195" i="11"/>
  <c r="R195" i="11"/>
  <c r="P195" i="11"/>
  <c r="BI192" i="11"/>
  <c r="BH192" i="11"/>
  <c r="BG192" i="11"/>
  <c r="BF192" i="11"/>
  <c r="T192" i="11"/>
  <c r="R192" i="11"/>
  <c r="P192" i="11"/>
  <c r="BI188" i="11"/>
  <c r="BH188" i="11"/>
  <c r="BG188" i="11"/>
  <c r="BF188" i="11"/>
  <c r="T188" i="11"/>
  <c r="R188" i="11"/>
  <c r="P188" i="11"/>
  <c r="BI185" i="11"/>
  <c r="BH185" i="11"/>
  <c r="BG185" i="11"/>
  <c r="BF185" i="11"/>
  <c r="T185" i="11"/>
  <c r="R185" i="11"/>
  <c r="P185" i="11"/>
  <c r="BI180" i="11"/>
  <c r="BH180" i="11"/>
  <c r="BG180" i="11"/>
  <c r="BF180" i="11"/>
  <c r="T180" i="11"/>
  <c r="T179" i="11"/>
  <c r="R180" i="11"/>
  <c r="R179" i="11"/>
  <c r="P180" i="11"/>
  <c r="P179" i="11" s="1"/>
  <c r="BI176" i="11"/>
  <c r="BH176" i="11"/>
  <c r="BG176" i="11"/>
  <c r="BF176" i="11"/>
  <c r="T176" i="11"/>
  <c r="R176" i="11"/>
  <c r="P176" i="11"/>
  <c r="BI170" i="11"/>
  <c r="BH170" i="11"/>
  <c r="BG170" i="11"/>
  <c r="BF170" i="11"/>
  <c r="T170" i="11"/>
  <c r="R170" i="11"/>
  <c r="P170" i="11"/>
  <c r="BI166" i="11"/>
  <c r="BH166" i="11"/>
  <c r="BG166" i="11"/>
  <c r="BF166" i="11"/>
  <c r="T166" i="11"/>
  <c r="R166" i="11"/>
  <c r="P166" i="11"/>
  <c r="BI159" i="11"/>
  <c r="BH159" i="11"/>
  <c r="BG159" i="11"/>
  <c r="BF159" i="11"/>
  <c r="T159" i="11"/>
  <c r="R159" i="11"/>
  <c r="P159" i="11"/>
  <c r="BI156" i="11"/>
  <c r="BH156" i="11"/>
  <c r="BG156" i="11"/>
  <c r="BF156" i="11"/>
  <c r="T156" i="11"/>
  <c r="R156" i="11"/>
  <c r="P156" i="11"/>
  <c r="BI152" i="11"/>
  <c r="BH152" i="11"/>
  <c r="BG152" i="11"/>
  <c r="BF152" i="11"/>
  <c r="T152" i="11"/>
  <c r="R152" i="11"/>
  <c r="P152" i="11"/>
  <c r="BI148" i="11"/>
  <c r="BH148" i="11"/>
  <c r="BG148" i="11"/>
  <c r="BF148" i="11"/>
  <c r="T148" i="11"/>
  <c r="R148" i="11"/>
  <c r="P148" i="11"/>
  <c r="BI145" i="11"/>
  <c r="BH145" i="11"/>
  <c r="BG145" i="11"/>
  <c r="BF145" i="11"/>
  <c r="T145" i="11"/>
  <c r="R145" i="11"/>
  <c r="P145" i="11"/>
  <c r="BI141" i="11"/>
  <c r="BH141" i="11"/>
  <c r="BG141" i="11"/>
  <c r="BF141" i="11"/>
  <c r="T141" i="11"/>
  <c r="R141" i="11"/>
  <c r="P141" i="11"/>
  <c r="BI137" i="11"/>
  <c r="BH137" i="11"/>
  <c r="BG137" i="11"/>
  <c r="BF137" i="11"/>
  <c r="T137" i="11"/>
  <c r="R137" i="11"/>
  <c r="P137" i="11"/>
  <c r="BI132" i="11"/>
  <c r="BH132" i="11"/>
  <c r="BG132" i="11"/>
  <c r="BF132" i="11"/>
  <c r="T132" i="11"/>
  <c r="R132" i="11"/>
  <c r="P132" i="11"/>
  <c r="BI128" i="11"/>
  <c r="BH128" i="11"/>
  <c r="BG128" i="11"/>
  <c r="BF128" i="11"/>
  <c r="T128" i="11"/>
  <c r="R128" i="11"/>
  <c r="P128" i="11"/>
  <c r="J121" i="11"/>
  <c r="F121" i="11"/>
  <c r="F119" i="11"/>
  <c r="E117" i="11"/>
  <c r="J93" i="11"/>
  <c r="F93" i="11"/>
  <c r="F91" i="11"/>
  <c r="E89" i="11"/>
  <c r="J26" i="11"/>
  <c r="E26" i="11"/>
  <c r="J122" i="11"/>
  <c r="J25" i="11"/>
  <c r="J20" i="11"/>
  <c r="E20" i="11"/>
  <c r="F122" i="11" s="1"/>
  <c r="J19" i="11"/>
  <c r="J14" i="11"/>
  <c r="J119" i="11" s="1"/>
  <c r="E7" i="11"/>
  <c r="E113" i="11" s="1"/>
  <c r="J39" i="10"/>
  <c r="J38" i="10"/>
  <c r="AY106" i="1"/>
  <c r="J37" i="10"/>
  <c r="AX106" i="1"/>
  <c r="BI257" i="10"/>
  <c r="BH257" i="10"/>
  <c r="BG257" i="10"/>
  <c r="BF257" i="10"/>
  <c r="T257" i="10"/>
  <c r="T256" i="10"/>
  <c r="R257" i="10"/>
  <c r="R256" i="10" s="1"/>
  <c r="P257" i="10"/>
  <c r="P256" i="10"/>
  <c r="BI252" i="10"/>
  <c r="BH252" i="10"/>
  <c r="BG252" i="10"/>
  <c r="BF252" i="10"/>
  <c r="T252" i="10"/>
  <c r="R252" i="10"/>
  <c r="P252" i="10"/>
  <c r="BI249" i="10"/>
  <c r="BH249" i="10"/>
  <c r="BG249" i="10"/>
  <c r="BF249" i="10"/>
  <c r="T249" i="10"/>
  <c r="R249" i="10"/>
  <c r="P249" i="10"/>
  <c r="BI246" i="10"/>
  <c r="BH246" i="10"/>
  <c r="BG246" i="10"/>
  <c r="BF246" i="10"/>
  <c r="T246" i="10"/>
  <c r="R246" i="10"/>
  <c r="P246" i="10"/>
  <c r="BI243" i="10"/>
  <c r="BH243" i="10"/>
  <c r="BG243" i="10"/>
  <c r="BF243" i="10"/>
  <c r="T243" i="10"/>
  <c r="R243" i="10"/>
  <c r="P243" i="10"/>
  <c r="BI239" i="10"/>
  <c r="BH239" i="10"/>
  <c r="BG239" i="10"/>
  <c r="BF239" i="10"/>
  <c r="T239" i="10"/>
  <c r="R239" i="10"/>
  <c r="P239" i="10"/>
  <c r="BI235" i="10"/>
  <c r="BH235" i="10"/>
  <c r="BG235" i="10"/>
  <c r="BF235" i="10"/>
  <c r="T235" i="10"/>
  <c r="R235" i="10"/>
  <c r="P235" i="10"/>
  <c r="BI232" i="10"/>
  <c r="BH232" i="10"/>
  <c r="BG232" i="10"/>
  <c r="BF232" i="10"/>
  <c r="T232" i="10"/>
  <c r="R232" i="10"/>
  <c r="P232" i="10"/>
  <c r="BI229" i="10"/>
  <c r="BH229" i="10"/>
  <c r="BG229" i="10"/>
  <c r="BF229" i="10"/>
  <c r="T229" i="10"/>
  <c r="R229" i="10"/>
  <c r="P229" i="10"/>
  <c r="BI226" i="10"/>
  <c r="BH226" i="10"/>
  <c r="BG226" i="10"/>
  <c r="BF226" i="10"/>
  <c r="T226" i="10"/>
  <c r="R226" i="10"/>
  <c r="P226" i="10"/>
  <c r="BI223" i="10"/>
  <c r="BH223" i="10"/>
  <c r="BG223" i="10"/>
  <c r="BF223" i="10"/>
  <c r="T223" i="10"/>
  <c r="R223" i="10"/>
  <c r="P223" i="10"/>
  <c r="BI218" i="10"/>
  <c r="BH218" i="10"/>
  <c r="BG218" i="10"/>
  <c r="BF218" i="10"/>
  <c r="T218" i="10"/>
  <c r="R218" i="10"/>
  <c r="P218" i="10"/>
  <c r="BI213" i="10"/>
  <c r="BH213" i="10"/>
  <c r="BG213" i="10"/>
  <c r="BF213" i="10"/>
  <c r="T213" i="10"/>
  <c r="R213" i="10"/>
  <c r="P213" i="10"/>
  <c r="BI208" i="10"/>
  <c r="BH208" i="10"/>
  <c r="BG208" i="10"/>
  <c r="BF208" i="10"/>
  <c r="T208" i="10"/>
  <c r="R208" i="10"/>
  <c r="P208" i="10"/>
  <c r="BI204" i="10"/>
  <c r="BH204" i="10"/>
  <c r="BG204" i="10"/>
  <c r="BF204" i="10"/>
  <c r="T204" i="10"/>
  <c r="R204" i="10"/>
  <c r="P204" i="10"/>
  <c r="BI201" i="10"/>
  <c r="BH201" i="10"/>
  <c r="BG201" i="10"/>
  <c r="BF201" i="10"/>
  <c r="T201" i="10"/>
  <c r="R201" i="10"/>
  <c r="P201" i="10"/>
  <c r="BI198" i="10"/>
  <c r="BH198" i="10"/>
  <c r="BG198" i="10"/>
  <c r="BF198" i="10"/>
  <c r="T198" i="10"/>
  <c r="R198" i="10"/>
  <c r="P198" i="10"/>
  <c r="BI194" i="10"/>
  <c r="BH194" i="10"/>
  <c r="BG194" i="10"/>
  <c r="BF194" i="10"/>
  <c r="T194" i="10"/>
  <c r="R194" i="10"/>
  <c r="P194" i="10"/>
  <c r="BI190" i="10"/>
  <c r="BH190" i="10"/>
  <c r="BG190" i="10"/>
  <c r="BF190" i="10"/>
  <c r="T190" i="10"/>
  <c r="T189" i="10"/>
  <c r="R190" i="10"/>
  <c r="R189" i="10" s="1"/>
  <c r="P190" i="10"/>
  <c r="P189" i="10" s="1"/>
  <c r="BI186" i="10"/>
  <c r="BH186" i="10"/>
  <c r="BG186" i="10"/>
  <c r="BF186" i="10"/>
  <c r="T186" i="10"/>
  <c r="R186" i="10"/>
  <c r="P186" i="10"/>
  <c r="BI179" i="10"/>
  <c r="BH179" i="10"/>
  <c r="BG179" i="10"/>
  <c r="BF179" i="10"/>
  <c r="T179" i="10"/>
  <c r="R179" i="10"/>
  <c r="P179" i="10"/>
  <c r="BI172" i="10"/>
  <c r="BH172" i="10"/>
  <c r="BG172" i="10"/>
  <c r="BF172" i="10"/>
  <c r="T172" i="10"/>
  <c r="R172" i="10"/>
  <c r="P172" i="10"/>
  <c r="BI159" i="10"/>
  <c r="BH159" i="10"/>
  <c r="BG159" i="10"/>
  <c r="BF159" i="10"/>
  <c r="T159" i="10"/>
  <c r="R159" i="10"/>
  <c r="P159" i="10"/>
  <c r="BI156" i="10"/>
  <c r="BH156" i="10"/>
  <c r="BG156" i="10"/>
  <c r="BF156" i="10"/>
  <c r="T156" i="10"/>
  <c r="R156" i="10"/>
  <c r="P156" i="10"/>
  <c r="BI152" i="10"/>
  <c r="BH152" i="10"/>
  <c r="BG152" i="10"/>
  <c r="BF152" i="10"/>
  <c r="T152" i="10"/>
  <c r="R152" i="10"/>
  <c r="P152" i="10"/>
  <c r="BI148" i="10"/>
  <c r="BH148" i="10"/>
  <c r="BG148" i="10"/>
  <c r="BF148" i="10"/>
  <c r="T148" i="10"/>
  <c r="R148" i="10"/>
  <c r="P148" i="10"/>
  <c r="BI145" i="10"/>
  <c r="BH145" i="10"/>
  <c r="BG145" i="10"/>
  <c r="BF145" i="10"/>
  <c r="T145" i="10"/>
  <c r="R145" i="10"/>
  <c r="P145" i="10"/>
  <c r="BI142" i="10"/>
  <c r="BH142" i="10"/>
  <c r="BG142" i="10"/>
  <c r="BF142" i="10"/>
  <c r="T142" i="10"/>
  <c r="R142" i="10"/>
  <c r="P142" i="10"/>
  <c r="BI138" i="10"/>
  <c r="BH138" i="10"/>
  <c r="BG138" i="10"/>
  <c r="BF138" i="10"/>
  <c r="T138" i="10"/>
  <c r="R138" i="10"/>
  <c r="P138" i="10"/>
  <c r="BI133" i="10"/>
  <c r="BH133" i="10"/>
  <c r="BG133" i="10"/>
  <c r="BF133" i="10"/>
  <c r="T133" i="10"/>
  <c r="R133" i="10"/>
  <c r="P133" i="10"/>
  <c r="BI129" i="10"/>
  <c r="BH129" i="10"/>
  <c r="BG129" i="10"/>
  <c r="BF129" i="10"/>
  <c r="T129" i="10"/>
  <c r="R129" i="10"/>
  <c r="P129" i="10"/>
  <c r="J122" i="10"/>
  <c r="F122" i="10"/>
  <c r="F120" i="10"/>
  <c r="E118" i="10"/>
  <c r="J93" i="10"/>
  <c r="F93" i="10"/>
  <c r="F91" i="10"/>
  <c r="E89" i="10"/>
  <c r="J26" i="10"/>
  <c r="E26" i="10"/>
  <c r="J123" i="10" s="1"/>
  <c r="J25" i="10"/>
  <c r="J20" i="10"/>
  <c r="E20" i="10"/>
  <c r="F123" i="10"/>
  <c r="J19" i="10"/>
  <c r="J14" i="10"/>
  <c r="J120" i="10"/>
  <c r="E7" i="10"/>
  <c r="E85" i="10"/>
  <c r="J39" i="9"/>
  <c r="J38" i="9"/>
  <c r="AY105" i="1"/>
  <c r="J37" i="9"/>
  <c r="AX105" i="1"/>
  <c r="BI445" i="9"/>
  <c r="BH445" i="9"/>
  <c r="BG445" i="9"/>
  <c r="BF445" i="9"/>
  <c r="T445" i="9"/>
  <c r="T444" i="9" s="1"/>
  <c r="R445" i="9"/>
  <c r="R444" i="9" s="1"/>
  <c r="P445" i="9"/>
  <c r="P444" i="9"/>
  <c r="BI441" i="9"/>
  <c r="BH441" i="9"/>
  <c r="BG441" i="9"/>
  <c r="BF441" i="9"/>
  <c r="T441" i="9"/>
  <c r="R441" i="9"/>
  <c r="P441" i="9"/>
  <c r="BI438" i="9"/>
  <c r="BH438" i="9"/>
  <c r="BG438" i="9"/>
  <c r="BF438" i="9"/>
  <c r="T438" i="9"/>
  <c r="R438" i="9"/>
  <c r="P438" i="9"/>
  <c r="BI435" i="9"/>
  <c r="BH435" i="9"/>
  <c r="BG435" i="9"/>
  <c r="BF435" i="9"/>
  <c r="T435" i="9"/>
  <c r="R435" i="9"/>
  <c r="P435" i="9"/>
  <c r="BI431" i="9"/>
  <c r="BH431" i="9"/>
  <c r="BG431" i="9"/>
  <c r="BF431" i="9"/>
  <c r="T431" i="9"/>
  <c r="R431" i="9"/>
  <c r="P431" i="9"/>
  <c r="BI427" i="9"/>
  <c r="BH427" i="9"/>
  <c r="BG427" i="9"/>
  <c r="BF427" i="9"/>
  <c r="T427" i="9"/>
  <c r="R427" i="9"/>
  <c r="P427" i="9"/>
  <c r="BI421" i="9"/>
  <c r="BH421" i="9"/>
  <c r="BG421" i="9"/>
  <c r="BF421" i="9"/>
  <c r="T421" i="9"/>
  <c r="R421" i="9"/>
  <c r="P421" i="9"/>
  <c r="BI415" i="9"/>
  <c r="BH415" i="9"/>
  <c r="BG415" i="9"/>
  <c r="BF415" i="9"/>
  <c r="T415" i="9"/>
  <c r="R415" i="9"/>
  <c r="P415" i="9"/>
  <c r="BI411" i="9"/>
  <c r="BH411" i="9"/>
  <c r="BG411" i="9"/>
  <c r="BF411" i="9"/>
  <c r="T411" i="9"/>
  <c r="R411" i="9"/>
  <c r="P411" i="9"/>
  <c r="BI407" i="9"/>
  <c r="BH407" i="9"/>
  <c r="BG407" i="9"/>
  <c r="BF407" i="9"/>
  <c r="T407" i="9"/>
  <c r="R407" i="9"/>
  <c r="P407" i="9"/>
  <c r="BI402" i="9"/>
  <c r="BH402" i="9"/>
  <c r="BG402" i="9"/>
  <c r="BF402" i="9"/>
  <c r="T402" i="9"/>
  <c r="R402" i="9"/>
  <c r="P402" i="9"/>
  <c r="BI396" i="9"/>
  <c r="BH396" i="9"/>
  <c r="BG396" i="9"/>
  <c r="BF396" i="9"/>
  <c r="T396" i="9"/>
  <c r="R396" i="9"/>
  <c r="P396" i="9"/>
  <c r="BI393" i="9"/>
  <c r="BH393" i="9"/>
  <c r="BG393" i="9"/>
  <c r="BF393" i="9"/>
  <c r="T393" i="9"/>
  <c r="R393" i="9"/>
  <c r="P393" i="9"/>
  <c r="BI389" i="9"/>
  <c r="BH389" i="9"/>
  <c r="BG389" i="9"/>
  <c r="BF389" i="9"/>
  <c r="T389" i="9"/>
  <c r="R389" i="9"/>
  <c r="P389" i="9"/>
  <c r="BI386" i="9"/>
  <c r="BH386" i="9"/>
  <c r="BG386" i="9"/>
  <c r="BF386" i="9"/>
  <c r="T386" i="9"/>
  <c r="R386" i="9"/>
  <c r="P386" i="9"/>
  <c r="BI381" i="9"/>
  <c r="BH381" i="9"/>
  <c r="BG381" i="9"/>
  <c r="BF381" i="9"/>
  <c r="T381" i="9"/>
  <c r="R381" i="9"/>
  <c r="P381" i="9"/>
  <c r="BI377" i="9"/>
  <c r="BH377" i="9"/>
  <c r="BG377" i="9"/>
  <c r="BF377" i="9"/>
  <c r="T377" i="9"/>
  <c r="R377" i="9"/>
  <c r="P377" i="9"/>
  <c r="BI374" i="9"/>
  <c r="BH374" i="9"/>
  <c r="BG374" i="9"/>
  <c r="BF374" i="9"/>
  <c r="T374" i="9"/>
  <c r="R374" i="9"/>
  <c r="P374" i="9"/>
  <c r="BI370" i="9"/>
  <c r="BH370" i="9"/>
  <c r="BG370" i="9"/>
  <c r="BF370" i="9"/>
  <c r="T370" i="9"/>
  <c r="R370" i="9"/>
  <c r="P370" i="9"/>
  <c r="BI366" i="9"/>
  <c r="BH366" i="9"/>
  <c r="BG366" i="9"/>
  <c r="BF366" i="9"/>
  <c r="T366" i="9"/>
  <c r="R366" i="9"/>
  <c r="P366" i="9"/>
  <c r="BI363" i="9"/>
  <c r="BH363" i="9"/>
  <c r="BG363" i="9"/>
  <c r="BF363" i="9"/>
  <c r="T363" i="9"/>
  <c r="R363" i="9"/>
  <c r="P363" i="9"/>
  <c r="BI359" i="9"/>
  <c r="BH359" i="9"/>
  <c r="BG359" i="9"/>
  <c r="BF359" i="9"/>
  <c r="T359" i="9"/>
  <c r="R359" i="9"/>
  <c r="P359" i="9"/>
  <c r="BI356" i="9"/>
  <c r="BH356" i="9"/>
  <c r="BG356" i="9"/>
  <c r="BF356" i="9"/>
  <c r="T356" i="9"/>
  <c r="R356" i="9"/>
  <c r="P356" i="9"/>
  <c r="BI353" i="9"/>
  <c r="BH353" i="9"/>
  <c r="BG353" i="9"/>
  <c r="BF353" i="9"/>
  <c r="T353" i="9"/>
  <c r="R353" i="9"/>
  <c r="P353" i="9"/>
  <c r="BI350" i="9"/>
  <c r="BH350" i="9"/>
  <c r="BG350" i="9"/>
  <c r="BF350" i="9"/>
  <c r="T350" i="9"/>
  <c r="R350" i="9"/>
  <c r="P350" i="9"/>
  <c r="BI347" i="9"/>
  <c r="BH347" i="9"/>
  <c r="BG347" i="9"/>
  <c r="BF347" i="9"/>
  <c r="T347" i="9"/>
  <c r="R347" i="9"/>
  <c r="P347" i="9"/>
  <c r="BI344" i="9"/>
  <c r="BH344" i="9"/>
  <c r="BG344" i="9"/>
  <c r="BF344" i="9"/>
  <c r="T344" i="9"/>
  <c r="R344" i="9"/>
  <c r="P344" i="9"/>
  <c r="BI340" i="9"/>
  <c r="BH340" i="9"/>
  <c r="BG340" i="9"/>
  <c r="BF340" i="9"/>
  <c r="T340" i="9"/>
  <c r="R340" i="9"/>
  <c r="P340" i="9"/>
  <c r="BI337" i="9"/>
  <c r="BH337" i="9"/>
  <c r="BG337" i="9"/>
  <c r="BF337" i="9"/>
  <c r="T337" i="9"/>
  <c r="R337" i="9"/>
  <c r="P337" i="9"/>
  <c r="BI334" i="9"/>
  <c r="BH334" i="9"/>
  <c r="BG334" i="9"/>
  <c r="BF334" i="9"/>
  <c r="T334" i="9"/>
  <c r="R334" i="9"/>
  <c r="P334" i="9"/>
  <c r="BI330" i="9"/>
  <c r="BH330" i="9"/>
  <c r="BG330" i="9"/>
  <c r="BF330" i="9"/>
  <c r="T330" i="9"/>
  <c r="R330" i="9"/>
  <c r="P330" i="9"/>
  <c r="BI327" i="9"/>
  <c r="BH327" i="9"/>
  <c r="BG327" i="9"/>
  <c r="BF327" i="9"/>
  <c r="T327" i="9"/>
  <c r="R327" i="9"/>
  <c r="P327" i="9"/>
  <c r="BI324" i="9"/>
  <c r="BH324" i="9"/>
  <c r="BG324" i="9"/>
  <c r="BF324" i="9"/>
  <c r="T324" i="9"/>
  <c r="R324" i="9"/>
  <c r="P324" i="9"/>
  <c r="BI319" i="9"/>
  <c r="BH319" i="9"/>
  <c r="BG319" i="9"/>
  <c r="BF319" i="9"/>
  <c r="T319" i="9"/>
  <c r="R319" i="9"/>
  <c r="P319" i="9"/>
  <c r="BI314" i="9"/>
  <c r="BH314" i="9"/>
  <c r="BG314" i="9"/>
  <c r="BF314" i="9"/>
  <c r="T314" i="9"/>
  <c r="R314" i="9"/>
  <c r="P314" i="9"/>
  <c r="BI309" i="9"/>
  <c r="BH309" i="9"/>
  <c r="BG309" i="9"/>
  <c r="BF309" i="9"/>
  <c r="T309" i="9"/>
  <c r="R309" i="9"/>
  <c r="P309" i="9"/>
  <c r="BI305" i="9"/>
  <c r="BH305" i="9"/>
  <c r="BG305" i="9"/>
  <c r="BF305" i="9"/>
  <c r="T305" i="9"/>
  <c r="R305" i="9"/>
  <c r="P305" i="9"/>
  <c r="BI300" i="9"/>
  <c r="BH300" i="9"/>
  <c r="BG300" i="9"/>
  <c r="BF300" i="9"/>
  <c r="T300" i="9"/>
  <c r="R300" i="9"/>
  <c r="P300" i="9"/>
  <c r="BI296" i="9"/>
  <c r="BH296" i="9"/>
  <c r="BG296" i="9"/>
  <c r="BF296" i="9"/>
  <c r="T296" i="9"/>
  <c r="R296" i="9"/>
  <c r="P296" i="9"/>
  <c r="BI292" i="9"/>
  <c r="BH292" i="9"/>
  <c r="BG292" i="9"/>
  <c r="BF292" i="9"/>
  <c r="T292" i="9"/>
  <c r="R292" i="9"/>
  <c r="P292" i="9"/>
  <c r="BI288" i="9"/>
  <c r="BH288" i="9"/>
  <c r="BG288" i="9"/>
  <c r="BF288" i="9"/>
  <c r="T288" i="9"/>
  <c r="R288" i="9"/>
  <c r="P288" i="9"/>
  <c r="BI284" i="9"/>
  <c r="BH284" i="9"/>
  <c r="BG284" i="9"/>
  <c r="BF284" i="9"/>
  <c r="T284" i="9"/>
  <c r="R284" i="9"/>
  <c r="P284" i="9"/>
  <c r="BI281" i="9"/>
  <c r="BH281" i="9"/>
  <c r="BG281" i="9"/>
  <c r="BF281" i="9"/>
  <c r="T281" i="9"/>
  <c r="R281" i="9"/>
  <c r="P281" i="9"/>
  <c r="BI278" i="9"/>
  <c r="BH278" i="9"/>
  <c r="BG278" i="9"/>
  <c r="BF278" i="9"/>
  <c r="T278" i="9"/>
  <c r="R278" i="9"/>
  <c r="P278" i="9"/>
  <c r="BI275" i="9"/>
  <c r="BH275" i="9"/>
  <c r="BG275" i="9"/>
  <c r="BF275" i="9"/>
  <c r="T275" i="9"/>
  <c r="R275" i="9"/>
  <c r="P275" i="9"/>
  <c r="BI271" i="9"/>
  <c r="BH271" i="9"/>
  <c r="BG271" i="9"/>
  <c r="BF271" i="9"/>
  <c r="T271" i="9"/>
  <c r="R271" i="9"/>
  <c r="P271" i="9"/>
  <c r="BI267" i="9"/>
  <c r="BH267" i="9"/>
  <c r="BG267" i="9"/>
  <c r="BF267" i="9"/>
  <c r="T267" i="9"/>
  <c r="R267" i="9"/>
  <c r="P267" i="9"/>
  <c r="BI264" i="9"/>
  <c r="BH264" i="9"/>
  <c r="BG264" i="9"/>
  <c r="BF264" i="9"/>
  <c r="T264" i="9"/>
  <c r="R264" i="9"/>
  <c r="P264" i="9"/>
  <c r="BI261" i="9"/>
  <c r="BH261" i="9"/>
  <c r="BG261" i="9"/>
  <c r="BF261" i="9"/>
  <c r="T261" i="9"/>
  <c r="R261" i="9"/>
  <c r="P261" i="9"/>
  <c r="BI255" i="9"/>
  <c r="BH255" i="9"/>
  <c r="BG255" i="9"/>
  <c r="BF255" i="9"/>
  <c r="T255" i="9"/>
  <c r="R255" i="9"/>
  <c r="P255" i="9"/>
  <c r="BI250" i="9"/>
  <c r="BH250" i="9"/>
  <c r="BG250" i="9"/>
  <c r="BF250" i="9"/>
  <c r="T250" i="9"/>
  <c r="R250" i="9"/>
  <c r="P250" i="9"/>
  <c r="BI246" i="9"/>
  <c r="BH246" i="9"/>
  <c r="BG246" i="9"/>
  <c r="BF246" i="9"/>
  <c r="T246" i="9"/>
  <c r="R246" i="9"/>
  <c r="P246" i="9"/>
  <c r="BI239" i="9"/>
  <c r="BH239" i="9"/>
  <c r="BG239" i="9"/>
  <c r="BF239" i="9"/>
  <c r="T239" i="9"/>
  <c r="R239" i="9"/>
  <c r="P239" i="9"/>
  <c r="BI233" i="9"/>
  <c r="BH233" i="9"/>
  <c r="BG233" i="9"/>
  <c r="BF233" i="9"/>
  <c r="T233" i="9"/>
  <c r="R233" i="9"/>
  <c r="P233" i="9"/>
  <c r="BI230" i="9"/>
  <c r="BH230" i="9"/>
  <c r="BG230" i="9"/>
  <c r="BF230" i="9"/>
  <c r="T230" i="9"/>
  <c r="R230" i="9"/>
  <c r="P230" i="9"/>
  <c r="BI227" i="9"/>
  <c r="BH227" i="9"/>
  <c r="BG227" i="9"/>
  <c r="BF227" i="9"/>
  <c r="T227" i="9"/>
  <c r="R227" i="9"/>
  <c r="P227" i="9"/>
  <c r="BI223" i="9"/>
  <c r="BH223" i="9"/>
  <c r="BG223" i="9"/>
  <c r="BF223" i="9"/>
  <c r="T223" i="9"/>
  <c r="R223" i="9"/>
  <c r="P223" i="9"/>
  <c r="BI220" i="9"/>
  <c r="BH220" i="9"/>
  <c r="BG220" i="9"/>
  <c r="BF220" i="9"/>
  <c r="T220" i="9"/>
  <c r="R220" i="9"/>
  <c r="P220" i="9"/>
  <c r="BI217" i="9"/>
  <c r="BH217" i="9"/>
  <c r="BG217" i="9"/>
  <c r="BF217" i="9"/>
  <c r="T217" i="9"/>
  <c r="R217" i="9"/>
  <c r="P217" i="9"/>
  <c r="BI214" i="9"/>
  <c r="BH214" i="9"/>
  <c r="BG214" i="9"/>
  <c r="BF214" i="9"/>
  <c r="T214" i="9"/>
  <c r="R214" i="9"/>
  <c r="P214" i="9"/>
  <c r="BI207" i="9"/>
  <c r="BH207" i="9"/>
  <c r="BG207" i="9"/>
  <c r="BF207" i="9"/>
  <c r="T207" i="9"/>
  <c r="R207" i="9"/>
  <c r="P207" i="9"/>
  <c r="BI200" i="9"/>
  <c r="BH200" i="9"/>
  <c r="BG200" i="9"/>
  <c r="BF200" i="9"/>
  <c r="T200" i="9"/>
  <c r="R200" i="9"/>
  <c r="P200" i="9"/>
  <c r="BI187" i="9"/>
  <c r="BH187" i="9"/>
  <c r="BG187" i="9"/>
  <c r="BF187" i="9"/>
  <c r="T187" i="9"/>
  <c r="R187" i="9"/>
  <c r="P187" i="9"/>
  <c r="BI184" i="9"/>
  <c r="BH184" i="9"/>
  <c r="BG184" i="9"/>
  <c r="BF184" i="9"/>
  <c r="T184" i="9"/>
  <c r="R184" i="9"/>
  <c r="P184" i="9"/>
  <c r="BI180" i="9"/>
  <c r="BH180" i="9"/>
  <c r="BG180" i="9"/>
  <c r="BF180" i="9"/>
  <c r="T180" i="9"/>
  <c r="R180" i="9"/>
  <c r="P180" i="9"/>
  <c r="BI174" i="9"/>
  <c r="BH174" i="9"/>
  <c r="BG174" i="9"/>
  <c r="BF174" i="9"/>
  <c r="T174" i="9"/>
  <c r="R174" i="9"/>
  <c r="P174" i="9"/>
  <c r="BI171" i="9"/>
  <c r="BH171" i="9"/>
  <c r="BG171" i="9"/>
  <c r="BF171" i="9"/>
  <c r="T171" i="9"/>
  <c r="R171" i="9"/>
  <c r="P171" i="9"/>
  <c r="BI168" i="9"/>
  <c r="BH168" i="9"/>
  <c r="BG168" i="9"/>
  <c r="BF168" i="9"/>
  <c r="T168" i="9"/>
  <c r="R168" i="9"/>
  <c r="P168" i="9"/>
  <c r="BI165" i="9"/>
  <c r="BH165" i="9"/>
  <c r="BG165" i="9"/>
  <c r="BF165" i="9"/>
  <c r="T165" i="9"/>
  <c r="R165" i="9"/>
  <c r="P165" i="9"/>
  <c r="BI162" i="9"/>
  <c r="BH162" i="9"/>
  <c r="BG162" i="9"/>
  <c r="BF162" i="9"/>
  <c r="T162" i="9"/>
  <c r="R162" i="9"/>
  <c r="P162" i="9"/>
  <c r="BI158" i="9"/>
  <c r="BH158" i="9"/>
  <c r="BG158" i="9"/>
  <c r="BF158" i="9"/>
  <c r="T158" i="9"/>
  <c r="R158" i="9"/>
  <c r="P158" i="9"/>
  <c r="BI153" i="9"/>
  <c r="BH153" i="9"/>
  <c r="BG153" i="9"/>
  <c r="BF153" i="9"/>
  <c r="T153" i="9"/>
  <c r="R153" i="9"/>
  <c r="P153" i="9"/>
  <c r="BI149" i="9"/>
  <c r="BH149" i="9"/>
  <c r="BG149" i="9"/>
  <c r="BF149" i="9"/>
  <c r="T149" i="9"/>
  <c r="R149" i="9"/>
  <c r="P149" i="9"/>
  <c r="BI146" i="9"/>
  <c r="BH146" i="9"/>
  <c r="BG146" i="9"/>
  <c r="BF146" i="9"/>
  <c r="T146" i="9"/>
  <c r="R146" i="9"/>
  <c r="P146" i="9"/>
  <c r="BI142" i="9"/>
  <c r="BH142" i="9"/>
  <c r="BG142" i="9"/>
  <c r="BF142" i="9"/>
  <c r="T142" i="9"/>
  <c r="R142" i="9"/>
  <c r="P142" i="9"/>
  <c r="BI138" i="9"/>
  <c r="BH138" i="9"/>
  <c r="BG138" i="9"/>
  <c r="BF138" i="9"/>
  <c r="T138" i="9"/>
  <c r="R138" i="9"/>
  <c r="P138" i="9"/>
  <c r="BI135" i="9"/>
  <c r="BH135" i="9"/>
  <c r="BG135" i="9"/>
  <c r="BF135" i="9"/>
  <c r="T135" i="9"/>
  <c r="R135" i="9"/>
  <c r="P135" i="9"/>
  <c r="BI132" i="9"/>
  <c r="BH132" i="9"/>
  <c r="BG132" i="9"/>
  <c r="BF132" i="9"/>
  <c r="T132" i="9"/>
  <c r="R132" i="9"/>
  <c r="P132" i="9"/>
  <c r="J125" i="9"/>
  <c r="F125" i="9"/>
  <c r="F123" i="9"/>
  <c r="E121" i="9"/>
  <c r="J93" i="9"/>
  <c r="F93" i="9"/>
  <c r="F91" i="9"/>
  <c r="E89" i="9"/>
  <c r="J26" i="9"/>
  <c r="E26" i="9"/>
  <c r="J126" i="9" s="1"/>
  <c r="J25" i="9"/>
  <c r="J20" i="9"/>
  <c r="E20" i="9"/>
  <c r="F94" i="9" s="1"/>
  <c r="J19" i="9"/>
  <c r="J14" i="9"/>
  <c r="J123" i="9" s="1"/>
  <c r="E7" i="9"/>
  <c r="E117" i="9"/>
  <c r="J39" i="8"/>
  <c r="J38" i="8"/>
  <c r="AY103" i="1" s="1"/>
  <c r="J37" i="8"/>
  <c r="AX103" i="1"/>
  <c r="BI297" i="8"/>
  <c r="BH297" i="8"/>
  <c r="BG297" i="8"/>
  <c r="BF297" i="8"/>
  <c r="T297" i="8"/>
  <c r="T296" i="8" s="1"/>
  <c r="R297" i="8"/>
  <c r="R296" i="8" s="1"/>
  <c r="P297" i="8"/>
  <c r="P296" i="8" s="1"/>
  <c r="BI293" i="8"/>
  <c r="BH293" i="8"/>
  <c r="BG293" i="8"/>
  <c r="BF293" i="8"/>
  <c r="T293" i="8"/>
  <c r="R293" i="8"/>
  <c r="P293" i="8"/>
  <c r="BI289" i="8"/>
  <c r="BH289" i="8"/>
  <c r="BG289" i="8"/>
  <c r="BF289" i="8"/>
  <c r="T289" i="8"/>
  <c r="R289" i="8"/>
  <c r="P289" i="8"/>
  <c r="BI285" i="8"/>
  <c r="BH285" i="8"/>
  <c r="BG285" i="8"/>
  <c r="BF285" i="8"/>
  <c r="T285" i="8"/>
  <c r="R285" i="8"/>
  <c r="P285" i="8"/>
  <c r="BI281" i="8"/>
  <c r="BH281" i="8"/>
  <c r="BG281" i="8"/>
  <c r="BF281" i="8"/>
  <c r="T281" i="8"/>
  <c r="R281" i="8"/>
  <c r="P281" i="8"/>
  <c r="BI277" i="8"/>
  <c r="BH277" i="8"/>
  <c r="BG277" i="8"/>
  <c r="BF277" i="8"/>
  <c r="T277" i="8"/>
  <c r="R277" i="8"/>
  <c r="P277" i="8"/>
  <c r="BI272" i="8"/>
  <c r="BH272" i="8"/>
  <c r="BG272" i="8"/>
  <c r="BF272" i="8"/>
  <c r="T272" i="8"/>
  <c r="R272" i="8"/>
  <c r="P272" i="8"/>
  <c r="BI269" i="8"/>
  <c r="BH269" i="8"/>
  <c r="BG269" i="8"/>
  <c r="BF269" i="8"/>
  <c r="T269" i="8"/>
  <c r="R269" i="8"/>
  <c r="P269" i="8"/>
  <c r="BI266" i="8"/>
  <c r="BH266" i="8"/>
  <c r="BG266" i="8"/>
  <c r="BF266" i="8"/>
  <c r="T266" i="8"/>
  <c r="R266" i="8"/>
  <c r="P266" i="8"/>
  <c r="BI263" i="8"/>
  <c r="BH263" i="8"/>
  <c r="BG263" i="8"/>
  <c r="BF263" i="8"/>
  <c r="T263" i="8"/>
  <c r="R263" i="8"/>
  <c r="P263" i="8"/>
  <c r="BI260" i="8"/>
  <c r="BH260" i="8"/>
  <c r="BG260" i="8"/>
  <c r="BF260" i="8"/>
  <c r="T260" i="8"/>
  <c r="R260" i="8"/>
  <c r="P260" i="8"/>
  <c r="BI257" i="8"/>
  <c r="BH257" i="8"/>
  <c r="BG257" i="8"/>
  <c r="BF257" i="8"/>
  <c r="T257" i="8"/>
  <c r="R257" i="8"/>
  <c r="P257" i="8"/>
  <c r="BI254" i="8"/>
  <c r="BH254" i="8"/>
  <c r="BG254" i="8"/>
  <c r="BF254" i="8"/>
  <c r="T254" i="8"/>
  <c r="R254" i="8"/>
  <c r="P254" i="8"/>
  <c r="BI251" i="8"/>
  <c r="BH251" i="8"/>
  <c r="BG251" i="8"/>
  <c r="BF251" i="8"/>
  <c r="T251" i="8"/>
  <c r="R251" i="8"/>
  <c r="P251" i="8"/>
  <c r="BI248" i="8"/>
  <c r="BH248" i="8"/>
  <c r="BG248" i="8"/>
  <c r="BF248" i="8"/>
  <c r="T248" i="8"/>
  <c r="R248" i="8"/>
  <c r="P248" i="8"/>
  <c r="BI245" i="8"/>
  <c r="BH245" i="8"/>
  <c r="BG245" i="8"/>
  <c r="BF245" i="8"/>
  <c r="T245" i="8"/>
  <c r="R245" i="8"/>
  <c r="P245" i="8"/>
  <c r="BI241" i="8"/>
  <c r="BH241" i="8"/>
  <c r="BG241" i="8"/>
  <c r="BF241" i="8"/>
  <c r="T241" i="8"/>
  <c r="R241" i="8"/>
  <c r="P241" i="8"/>
  <c r="BI237" i="8"/>
  <c r="BH237" i="8"/>
  <c r="BG237" i="8"/>
  <c r="BF237" i="8"/>
  <c r="T237" i="8"/>
  <c r="R237" i="8"/>
  <c r="P237" i="8"/>
  <c r="BI234" i="8"/>
  <c r="BH234" i="8"/>
  <c r="BG234" i="8"/>
  <c r="BF234" i="8"/>
  <c r="T234" i="8"/>
  <c r="R234" i="8"/>
  <c r="P234" i="8"/>
  <c r="BI230" i="8"/>
  <c r="BH230" i="8"/>
  <c r="BG230" i="8"/>
  <c r="BF230" i="8"/>
  <c r="T230" i="8"/>
  <c r="R230" i="8"/>
  <c r="P230" i="8"/>
  <c r="BI227" i="8"/>
  <c r="BH227" i="8"/>
  <c r="BG227" i="8"/>
  <c r="BF227" i="8"/>
  <c r="T227" i="8"/>
  <c r="R227" i="8"/>
  <c r="P227" i="8"/>
  <c r="BI224" i="8"/>
  <c r="BH224" i="8"/>
  <c r="BG224" i="8"/>
  <c r="BF224" i="8"/>
  <c r="T224" i="8"/>
  <c r="R224" i="8"/>
  <c r="P224" i="8"/>
  <c r="BI219" i="8"/>
  <c r="BH219" i="8"/>
  <c r="BG219" i="8"/>
  <c r="BF219" i="8"/>
  <c r="T219" i="8"/>
  <c r="R219" i="8"/>
  <c r="P219" i="8"/>
  <c r="BI214" i="8"/>
  <c r="BH214" i="8"/>
  <c r="BG214" i="8"/>
  <c r="BF214" i="8"/>
  <c r="T214" i="8"/>
  <c r="R214" i="8"/>
  <c r="P214" i="8"/>
  <c r="BI210" i="8"/>
  <c r="BH210" i="8"/>
  <c r="BG210" i="8"/>
  <c r="BF210" i="8"/>
  <c r="T210" i="8"/>
  <c r="R210" i="8"/>
  <c r="P210" i="8"/>
  <c r="BI207" i="8"/>
  <c r="BH207" i="8"/>
  <c r="BG207" i="8"/>
  <c r="BF207" i="8"/>
  <c r="T207" i="8"/>
  <c r="R207" i="8"/>
  <c r="P207" i="8"/>
  <c r="BI204" i="8"/>
  <c r="BH204" i="8"/>
  <c r="BG204" i="8"/>
  <c r="BF204" i="8"/>
  <c r="T204" i="8"/>
  <c r="R204" i="8"/>
  <c r="P204" i="8"/>
  <c r="BI200" i="8"/>
  <c r="BH200" i="8"/>
  <c r="BG200" i="8"/>
  <c r="BF200" i="8"/>
  <c r="T200" i="8"/>
  <c r="R200" i="8"/>
  <c r="P200" i="8"/>
  <c r="BI196" i="8"/>
  <c r="BH196" i="8"/>
  <c r="BG196" i="8"/>
  <c r="BF196" i="8"/>
  <c r="T196" i="8"/>
  <c r="R196" i="8"/>
  <c r="P196" i="8"/>
  <c r="BI191" i="8"/>
  <c r="BH191" i="8"/>
  <c r="BG191" i="8"/>
  <c r="BF191" i="8"/>
  <c r="T191" i="8"/>
  <c r="R191" i="8"/>
  <c r="P191" i="8"/>
  <c r="BI187" i="8"/>
  <c r="BH187" i="8"/>
  <c r="BG187" i="8"/>
  <c r="BF187" i="8"/>
  <c r="T187" i="8"/>
  <c r="R187" i="8"/>
  <c r="P187" i="8"/>
  <c r="BI180" i="8"/>
  <c r="BH180" i="8"/>
  <c r="BG180" i="8"/>
  <c r="BF180" i="8"/>
  <c r="T180" i="8"/>
  <c r="R180" i="8"/>
  <c r="P180" i="8"/>
  <c r="BI173" i="8"/>
  <c r="BH173" i="8"/>
  <c r="BG173" i="8"/>
  <c r="BF173" i="8"/>
  <c r="T173" i="8"/>
  <c r="R173" i="8"/>
  <c r="P173" i="8"/>
  <c r="BI160" i="8"/>
  <c r="BH160" i="8"/>
  <c r="BG160" i="8"/>
  <c r="BF160" i="8"/>
  <c r="T160" i="8"/>
  <c r="R160" i="8"/>
  <c r="P160" i="8"/>
  <c r="BI157" i="8"/>
  <c r="BH157" i="8"/>
  <c r="BG157" i="8"/>
  <c r="BF157" i="8"/>
  <c r="T157" i="8"/>
  <c r="R157" i="8"/>
  <c r="P157" i="8"/>
  <c r="BI153" i="8"/>
  <c r="BH153" i="8"/>
  <c r="BG153" i="8"/>
  <c r="BF153" i="8"/>
  <c r="T153" i="8"/>
  <c r="R153" i="8"/>
  <c r="P153" i="8"/>
  <c r="BI149" i="8"/>
  <c r="BH149" i="8"/>
  <c r="BG149" i="8"/>
  <c r="BF149" i="8"/>
  <c r="T149" i="8"/>
  <c r="R149" i="8"/>
  <c r="P149" i="8"/>
  <c r="BI146" i="8"/>
  <c r="BH146" i="8"/>
  <c r="BG146" i="8"/>
  <c r="BF146" i="8"/>
  <c r="T146" i="8"/>
  <c r="R146" i="8"/>
  <c r="P146" i="8"/>
  <c r="BI143" i="8"/>
  <c r="BH143" i="8"/>
  <c r="BG143" i="8"/>
  <c r="BF143" i="8"/>
  <c r="T143" i="8"/>
  <c r="R143" i="8"/>
  <c r="P143" i="8"/>
  <c r="BI139" i="8"/>
  <c r="BH139" i="8"/>
  <c r="BG139" i="8"/>
  <c r="BF139" i="8"/>
  <c r="T139" i="8"/>
  <c r="R139" i="8"/>
  <c r="P139" i="8"/>
  <c r="BI134" i="8"/>
  <c r="BH134" i="8"/>
  <c r="BG134" i="8"/>
  <c r="BF134" i="8"/>
  <c r="T134" i="8"/>
  <c r="R134" i="8"/>
  <c r="P134" i="8"/>
  <c r="BI130" i="8"/>
  <c r="BH130" i="8"/>
  <c r="BG130" i="8"/>
  <c r="BF130" i="8"/>
  <c r="T130" i="8"/>
  <c r="R130" i="8"/>
  <c r="P130" i="8"/>
  <c r="J123" i="8"/>
  <c r="F123" i="8"/>
  <c r="F121" i="8"/>
  <c r="E119" i="8"/>
  <c r="J93" i="8"/>
  <c r="F93" i="8"/>
  <c r="F91" i="8"/>
  <c r="E89" i="8"/>
  <c r="J26" i="8"/>
  <c r="E26" i="8"/>
  <c r="J124" i="8" s="1"/>
  <c r="J25" i="8"/>
  <c r="J20" i="8"/>
  <c r="E20" i="8"/>
  <c r="F124" i="8" s="1"/>
  <c r="J19" i="8"/>
  <c r="J14" i="8"/>
  <c r="J91" i="8"/>
  <c r="E7" i="8"/>
  <c r="E85" i="8" s="1"/>
  <c r="J39" i="7"/>
  <c r="J38" i="7"/>
  <c r="AY102" i="1" s="1"/>
  <c r="J37" i="7"/>
  <c r="AX102" i="1" s="1"/>
  <c r="BI326" i="7"/>
  <c r="BH326" i="7"/>
  <c r="BG326" i="7"/>
  <c r="BF326" i="7"/>
  <c r="T326" i="7"/>
  <c r="T325" i="7"/>
  <c r="R326" i="7"/>
  <c r="R325" i="7" s="1"/>
  <c r="P326" i="7"/>
  <c r="P325" i="7" s="1"/>
  <c r="BI320" i="7"/>
  <c r="BH320" i="7"/>
  <c r="BG320" i="7"/>
  <c r="BF320" i="7"/>
  <c r="T320" i="7"/>
  <c r="R320" i="7"/>
  <c r="P320" i="7"/>
  <c r="BI317" i="7"/>
  <c r="BH317" i="7"/>
  <c r="BG317" i="7"/>
  <c r="BF317" i="7"/>
  <c r="T317" i="7"/>
  <c r="R317" i="7"/>
  <c r="P317" i="7"/>
  <c r="BI314" i="7"/>
  <c r="BH314" i="7"/>
  <c r="BG314" i="7"/>
  <c r="BF314" i="7"/>
  <c r="T314" i="7"/>
  <c r="R314" i="7"/>
  <c r="P314" i="7"/>
  <c r="BI306" i="7"/>
  <c r="BH306" i="7"/>
  <c r="BG306" i="7"/>
  <c r="BF306" i="7"/>
  <c r="T306" i="7"/>
  <c r="R306" i="7"/>
  <c r="P306" i="7"/>
  <c r="BI298" i="7"/>
  <c r="BH298" i="7"/>
  <c r="BG298" i="7"/>
  <c r="BF298" i="7"/>
  <c r="T298" i="7"/>
  <c r="R298" i="7"/>
  <c r="P298" i="7"/>
  <c r="BI292" i="7"/>
  <c r="BH292" i="7"/>
  <c r="BG292" i="7"/>
  <c r="BF292" i="7"/>
  <c r="T292" i="7"/>
  <c r="R292" i="7"/>
  <c r="P292" i="7"/>
  <c r="BI286" i="7"/>
  <c r="BH286" i="7"/>
  <c r="BG286" i="7"/>
  <c r="BF286" i="7"/>
  <c r="T286" i="7"/>
  <c r="R286" i="7"/>
  <c r="P286" i="7"/>
  <c r="BI281" i="7"/>
  <c r="BH281" i="7"/>
  <c r="BG281" i="7"/>
  <c r="BF281" i="7"/>
  <c r="T281" i="7"/>
  <c r="T280" i="7"/>
  <c r="R281" i="7"/>
  <c r="R280" i="7" s="1"/>
  <c r="P281" i="7"/>
  <c r="P280" i="7"/>
  <c r="BI277" i="7"/>
  <c r="BH277" i="7"/>
  <c r="BG277" i="7"/>
  <c r="BF277" i="7"/>
  <c r="T277" i="7"/>
  <c r="R277" i="7"/>
  <c r="P277" i="7"/>
  <c r="BI274" i="7"/>
  <c r="BH274" i="7"/>
  <c r="BG274" i="7"/>
  <c r="BF274" i="7"/>
  <c r="T274" i="7"/>
  <c r="R274" i="7"/>
  <c r="P274" i="7"/>
  <c r="BI269" i="7"/>
  <c r="BH269" i="7"/>
  <c r="BG269" i="7"/>
  <c r="BF269" i="7"/>
  <c r="T269" i="7"/>
  <c r="R269" i="7"/>
  <c r="P269" i="7"/>
  <c r="BI265" i="7"/>
  <c r="BH265" i="7"/>
  <c r="BG265" i="7"/>
  <c r="BF265" i="7"/>
  <c r="T265" i="7"/>
  <c r="R265" i="7"/>
  <c r="P265" i="7"/>
  <c r="BI262" i="7"/>
  <c r="BH262" i="7"/>
  <c r="BG262" i="7"/>
  <c r="BF262" i="7"/>
  <c r="T262" i="7"/>
  <c r="R262" i="7"/>
  <c r="P262" i="7"/>
  <c r="BI259" i="7"/>
  <c r="BH259" i="7"/>
  <c r="BG259" i="7"/>
  <c r="BF259" i="7"/>
  <c r="T259" i="7"/>
  <c r="R259" i="7"/>
  <c r="P259" i="7"/>
  <c r="BI256" i="7"/>
  <c r="BH256" i="7"/>
  <c r="BG256" i="7"/>
  <c r="BF256" i="7"/>
  <c r="T256" i="7"/>
  <c r="R256" i="7"/>
  <c r="P256" i="7"/>
  <c r="BI253" i="7"/>
  <c r="BH253" i="7"/>
  <c r="BG253" i="7"/>
  <c r="BF253" i="7"/>
  <c r="T253" i="7"/>
  <c r="R253" i="7"/>
  <c r="P253" i="7"/>
  <c r="BI250" i="7"/>
  <c r="BH250" i="7"/>
  <c r="BG250" i="7"/>
  <c r="BF250" i="7"/>
  <c r="T250" i="7"/>
  <c r="R250" i="7"/>
  <c r="P250" i="7"/>
  <c r="BI246" i="7"/>
  <c r="BH246" i="7"/>
  <c r="BG246" i="7"/>
  <c r="BF246" i="7"/>
  <c r="T246" i="7"/>
  <c r="R246" i="7"/>
  <c r="P246" i="7"/>
  <c r="BI242" i="7"/>
  <c r="BH242" i="7"/>
  <c r="BG242" i="7"/>
  <c r="BF242" i="7"/>
  <c r="T242" i="7"/>
  <c r="R242" i="7"/>
  <c r="P242" i="7"/>
  <c r="BI239" i="7"/>
  <c r="BH239" i="7"/>
  <c r="BG239" i="7"/>
  <c r="BF239" i="7"/>
  <c r="T239" i="7"/>
  <c r="R239" i="7"/>
  <c r="P239" i="7"/>
  <c r="BI235" i="7"/>
  <c r="BH235" i="7"/>
  <c r="BG235" i="7"/>
  <c r="BF235" i="7"/>
  <c r="T235" i="7"/>
  <c r="R235" i="7"/>
  <c r="P235" i="7"/>
  <c r="BI232" i="7"/>
  <c r="BH232" i="7"/>
  <c r="BG232" i="7"/>
  <c r="BF232" i="7"/>
  <c r="T232" i="7"/>
  <c r="R232" i="7"/>
  <c r="P232" i="7"/>
  <c r="BI229" i="7"/>
  <c r="BH229" i="7"/>
  <c r="BG229" i="7"/>
  <c r="BF229" i="7"/>
  <c r="T229" i="7"/>
  <c r="R229" i="7"/>
  <c r="P229" i="7"/>
  <c r="BI224" i="7"/>
  <c r="BH224" i="7"/>
  <c r="BG224" i="7"/>
  <c r="BF224" i="7"/>
  <c r="T224" i="7"/>
  <c r="R224" i="7"/>
  <c r="P224" i="7"/>
  <c r="BI218" i="7"/>
  <c r="BH218" i="7"/>
  <c r="BG218" i="7"/>
  <c r="BF218" i="7"/>
  <c r="T218" i="7"/>
  <c r="R218" i="7"/>
  <c r="P218" i="7"/>
  <c r="BI214" i="7"/>
  <c r="BH214" i="7"/>
  <c r="BG214" i="7"/>
  <c r="BF214" i="7"/>
  <c r="T214" i="7"/>
  <c r="R214" i="7"/>
  <c r="P214" i="7"/>
  <c r="BI210" i="7"/>
  <c r="BH210" i="7"/>
  <c r="BG210" i="7"/>
  <c r="BF210" i="7"/>
  <c r="T210" i="7"/>
  <c r="R210" i="7"/>
  <c r="P210" i="7"/>
  <c r="BI206" i="7"/>
  <c r="BH206" i="7"/>
  <c r="BG206" i="7"/>
  <c r="BF206" i="7"/>
  <c r="T206" i="7"/>
  <c r="R206" i="7"/>
  <c r="P206" i="7"/>
  <c r="BI203" i="7"/>
  <c r="BH203" i="7"/>
  <c r="BG203" i="7"/>
  <c r="BF203" i="7"/>
  <c r="T203" i="7"/>
  <c r="R203" i="7"/>
  <c r="P203" i="7"/>
  <c r="BI200" i="7"/>
  <c r="BH200" i="7"/>
  <c r="BG200" i="7"/>
  <c r="BF200" i="7"/>
  <c r="T200" i="7"/>
  <c r="R200" i="7"/>
  <c r="P200" i="7"/>
  <c r="BI196" i="7"/>
  <c r="BH196" i="7"/>
  <c r="BG196" i="7"/>
  <c r="BF196" i="7"/>
  <c r="T196" i="7"/>
  <c r="R196" i="7"/>
  <c r="P196" i="7"/>
  <c r="BI192" i="7"/>
  <c r="BH192" i="7"/>
  <c r="BG192" i="7"/>
  <c r="BF192" i="7"/>
  <c r="T192" i="7"/>
  <c r="T191" i="7"/>
  <c r="R192" i="7"/>
  <c r="R191" i="7" s="1"/>
  <c r="P192" i="7"/>
  <c r="P191" i="7" s="1"/>
  <c r="BI188" i="7"/>
  <c r="BH188" i="7"/>
  <c r="BG188" i="7"/>
  <c r="BF188" i="7"/>
  <c r="T188" i="7"/>
  <c r="R188" i="7"/>
  <c r="P188" i="7"/>
  <c r="BI181" i="7"/>
  <c r="BH181" i="7"/>
  <c r="BG181" i="7"/>
  <c r="BF181" i="7"/>
  <c r="T181" i="7"/>
  <c r="R181" i="7"/>
  <c r="P181" i="7"/>
  <c r="BI174" i="7"/>
  <c r="BH174" i="7"/>
  <c r="BG174" i="7"/>
  <c r="BF174" i="7"/>
  <c r="T174" i="7"/>
  <c r="R174" i="7"/>
  <c r="P174" i="7"/>
  <c r="BI161" i="7"/>
  <c r="BH161" i="7"/>
  <c r="BG161" i="7"/>
  <c r="BF161" i="7"/>
  <c r="T161" i="7"/>
  <c r="R161" i="7"/>
  <c r="P161" i="7"/>
  <c r="BI158" i="7"/>
  <c r="BH158" i="7"/>
  <c r="BG158" i="7"/>
  <c r="BF158" i="7"/>
  <c r="T158" i="7"/>
  <c r="R158" i="7"/>
  <c r="P158" i="7"/>
  <c r="BI154" i="7"/>
  <c r="BH154" i="7"/>
  <c r="BG154" i="7"/>
  <c r="BF154" i="7"/>
  <c r="T154" i="7"/>
  <c r="R154" i="7"/>
  <c r="P154" i="7"/>
  <c r="BI150" i="7"/>
  <c r="BH150" i="7"/>
  <c r="BG150" i="7"/>
  <c r="BF150" i="7"/>
  <c r="T150" i="7"/>
  <c r="R150" i="7"/>
  <c r="P150" i="7"/>
  <c r="BI147" i="7"/>
  <c r="BH147" i="7"/>
  <c r="BG147" i="7"/>
  <c r="BF147" i="7"/>
  <c r="T147" i="7"/>
  <c r="R147" i="7"/>
  <c r="P147" i="7"/>
  <c r="BI144" i="7"/>
  <c r="BH144" i="7"/>
  <c r="BG144" i="7"/>
  <c r="BF144" i="7"/>
  <c r="T144" i="7"/>
  <c r="R144" i="7"/>
  <c r="P144" i="7"/>
  <c r="BI140" i="7"/>
  <c r="BH140" i="7"/>
  <c r="BG140" i="7"/>
  <c r="BF140" i="7"/>
  <c r="T140" i="7"/>
  <c r="R140" i="7"/>
  <c r="P140" i="7"/>
  <c r="BI135" i="7"/>
  <c r="BH135" i="7"/>
  <c r="BG135" i="7"/>
  <c r="BF135" i="7"/>
  <c r="T135" i="7"/>
  <c r="R135" i="7"/>
  <c r="P135" i="7"/>
  <c r="BI131" i="7"/>
  <c r="BH131" i="7"/>
  <c r="BG131" i="7"/>
  <c r="BF131" i="7"/>
  <c r="T131" i="7"/>
  <c r="R131" i="7"/>
  <c r="P131" i="7"/>
  <c r="J124" i="7"/>
  <c r="F124" i="7"/>
  <c r="F122" i="7"/>
  <c r="E120" i="7"/>
  <c r="J93" i="7"/>
  <c r="F93" i="7"/>
  <c r="F91" i="7"/>
  <c r="E89" i="7"/>
  <c r="J26" i="7"/>
  <c r="E26" i="7"/>
  <c r="J94" i="7"/>
  <c r="J25" i="7"/>
  <c r="J20" i="7"/>
  <c r="E20" i="7"/>
  <c r="F125" i="7" s="1"/>
  <c r="J19" i="7"/>
  <c r="J14" i="7"/>
  <c r="J122" i="7"/>
  <c r="E7" i="7"/>
  <c r="E116" i="7" s="1"/>
  <c r="J39" i="6"/>
  <c r="J38" i="6"/>
  <c r="AY100" i="1"/>
  <c r="J37" i="6"/>
  <c r="AX100" i="1" s="1"/>
  <c r="BI306" i="6"/>
  <c r="BH306" i="6"/>
  <c r="BG306" i="6"/>
  <c r="BF306" i="6"/>
  <c r="T306" i="6"/>
  <c r="T305" i="6" s="1"/>
  <c r="R306" i="6"/>
  <c r="R305" i="6"/>
  <c r="P306" i="6"/>
  <c r="P305" i="6"/>
  <c r="BI301" i="6"/>
  <c r="BH301" i="6"/>
  <c r="BG301" i="6"/>
  <c r="BF301" i="6"/>
  <c r="T301" i="6"/>
  <c r="R301" i="6"/>
  <c r="P301" i="6"/>
  <c r="BI297" i="6"/>
  <c r="BH297" i="6"/>
  <c r="BG297" i="6"/>
  <c r="BF297" i="6"/>
  <c r="T297" i="6"/>
  <c r="R297" i="6"/>
  <c r="P297" i="6"/>
  <c r="BI293" i="6"/>
  <c r="BH293" i="6"/>
  <c r="BG293" i="6"/>
  <c r="BF293" i="6"/>
  <c r="T293" i="6"/>
  <c r="R293" i="6"/>
  <c r="P293" i="6"/>
  <c r="BI287" i="6"/>
  <c r="BH287" i="6"/>
  <c r="BG287" i="6"/>
  <c r="BF287" i="6"/>
  <c r="T287" i="6"/>
  <c r="R287" i="6"/>
  <c r="P287" i="6"/>
  <c r="BI284" i="6"/>
  <c r="BH284" i="6"/>
  <c r="BG284" i="6"/>
  <c r="BF284" i="6"/>
  <c r="T284" i="6"/>
  <c r="R284" i="6"/>
  <c r="P284" i="6"/>
  <c r="BI281" i="6"/>
  <c r="BH281" i="6"/>
  <c r="BG281" i="6"/>
  <c r="BF281" i="6"/>
  <c r="T281" i="6"/>
  <c r="R281" i="6"/>
  <c r="P281" i="6"/>
  <c r="BI275" i="6"/>
  <c r="BH275" i="6"/>
  <c r="BG275" i="6"/>
  <c r="BF275" i="6"/>
  <c r="T275" i="6"/>
  <c r="R275" i="6"/>
  <c r="P275" i="6"/>
  <c r="BI270" i="6"/>
  <c r="BH270" i="6"/>
  <c r="BG270" i="6"/>
  <c r="BF270" i="6"/>
  <c r="T270" i="6"/>
  <c r="R270" i="6"/>
  <c r="P270" i="6"/>
  <c r="BI267" i="6"/>
  <c r="BH267" i="6"/>
  <c r="BG267" i="6"/>
  <c r="BF267" i="6"/>
  <c r="T267" i="6"/>
  <c r="R267" i="6"/>
  <c r="P267" i="6"/>
  <c r="BI264" i="6"/>
  <c r="BH264" i="6"/>
  <c r="BG264" i="6"/>
  <c r="BF264" i="6"/>
  <c r="T264" i="6"/>
  <c r="R264" i="6"/>
  <c r="P264" i="6"/>
  <c r="BI259" i="6"/>
  <c r="BH259" i="6"/>
  <c r="BG259" i="6"/>
  <c r="BF259" i="6"/>
  <c r="T259" i="6"/>
  <c r="R259" i="6"/>
  <c r="P259" i="6"/>
  <c r="BI255" i="6"/>
  <c r="BH255" i="6"/>
  <c r="BG255" i="6"/>
  <c r="BF255" i="6"/>
  <c r="T255" i="6"/>
  <c r="R255" i="6"/>
  <c r="P255" i="6"/>
  <c r="BI252" i="6"/>
  <c r="BH252" i="6"/>
  <c r="BG252" i="6"/>
  <c r="BF252" i="6"/>
  <c r="T252" i="6"/>
  <c r="R252" i="6"/>
  <c r="P252" i="6"/>
  <c r="BI248" i="6"/>
  <c r="BH248" i="6"/>
  <c r="BG248" i="6"/>
  <c r="BF248" i="6"/>
  <c r="T248" i="6"/>
  <c r="R248" i="6"/>
  <c r="P248" i="6"/>
  <c r="BI245" i="6"/>
  <c r="BH245" i="6"/>
  <c r="BG245" i="6"/>
  <c r="BF245" i="6"/>
  <c r="T245" i="6"/>
  <c r="R245" i="6"/>
  <c r="P245" i="6"/>
  <c r="BI242" i="6"/>
  <c r="BH242" i="6"/>
  <c r="BG242" i="6"/>
  <c r="BF242" i="6"/>
  <c r="T242" i="6"/>
  <c r="R242" i="6"/>
  <c r="P242" i="6"/>
  <c r="BI239" i="6"/>
  <c r="BH239" i="6"/>
  <c r="BG239" i="6"/>
  <c r="BF239" i="6"/>
  <c r="T239" i="6"/>
  <c r="R239" i="6"/>
  <c r="P239" i="6"/>
  <c r="BI236" i="6"/>
  <c r="BH236" i="6"/>
  <c r="BG236" i="6"/>
  <c r="BF236" i="6"/>
  <c r="T236" i="6"/>
  <c r="R236" i="6"/>
  <c r="P236" i="6"/>
  <c r="BI231" i="6"/>
  <c r="BH231" i="6"/>
  <c r="BG231" i="6"/>
  <c r="BF231" i="6"/>
  <c r="T231" i="6"/>
  <c r="R231" i="6"/>
  <c r="P231" i="6"/>
  <c r="BI225" i="6"/>
  <c r="BH225" i="6"/>
  <c r="BG225" i="6"/>
  <c r="BF225" i="6"/>
  <c r="T225" i="6"/>
  <c r="R225" i="6"/>
  <c r="P225" i="6"/>
  <c r="BI220" i="6"/>
  <c r="BH220" i="6"/>
  <c r="BG220" i="6"/>
  <c r="BF220" i="6"/>
  <c r="T220" i="6"/>
  <c r="R220" i="6"/>
  <c r="P220" i="6"/>
  <c r="BI215" i="6"/>
  <c r="BH215" i="6"/>
  <c r="BG215" i="6"/>
  <c r="BF215" i="6"/>
  <c r="T215" i="6"/>
  <c r="R215" i="6"/>
  <c r="P215" i="6"/>
  <c r="BI210" i="6"/>
  <c r="BH210" i="6"/>
  <c r="BG210" i="6"/>
  <c r="BF210" i="6"/>
  <c r="T210" i="6"/>
  <c r="R210" i="6"/>
  <c r="P210" i="6"/>
  <c r="BI206" i="6"/>
  <c r="BH206" i="6"/>
  <c r="BG206" i="6"/>
  <c r="BF206" i="6"/>
  <c r="T206" i="6"/>
  <c r="R206" i="6"/>
  <c r="P206" i="6"/>
  <c r="BI202" i="6"/>
  <c r="BH202" i="6"/>
  <c r="BG202" i="6"/>
  <c r="BF202" i="6"/>
  <c r="T202" i="6"/>
  <c r="R202" i="6"/>
  <c r="P202" i="6"/>
  <c r="BI198" i="6"/>
  <c r="BH198" i="6"/>
  <c r="BG198" i="6"/>
  <c r="BF198" i="6"/>
  <c r="T198" i="6"/>
  <c r="R198" i="6"/>
  <c r="P198" i="6"/>
  <c r="BI195" i="6"/>
  <c r="BH195" i="6"/>
  <c r="BG195" i="6"/>
  <c r="BF195" i="6"/>
  <c r="T195" i="6"/>
  <c r="R195" i="6"/>
  <c r="P195" i="6"/>
  <c r="BI191" i="6"/>
  <c r="BH191" i="6"/>
  <c r="BG191" i="6"/>
  <c r="BF191" i="6"/>
  <c r="T191" i="6"/>
  <c r="R191" i="6"/>
  <c r="P191" i="6"/>
  <c r="BI188" i="6"/>
  <c r="BH188" i="6"/>
  <c r="BG188" i="6"/>
  <c r="BF188" i="6"/>
  <c r="T188" i="6"/>
  <c r="R188" i="6"/>
  <c r="P188" i="6"/>
  <c r="BI184" i="6"/>
  <c r="BH184" i="6"/>
  <c r="BG184" i="6"/>
  <c r="BF184" i="6"/>
  <c r="T184" i="6"/>
  <c r="R184" i="6"/>
  <c r="P184" i="6"/>
  <c r="BI178" i="6"/>
  <c r="BH178" i="6"/>
  <c r="BG178" i="6"/>
  <c r="BF178" i="6"/>
  <c r="T178" i="6"/>
  <c r="R178" i="6"/>
  <c r="P178" i="6"/>
  <c r="BI171" i="6"/>
  <c r="BH171" i="6"/>
  <c r="BG171" i="6"/>
  <c r="BF171" i="6"/>
  <c r="T171" i="6"/>
  <c r="R171" i="6"/>
  <c r="P171" i="6"/>
  <c r="BI161" i="6"/>
  <c r="BH161" i="6"/>
  <c r="BG161" i="6"/>
  <c r="BF161" i="6"/>
  <c r="T161" i="6"/>
  <c r="R161" i="6"/>
  <c r="P161" i="6"/>
  <c r="BI158" i="6"/>
  <c r="BH158" i="6"/>
  <c r="BG158" i="6"/>
  <c r="BF158" i="6"/>
  <c r="T158" i="6"/>
  <c r="R158" i="6"/>
  <c r="P158" i="6"/>
  <c r="BI154" i="6"/>
  <c r="BH154" i="6"/>
  <c r="BG154" i="6"/>
  <c r="BF154" i="6"/>
  <c r="T154" i="6"/>
  <c r="R154" i="6"/>
  <c r="P154" i="6"/>
  <c r="BI149" i="6"/>
  <c r="BH149" i="6"/>
  <c r="BG149" i="6"/>
  <c r="BF149" i="6"/>
  <c r="T149" i="6"/>
  <c r="R149" i="6"/>
  <c r="P149" i="6"/>
  <c r="BI146" i="6"/>
  <c r="BH146" i="6"/>
  <c r="BG146" i="6"/>
  <c r="BF146" i="6"/>
  <c r="T146" i="6"/>
  <c r="R146" i="6"/>
  <c r="P146" i="6"/>
  <c r="BI143" i="6"/>
  <c r="BH143" i="6"/>
  <c r="BG143" i="6"/>
  <c r="BF143" i="6"/>
  <c r="T143" i="6"/>
  <c r="R143" i="6"/>
  <c r="P143" i="6"/>
  <c r="BI139" i="6"/>
  <c r="BH139" i="6"/>
  <c r="BG139" i="6"/>
  <c r="BF139" i="6"/>
  <c r="T139" i="6"/>
  <c r="R139" i="6"/>
  <c r="P139" i="6"/>
  <c r="BI133" i="6"/>
  <c r="BH133" i="6"/>
  <c r="BG133" i="6"/>
  <c r="BF133" i="6"/>
  <c r="T133" i="6"/>
  <c r="R133" i="6"/>
  <c r="P133" i="6"/>
  <c r="BI129" i="6"/>
  <c r="BH129" i="6"/>
  <c r="BG129" i="6"/>
  <c r="BF129" i="6"/>
  <c r="T129" i="6"/>
  <c r="R129" i="6"/>
  <c r="P129" i="6"/>
  <c r="J122" i="6"/>
  <c r="F122" i="6"/>
  <c r="F120" i="6"/>
  <c r="E118" i="6"/>
  <c r="J93" i="6"/>
  <c r="F93" i="6"/>
  <c r="F91" i="6"/>
  <c r="E89" i="6"/>
  <c r="J26" i="6"/>
  <c r="E26" i="6"/>
  <c r="J123" i="6"/>
  <c r="J25" i="6"/>
  <c r="J20" i="6"/>
  <c r="E20" i="6"/>
  <c r="F123" i="6" s="1"/>
  <c r="J19" i="6"/>
  <c r="J14" i="6"/>
  <c r="J91" i="6" s="1"/>
  <c r="E7" i="6"/>
  <c r="E114" i="6"/>
  <c r="J39" i="5"/>
  <c r="J38" i="5"/>
  <c r="AY99" i="1"/>
  <c r="J37" i="5"/>
  <c r="AX99" i="1"/>
  <c r="BI354" i="5"/>
  <c r="BH354" i="5"/>
  <c r="BG354" i="5"/>
  <c r="BF354" i="5"/>
  <c r="T354" i="5"/>
  <c r="T353" i="5"/>
  <c r="R354" i="5"/>
  <c r="R353" i="5" s="1"/>
  <c r="P354" i="5"/>
  <c r="P353" i="5"/>
  <c r="BI347" i="5"/>
  <c r="BH347" i="5"/>
  <c r="BG347" i="5"/>
  <c r="BF347" i="5"/>
  <c r="T347" i="5"/>
  <c r="R347" i="5"/>
  <c r="R340" i="5"/>
  <c r="P347" i="5"/>
  <c r="BI341" i="5"/>
  <c r="BH341" i="5"/>
  <c r="BG341" i="5"/>
  <c r="BF341" i="5"/>
  <c r="T341" i="5"/>
  <c r="T340" i="5" s="1"/>
  <c r="R341" i="5"/>
  <c r="P341" i="5"/>
  <c r="P340" i="5" s="1"/>
  <c r="BI337" i="5"/>
  <c r="BH337" i="5"/>
  <c r="BG337" i="5"/>
  <c r="BF337" i="5"/>
  <c r="T337" i="5"/>
  <c r="R337" i="5"/>
  <c r="P337" i="5"/>
  <c r="BI331" i="5"/>
  <c r="BH331" i="5"/>
  <c r="BG331" i="5"/>
  <c r="BF331" i="5"/>
  <c r="T331" i="5"/>
  <c r="R331" i="5"/>
  <c r="P331" i="5"/>
  <c r="BI327" i="5"/>
  <c r="BH327" i="5"/>
  <c r="BG327" i="5"/>
  <c r="BF327" i="5"/>
  <c r="T327" i="5"/>
  <c r="R327" i="5"/>
  <c r="P327" i="5"/>
  <c r="BI324" i="5"/>
  <c r="BH324" i="5"/>
  <c r="BG324" i="5"/>
  <c r="BF324" i="5"/>
  <c r="T324" i="5"/>
  <c r="R324" i="5"/>
  <c r="P324" i="5"/>
  <c r="BI321" i="5"/>
  <c r="BH321" i="5"/>
  <c r="BG321" i="5"/>
  <c r="BF321" i="5"/>
  <c r="T321" i="5"/>
  <c r="R321" i="5"/>
  <c r="P321" i="5"/>
  <c r="BI318" i="5"/>
  <c r="BH318" i="5"/>
  <c r="BG318" i="5"/>
  <c r="BF318" i="5"/>
  <c r="T318" i="5"/>
  <c r="R318" i="5"/>
  <c r="P318" i="5"/>
  <c r="BI315" i="5"/>
  <c r="BH315" i="5"/>
  <c r="BG315" i="5"/>
  <c r="BF315" i="5"/>
  <c r="T315" i="5"/>
  <c r="R315" i="5"/>
  <c r="P315" i="5"/>
  <c r="BI312" i="5"/>
  <c r="BH312" i="5"/>
  <c r="BG312" i="5"/>
  <c r="BF312" i="5"/>
  <c r="T312" i="5"/>
  <c r="R312" i="5"/>
  <c r="P312" i="5"/>
  <c r="BI309" i="5"/>
  <c r="BH309" i="5"/>
  <c r="BG309" i="5"/>
  <c r="BF309" i="5"/>
  <c r="T309" i="5"/>
  <c r="R309" i="5"/>
  <c r="P309" i="5"/>
  <c r="BI306" i="5"/>
  <c r="BH306" i="5"/>
  <c r="BG306" i="5"/>
  <c r="BF306" i="5"/>
  <c r="T306" i="5"/>
  <c r="R306" i="5"/>
  <c r="P306" i="5"/>
  <c r="BI303" i="5"/>
  <c r="BH303" i="5"/>
  <c r="BG303" i="5"/>
  <c r="BF303" i="5"/>
  <c r="T303" i="5"/>
  <c r="R303" i="5"/>
  <c r="P303" i="5"/>
  <c r="BI297" i="5"/>
  <c r="BH297" i="5"/>
  <c r="BG297" i="5"/>
  <c r="BF297" i="5"/>
  <c r="T297" i="5"/>
  <c r="R297" i="5"/>
  <c r="P297" i="5"/>
  <c r="BI292" i="5"/>
  <c r="BH292" i="5"/>
  <c r="BG292" i="5"/>
  <c r="BF292" i="5"/>
  <c r="T292" i="5"/>
  <c r="R292" i="5"/>
  <c r="P292" i="5"/>
  <c r="BI289" i="5"/>
  <c r="BH289" i="5"/>
  <c r="BG289" i="5"/>
  <c r="BF289" i="5"/>
  <c r="T289" i="5"/>
  <c r="R289" i="5"/>
  <c r="P289" i="5"/>
  <c r="BI286" i="5"/>
  <c r="BH286" i="5"/>
  <c r="BG286" i="5"/>
  <c r="BF286" i="5"/>
  <c r="T286" i="5"/>
  <c r="R286" i="5"/>
  <c r="P286" i="5"/>
  <c r="BI283" i="5"/>
  <c r="BH283" i="5"/>
  <c r="BG283" i="5"/>
  <c r="BF283" i="5"/>
  <c r="T283" i="5"/>
  <c r="R283" i="5"/>
  <c r="P283" i="5"/>
  <c r="BI280" i="5"/>
  <c r="BH280" i="5"/>
  <c r="BG280" i="5"/>
  <c r="BF280" i="5"/>
  <c r="T280" i="5"/>
  <c r="R280" i="5"/>
  <c r="P280" i="5"/>
  <c r="BI277" i="5"/>
  <c r="BH277" i="5"/>
  <c r="BG277" i="5"/>
  <c r="BF277" i="5"/>
  <c r="T277" i="5"/>
  <c r="R277" i="5"/>
  <c r="P277" i="5"/>
  <c r="BI274" i="5"/>
  <c r="BH274" i="5"/>
  <c r="BG274" i="5"/>
  <c r="BF274" i="5"/>
  <c r="T274" i="5"/>
  <c r="R274" i="5"/>
  <c r="P274" i="5"/>
  <c r="BI271" i="5"/>
  <c r="BH271" i="5"/>
  <c r="BG271" i="5"/>
  <c r="BF271" i="5"/>
  <c r="T271" i="5"/>
  <c r="R271" i="5"/>
  <c r="P271" i="5"/>
  <c r="BI268" i="5"/>
  <c r="BH268" i="5"/>
  <c r="BG268" i="5"/>
  <c r="BF268" i="5"/>
  <c r="T268" i="5"/>
  <c r="R268" i="5"/>
  <c r="P268" i="5"/>
  <c r="BI263" i="5"/>
  <c r="BH263" i="5"/>
  <c r="BG263" i="5"/>
  <c r="BF263" i="5"/>
  <c r="T263" i="5"/>
  <c r="R263" i="5"/>
  <c r="P263" i="5"/>
  <c r="BI259" i="5"/>
  <c r="BH259" i="5"/>
  <c r="BG259" i="5"/>
  <c r="BF259" i="5"/>
  <c r="T259" i="5"/>
  <c r="R259" i="5"/>
  <c r="P259" i="5"/>
  <c r="BI256" i="5"/>
  <c r="BH256" i="5"/>
  <c r="BG256" i="5"/>
  <c r="BF256" i="5"/>
  <c r="T256" i="5"/>
  <c r="R256" i="5"/>
  <c r="P256" i="5"/>
  <c r="BI252" i="5"/>
  <c r="BH252" i="5"/>
  <c r="BG252" i="5"/>
  <c r="BF252" i="5"/>
  <c r="T252" i="5"/>
  <c r="R252" i="5"/>
  <c r="P252" i="5"/>
  <c r="BI249" i="5"/>
  <c r="BH249" i="5"/>
  <c r="BG249" i="5"/>
  <c r="BF249" i="5"/>
  <c r="T249" i="5"/>
  <c r="R249" i="5"/>
  <c r="P249" i="5"/>
  <c r="BI246" i="5"/>
  <c r="BH246" i="5"/>
  <c r="BG246" i="5"/>
  <c r="BF246" i="5"/>
  <c r="T246" i="5"/>
  <c r="R246" i="5"/>
  <c r="P246" i="5"/>
  <c r="BI243" i="5"/>
  <c r="BH243" i="5"/>
  <c r="BG243" i="5"/>
  <c r="BF243" i="5"/>
  <c r="T243" i="5"/>
  <c r="R243" i="5"/>
  <c r="P243" i="5"/>
  <c r="BI240" i="5"/>
  <c r="BH240" i="5"/>
  <c r="BG240" i="5"/>
  <c r="BF240" i="5"/>
  <c r="T240" i="5"/>
  <c r="R240" i="5"/>
  <c r="P240" i="5"/>
  <c r="BI237" i="5"/>
  <c r="BH237" i="5"/>
  <c r="BG237" i="5"/>
  <c r="BF237" i="5"/>
  <c r="T237" i="5"/>
  <c r="R237" i="5"/>
  <c r="P237" i="5"/>
  <c r="BI232" i="5"/>
  <c r="BH232" i="5"/>
  <c r="BG232" i="5"/>
  <c r="BF232" i="5"/>
  <c r="T232" i="5"/>
  <c r="R232" i="5"/>
  <c r="P232" i="5"/>
  <c r="BI226" i="5"/>
  <c r="BH226" i="5"/>
  <c r="BG226" i="5"/>
  <c r="BF226" i="5"/>
  <c r="T226" i="5"/>
  <c r="R226" i="5"/>
  <c r="P226" i="5"/>
  <c r="BI221" i="5"/>
  <c r="BH221" i="5"/>
  <c r="BG221" i="5"/>
  <c r="BF221" i="5"/>
  <c r="T221" i="5"/>
  <c r="R221" i="5"/>
  <c r="P221" i="5"/>
  <c r="BI216" i="5"/>
  <c r="BH216" i="5"/>
  <c r="BG216" i="5"/>
  <c r="BF216" i="5"/>
  <c r="T216" i="5"/>
  <c r="R216" i="5"/>
  <c r="P216" i="5"/>
  <c r="BI211" i="5"/>
  <c r="BH211" i="5"/>
  <c r="BG211" i="5"/>
  <c r="BF211" i="5"/>
  <c r="T211" i="5"/>
  <c r="R211" i="5"/>
  <c r="P211" i="5"/>
  <c r="BI207" i="5"/>
  <c r="BH207" i="5"/>
  <c r="BG207" i="5"/>
  <c r="BF207" i="5"/>
  <c r="T207" i="5"/>
  <c r="R207" i="5"/>
  <c r="P207" i="5"/>
  <c r="BI203" i="5"/>
  <c r="BH203" i="5"/>
  <c r="BG203" i="5"/>
  <c r="BF203" i="5"/>
  <c r="T203" i="5"/>
  <c r="R203" i="5"/>
  <c r="P203" i="5"/>
  <c r="BI199" i="5"/>
  <c r="BH199" i="5"/>
  <c r="BG199" i="5"/>
  <c r="BF199" i="5"/>
  <c r="T199" i="5"/>
  <c r="R199" i="5"/>
  <c r="P199" i="5"/>
  <c r="BI196" i="5"/>
  <c r="BH196" i="5"/>
  <c r="BG196" i="5"/>
  <c r="BF196" i="5"/>
  <c r="T196" i="5"/>
  <c r="R196" i="5"/>
  <c r="P196" i="5"/>
  <c r="BI192" i="5"/>
  <c r="BH192" i="5"/>
  <c r="BG192" i="5"/>
  <c r="BF192" i="5"/>
  <c r="T192" i="5"/>
  <c r="R192" i="5"/>
  <c r="P192" i="5"/>
  <c r="BI189" i="5"/>
  <c r="BH189" i="5"/>
  <c r="BG189" i="5"/>
  <c r="BF189" i="5"/>
  <c r="T189" i="5"/>
  <c r="R189" i="5"/>
  <c r="P189" i="5"/>
  <c r="BI185" i="5"/>
  <c r="BH185" i="5"/>
  <c r="BG185" i="5"/>
  <c r="BF185" i="5"/>
  <c r="T185" i="5"/>
  <c r="R185" i="5"/>
  <c r="P185" i="5"/>
  <c r="BI177" i="5"/>
  <c r="BH177" i="5"/>
  <c r="BG177" i="5"/>
  <c r="BF177" i="5"/>
  <c r="T177" i="5"/>
  <c r="R177" i="5"/>
  <c r="P177" i="5"/>
  <c r="BI170" i="5"/>
  <c r="BH170" i="5"/>
  <c r="BG170" i="5"/>
  <c r="BF170" i="5"/>
  <c r="T170" i="5"/>
  <c r="R170" i="5"/>
  <c r="P170" i="5"/>
  <c r="BI160" i="5"/>
  <c r="BH160" i="5"/>
  <c r="BG160" i="5"/>
  <c r="BF160" i="5"/>
  <c r="T160" i="5"/>
  <c r="R160" i="5"/>
  <c r="P160" i="5"/>
  <c r="BI157" i="5"/>
  <c r="BH157" i="5"/>
  <c r="BG157" i="5"/>
  <c r="BF157" i="5"/>
  <c r="T157" i="5"/>
  <c r="R157" i="5"/>
  <c r="P157" i="5"/>
  <c r="BI153" i="5"/>
  <c r="BH153" i="5"/>
  <c r="BG153" i="5"/>
  <c r="BF153" i="5"/>
  <c r="T153" i="5"/>
  <c r="R153" i="5"/>
  <c r="P153" i="5"/>
  <c r="BI148" i="5"/>
  <c r="BH148" i="5"/>
  <c r="BG148" i="5"/>
  <c r="BF148" i="5"/>
  <c r="T148" i="5"/>
  <c r="R148" i="5"/>
  <c r="P148" i="5"/>
  <c r="BI145" i="5"/>
  <c r="BH145" i="5"/>
  <c r="BG145" i="5"/>
  <c r="BF145" i="5"/>
  <c r="T145" i="5"/>
  <c r="R145" i="5"/>
  <c r="P145" i="5"/>
  <c r="BI142" i="5"/>
  <c r="BH142" i="5"/>
  <c r="BG142" i="5"/>
  <c r="BF142" i="5"/>
  <c r="T142" i="5"/>
  <c r="R142" i="5"/>
  <c r="P142" i="5"/>
  <c r="BI138" i="5"/>
  <c r="BH138" i="5"/>
  <c r="BG138" i="5"/>
  <c r="BF138" i="5"/>
  <c r="T138" i="5"/>
  <c r="R138" i="5"/>
  <c r="P138" i="5"/>
  <c r="BI133" i="5"/>
  <c r="BH133" i="5"/>
  <c r="BG133" i="5"/>
  <c r="BF133" i="5"/>
  <c r="T133" i="5"/>
  <c r="R133" i="5"/>
  <c r="P133" i="5"/>
  <c r="BI129" i="5"/>
  <c r="BH129" i="5"/>
  <c r="BG129" i="5"/>
  <c r="BF129" i="5"/>
  <c r="T129" i="5"/>
  <c r="R129" i="5"/>
  <c r="P129" i="5"/>
  <c r="J122" i="5"/>
  <c r="F122" i="5"/>
  <c r="F120" i="5"/>
  <c r="E118" i="5"/>
  <c r="J93" i="5"/>
  <c r="F93" i="5"/>
  <c r="F91" i="5"/>
  <c r="E89" i="5"/>
  <c r="J26" i="5"/>
  <c r="E26" i="5"/>
  <c r="J94" i="5" s="1"/>
  <c r="J25" i="5"/>
  <c r="J20" i="5"/>
  <c r="E20" i="5"/>
  <c r="F123" i="5" s="1"/>
  <c r="J19" i="5"/>
  <c r="J14" i="5"/>
  <c r="J91" i="5" s="1"/>
  <c r="E7" i="5"/>
  <c r="E114" i="5"/>
  <c r="J37" i="4"/>
  <c r="J36" i="4"/>
  <c r="AY97" i="1" s="1"/>
  <c r="J35" i="4"/>
  <c r="AX97" i="1"/>
  <c r="BI799" i="4"/>
  <c r="BH799" i="4"/>
  <c r="BG799" i="4"/>
  <c r="BF799" i="4"/>
  <c r="T799" i="4"/>
  <c r="T798" i="4" s="1"/>
  <c r="R799" i="4"/>
  <c r="R798" i="4" s="1"/>
  <c r="P799" i="4"/>
  <c r="P798" i="4" s="1"/>
  <c r="BI793" i="4"/>
  <c r="BH793" i="4"/>
  <c r="BG793" i="4"/>
  <c r="BF793" i="4"/>
  <c r="T793" i="4"/>
  <c r="R793" i="4"/>
  <c r="P793" i="4"/>
  <c r="BI787" i="4"/>
  <c r="BH787" i="4"/>
  <c r="BG787" i="4"/>
  <c r="BF787" i="4"/>
  <c r="T787" i="4"/>
  <c r="R787" i="4"/>
  <c r="P787" i="4"/>
  <c r="BI780" i="4"/>
  <c r="BH780" i="4"/>
  <c r="BG780" i="4"/>
  <c r="BF780" i="4"/>
  <c r="T780" i="4"/>
  <c r="R780" i="4"/>
  <c r="P780" i="4"/>
  <c r="BI776" i="4"/>
  <c r="BH776" i="4"/>
  <c r="BG776" i="4"/>
  <c r="BF776" i="4"/>
  <c r="T776" i="4"/>
  <c r="R776" i="4"/>
  <c r="P776" i="4"/>
  <c r="BI765" i="4"/>
  <c r="BH765" i="4"/>
  <c r="BG765" i="4"/>
  <c r="BF765" i="4"/>
  <c r="T765" i="4"/>
  <c r="R765" i="4"/>
  <c r="P765" i="4"/>
  <c r="BI754" i="4"/>
  <c r="BH754" i="4"/>
  <c r="BG754" i="4"/>
  <c r="BF754" i="4"/>
  <c r="T754" i="4"/>
  <c r="R754" i="4"/>
  <c r="P754" i="4"/>
  <c r="BI745" i="4"/>
  <c r="BH745" i="4"/>
  <c r="BG745" i="4"/>
  <c r="BF745" i="4"/>
  <c r="T745" i="4"/>
  <c r="R745" i="4"/>
  <c r="P745" i="4"/>
  <c r="BI736" i="4"/>
  <c r="BH736" i="4"/>
  <c r="BG736" i="4"/>
  <c r="BF736" i="4"/>
  <c r="T736" i="4"/>
  <c r="R736" i="4"/>
  <c r="P736" i="4"/>
  <c r="BI729" i="4"/>
  <c r="BH729" i="4"/>
  <c r="BG729" i="4"/>
  <c r="BF729" i="4"/>
  <c r="T729" i="4"/>
  <c r="R729" i="4"/>
  <c r="P729" i="4"/>
  <c r="BI720" i="4"/>
  <c r="BH720" i="4"/>
  <c r="BG720" i="4"/>
  <c r="BF720" i="4"/>
  <c r="T720" i="4"/>
  <c r="R720" i="4"/>
  <c r="P720" i="4"/>
  <c r="BI716" i="4"/>
  <c r="BH716" i="4"/>
  <c r="BG716" i="4"/>
  <c r="BF716" i="4"/>
  <c r="T716" i="4"/>
  <c r="R716" i="4"/>
  <c r="P716" i="4"/>
  <c r="BI713" i="4"/>
  <c r="BH713" i="4"/>
  <c r="BG713" i="4"/>
  <c r="BF713" i="4"/>
  <c r="T713" i="4"/>
  <c r="R713" i="4"/>
  <c r="P713" i="4"/>
  <c r="BI710" i="4"/>
  <c r="BH710" i="4"/>
  <c r="BG710" i="4"/>
  <c r="BF710" i="4"/>
  <c r="T710" i="4"/>
  <c r="R710" i="4"/>
  <c r="P710" i="4"/>
  <c r="BI707" i="4"/>
  <c r="BH707" i="4"/>
  <c r="BG707" i="4"/>
  <c r="BF707" i="4"/>
  <c r="T707" i="4"/>
  <c r="R707" i="4"/>
  <c r="P707" i="4"/>
  <c r="BI704" i="4"/>
  <c r="BH704" i="4"/>
  <c r="BG704" i="4"/>
  <c r="BF704" i="4"/>
  <c r="T704" i="4"/>
  <c r="R704" i="4"/>
  <c r="P704" i="4"/>
  <c r="BI701" i="4"/>
  <c r="BH701" i="4"/>
  <c r="BG701" i="4"/>
  <c r="BF701" i="4"/>
  <c r="T701" i="4"/>
  <c r="R701" i="4"/>
  <c r="P701" i="4"/>
  <c r="BI696" i="4"/>
  <c r="BH696" i="4"/>
  <c r="BG696" i="4"/>
  <c r="BF696" i="4"/>
  <c r="T696" i="4"/>
  <c r="R696" i="4"/>
  <c r="P696" i="4"/>
  <c r="BI691" i="4"/>
  <c r="BH691" i="4"/>
  <c r="BG691" i="4"/>
  <c r="BF691" i="4"/>
  <c r="T691" i="4"/>
  <c r="R691" i="4"/>
  <c r="P691" i="4"/>
  <c r="BI687" i="4"/>
  <c r="BH687" i="4"/>
  <c r="BG687" i="4"/>
  <c r="BF687" i="4"/>
  <c r="T687" i="4"/>
  <c r="R687" i="4"/>
  <c r="P687" i="4"/>
  <c r="BI684" i="4"/>
  <c r="BH684" i="4"/>
  <c r="BG684" i="4"/>
  <c r="BF684" i="4"/>
  <c r="T684" i="4"/>
  <c r="R684" i="4"/>
  <c r="P684" i="4"/>
  <c r="BI678" i="4"/>
  <c r="BH678" i="4"/>
  <c r="BG678" i="4"/>
  <c r="BF678" i="4"/>
  <c r="T678" i="4"/>
  <c r="R678" i="4"/>
  <c r="P678" i="4"/>
  <c r="BI675" i="4"/>
  <c r="BH675" i="4"/>
  <c r="BG675" i="4"/>
  <c r="BF675" i="4"/>
  <c r="T675" i="4"/>
  <c r="R675" i="4"/>
  <c r="P675" i="4"/>
  <c r="BI671" i="4"/>
  <c r="BH671" i="4"/>
  <c r="BG671" i="4"/>
  <c r="BF671" i="4"/>
  <c r="T671" i="4"/>
  <c r="R671" i="4"/>
  <c r="P671" i="4"/>
  <c r="BI668" i="4"/>
  <c r="BH668" i="4"/>
  <c r="BG668" i="4"/>
  <c r="BF668" i="4"/>
  <c r="T668" i="4"/>
  <c r="R668" i="4"/>
  <c r="P668" i="4"/>
  <c r="BI664" i="4"/>
  <c r="BH664" i="4"/>
  <c r="BG664" i="4"/>
  <c r="BF664" i="4"/>
  <c r="T664" i="4"/>
  <c r="R664" i="4"/>
  <c r="P664" i="4"/>
  <c r="BI656" i="4"/>
  <c r="BH656" i="4"/>
  <c r="BG656" i="4"/>
  <c r="BF656" i="4"/>
  <c r="T656" i="4"/>
  <c r="R656" i="4"/>
  <c r="P656" i="4"/>
  <c r="BI653" i="4"/>
  <c r="BH653" i="4"/>
  <c r="BG653" i="4"/>
  <c r="BF653" i="4"/>
  <c r="T653" i="4"/>
  <c r="R653" i="4"/>
  <c r="P653" i="4"/>
  <c r="BI650" i="4"/>
  <c r="BH650" i="4"/>
  <c r="BG650" i="4"/>
  <c r="BF650" i="4"/>
  <c r="T650" i="4"/>
  <c r="R650" i="4"/>
  <c r="P650" i="4"/>
  <c r="BI647" i="4"/>
  <c r="BH647" i="4"/>
  <c r="BG647" i="4"/>
  <c r="BF647" i="4"/>
  <c r="T647" i="4"/>
  <c r="R647" i="4"/>
  <c r="P647" i="4"/>
  <c r="BI642" i="4"/>
  <c r="BH642" i="4"/>
  <c r="BG642" i="4"/>
  <c r="BF642" i="4"/>
  <c r="T642" i="4"/>
  <c r="R642" i="4"/>
  <c r="P642" i="4"/>
  <c r="BI639" i="4"/>
  <c r="BH639" i="4"/>
  <c r="BG639" i="4"/>
  <c r="BF639" i="4"/>
  <c r="T639" i="4"/>
  <c r="R639" i="4"/>
  <c r="P639" i="4"/>
  <c r="BI634" i="4"/>
  <c r="BH634" i="4"/>
  <c r="BG634" i="4"/>
  <c r="BF634" i="4"/>
  <c r="T634" i="4"/>
  <c r="R634" i="4"/>
  <c r="P634" i="4"/>
  <c r="BI631" i="4"/>
  <c r="BH631" i="4"/>
  <c r="BG631" i="4"/>
  <c r="BF631" i="4"/>
  <c r="T631" i="4"/>
  <c r="R631" i="4"/>
  <c r="P631" i="4"/>
  <c r="BI628" i="4"/>
  <c r="BH628" i="4"/>
  <c r="BG628" i="4"/>
  <c r="BF628" i="4"/>
  <c r="T628" i="4"/>
  <c r="R628" i="4"/>
  <c r="P628" i="4"/>
  <c r="BI625" i="4"/>
  <c r="BH625" i="4"/>
  <c r="BG625" i="4"/>
  <c r="BF625" i="4"/>
  <c r="T625" i="4"/>
  <c r="R625" i="4"/>
  <c r="P625" i="4"/>
  <c r="BI622" i="4"/>
  <c r="BH622" i="4"/>
  <c r="BG622" i="4"/>
  <c r="BF622" i="4"/>
  <c r="T622" i="4"/>
  <c r="R622" i="4"/>
  <c r="P622" i="4"/>
  <c r="BI619" i="4"/>
  <c r="BH619" i="4"/>
  <c r="BG619" i="4"/>
  <c r="BF619" i="4"/>
  <c r="T619" i="4"/>
  <c r="R619" i="4"/>
  <c r="P619" i="4"/>
  <c r="BI614" i="4"/>
  <c r="BH614" i="4"/>
  <c r="BG614" i="4"/>
  <c r="BF614" i="4"/>
  <c r="T614" i="4"/>
  <c r="R614" i="4"/>
  <c r="P614" i="4"/>
  <c r="BI611" i="4"/>
  <c r="BH611" i="4"/>
  <c r="BG611" i="4"/>
  <c r="BF611" i="4"/>
  <c r="T611" i="4"/>
  <c r="R611" i="4"/>
  <c r="P611" i="4"/>
  <c r="BI608" i="4"/>
  <c r="BH608" i="4"/>
  <c r="BG608" i="4"/>
  <c r="BF608" i="4"/>
  <c r="T608" i="4"/>
  <c r="R608" i="4"/>
  <c r="P608" i="4"/>
  <c r="BI603" i="4"/>
  <c r="BH603" i="4"/>
  <c r="BG603" i="4"/>
  <c r="BF603" i="4"/>
  <c r="T603" i="4"/>
  <c r="R603" i="4"/>
  <c r="P603" i="4"/>
  <c r="BI599" i="4"/>
  <c r="BH599" i="4"/>
  <c r="BG599" i="4"/>
  <c r="BF599" i="4"/>
  <c r="T599" i="4"/>
  <c r="R599" i="4"/>
  <c r="P599" i="4"/>
  <c r="BI596" i="4"/>
  <c r="BH596" i="4"/>
  <c r="BG596" i="4"/>
  <c r="BF596" i="4"/>
  <c r="T596" i="4"/>
  <c r="R596" i="4"/>
  <c r="P596" i="4"/>
  <c r="BI593" i="4"/>
  <c r="BH593" i="4"/>
  <c r="BG593" i="4"/>
  <c r="BF593" i="4"/>
  <c r="T593" i="4"/>
  <c r="R593" i="4"/>
  <c r="P593" i="4"/>
  <c r="BI589" i="4"/>
  <c r="BH589" i="4"/>
  <c r="BG589" i="4"/>
  <c r="BF589" i="4"/>
  <c r="T589" i="4"/>
  <c r="R589" i="4"/>
  <c r="P589" i="4"/>
  <c r="BI586" i="4"/>
  <c r="BH586" i="4"/>
  <c r="BG586" i="4"/>
  <c r="BF586" i="4"/>
  <c r="T586" i="4"/>
  <c r="R586" i="4"/>
  <c r="P586" i="4"/>
  <c r="BI583" i="4"/>
  <c r="BH583" i="4"/>
  <c r="BG583" i="4"/>
  <c r="BF583" i="4"/>
  <c r="T583" i="4"/>
  <c r="R583" i="4"/>
  <c r="P583" i="4"/>
  <c r="BI580" i="4"/>
  <c r="BH580" i="4"/>
  <c r="BG580" i="4"/>
  <c r="BF580" i="4"/>
  <c r="T580" i="4"/>
  <c r="R580" i="4"/>
  <c r="P580" i="4"/>
  <c r="BI577" i="4"/>
  <c r="BH577" i="4"/>
  <c r="BG577" i="4"/>
  <c r="BF577" i="4"/>
  <c r="T577" i="4"/>
  <c r="R577" i="4"/>
  <c r="P577" i="4"/>
  <c r="BI574" i="4"/>
  <c r="BH574" i="4"/>
  <c r="BG574" i="4"/>
  <c r="BF574" i="4"/>
  <c r="T574" i="4"/>
  <c r="R574" i="4"/>
  <c r="P574" i="4"/>
  <c r="BI571" i="4"/>
  <c r="BH571" i="4"/>
  <c r="BG571" i="4"/>
  <c r="BF571" i="4"/>
  <c r="T571" i="4"/>
  <c r="R571" i="4"/>
  <c r="P571" i="4"/>
  <c r="BI568" i="4"/>
  <c r="BH568" i="4"/>
  <c r="BG568" i="4"/>
  <c r="BF568" i="4"/>
  <c r="T568" i="4"/>
  <c r="R568" i="4"/>
  <c r="P568" i="4"/>
  <c r="BI565" i="4"/>
  <c r="BH565" i="4"/>
  <c r="BG565" i="4"/>
  <c r="BF565" i="4"/>
  <c r="T565" i="4"/>
  <c r="R565" i="4"/>
  <c r="P565" i="4"/>
  <c r="BI562" i="4"/>
  <c r="BH562" i="4"/>
  <c r="BG562" i="4"/>
  <c r="BF562" i="4"/>
  <c r="T562" i="4"/>
  <c r="R562" i="4"/>
  <c r="P562" i="4"/>
  <c r="BI557" i="4"/>
  <c r="BH557" i="4"/>
  <c r="BG557" i="4"/>
  <c r="BF557" i="4"/>
  <c r="T557" i="4"/>
  <c r="R557" i="4"/>
  <c r="P557" i="4"/>
  <c r="BI554" i="4"/>
  <c r="BH554" i="4"/>
  <c r="BG554" i="4"/>
  <c r="BF554" i="4"/>
  <c r="T554" i="4"/>
  <c r="R554" i="4"/>
  <c r="P554" i="4"/>
  <c r="BI549" i="4"/>
  <c r="BH549" i="4"/>
  <c r="BG549" i="4"/>
  <c r="BF549" i="4"/>
  <c r="T549" i="4"/>
  <c r="R549" i="4"/>
  <c r="P549" i="4"/>
  <c r="BI545" i="4"/>
  <c r="BH545" i="4"/>
  <c r="BG545" i="4"/>
  <c r="BF545" i="4"/>
  <c r="T545" i="4"/>
  <c r="R545" i="4"/>
  <c r="P545" i="4"/>
  <c r="BI542" i="4"/>
  <c r="BH542" i="4"/>
  <c r="BG542" i="4"/>
  <c r="BF542" i="4"/>
  <c r="T542" i="4"/>
  <c r="R542" i="4"/>
  <c r="P542" i="4"/>
  <c r="BI538" i="4"/>
  <c r="BH538" i="4"/>
  <c r="BG538" i="4"/>
  <c r="BF538" i="4"/>
  <c r="T538" i="4"/>
  <c r="R538" i="4"/>
  <c r="P538" i="4"/>
  <c r="BI535" i="4"/>
  <c r="BH535" i="4"/>
  <c r="BG535" i="4"/>
  <c r="BF535" i="4"/>
  <c r="T535" i="4"/>
  <c r="R535" i="4"/>
  <c r="P535" i="4"/>
  <c r="BI531" i="4"/>
  <c r="BH531" i="4"/>
  <c r="BG531" i="4"/>
  <c r="BF531" i="4"/>
  <c r="T531" i="4"/>
  <c r="T530" i="4" s="1"/>
  <c r="R531" i="4"/>
  <c r="R530" i="4" s="1"/>
  <c r="P531" i="4"/>
  <c r="P530" i="4"/>
  <c r="BI524" i="4"/>
  <c r="BH524" i="4"/>
  <c r="BG524" i="4"/>
  <c r="BF524" i="4"/>
  <c r="T524" i="4"/>
  <c r="R524" i="4"/>
  <c r="P524" i="4"/>
  <c r="BI519" i="4"/>
  <c r="BH519" i="4"/>
  <c r="BG519" i="4"/>
  <c r="BF519" i="4"/>
  <c r="T519" i="4"/>
  <c r="R519" i="4"/>
  <c r="P519" i="4"/>
  <c r="BI512" i="4"/>
  <c r="BH512" i="4"/>
  <c r="BG512" i="4"/>
  <c r="BF512" i="4"/>
  <c r="T512" i="4"/>
  <c r="R512" i="4"/>
  <c r="P512" i="4"/>
  <c r="BI508" i="4"/>
  <c r="BH508" i="4"/>
  <c r="BG508" i="4"/>
  <c r="BF508" i="4"/>
  <c r="T508" i="4"/>
  <c r="R508" i="4"/>
  <c r="P508" i="4"/>
  <c r="BI501" i="4"/>
  <c r="BH501" i="4"/>
  <c r="BG501" i="4"/>
  <c r="BF501" i="4"/>
  <c r="T501" i="4"/>
  <c r="R501" i="4"/>
  <c r="P501" i="4"/>
  <c r="BI496" i="4"/>
  <c r="BH496" i="4"/>
  <c r="BG496" i="4"/>
  <c r="BF496" i="4"/>
  <c r="T496" i="4"/>
  <c r="R496" i="4"/>
  <c r="P496" i="4"/>
  <c r="BI493" i="4"/>
  <c r="BH493" i="4"/>
  <c r="BG493" i="4"/>
  <c r="BF493" i="4"/>
  <c r="T493" i="4"/>
  <c r="R493" i="4"/>
  <c r="P493" i="4"/>
  <c r="BI489" i="4"/>
  <c r="BH489" i="4"/>
  <c r="BG489" i="4"/>
  <c r="BF489" i="4"/>
  <c r="T489" i="4"/>
  <c r="R489" i="4"/>
  <c r="P489" i="4"/>
  <c r="BI483" i="4"/>
  <c r="BH483" i="4"/>
  <c r="BG483" i="4"/>
  <c r="BF483" i="4"/>
  <c r="T483" i="4"/>
  <c r="R483" i="4"/>
  <c r="P483" i="4"/>
  <c r="BI480" i="4"/>
  <c r="BH480" i="4"/>
  <c r="BG480" i="4"/>
  <c r="BF480" i="4"/>
  <c r="T480" i="4"/>
  <c r="R480" i="4"/>
  <c r="P480" i="4"/>
  <c r="BI476" i="4"/>
  <c r="BH476" i="4"/>
  <c r="BG476" i="4"/>
  <c r="BF476" i="4"/>
  <c r="T476" i="4"/>
  <c r="R476" i="4"/>
  <c r="P476" i="4"/>
  <c r="BI470" i="4"/>
  <c r="BH470" i="4"/>
  <c r="BG470" i="4"/>
  <c r="BF470" i="4"/>
  <c r="T470" i="4"/>
  <c r="R470" i="4"/>
  <c r="P470" i="4"/>
  <c r="BI467" i="4"/>
  <c r="BH467" i="4"/>
  <c r="BG467" i="4"/>
  <c r="BF467" i="4"/>
  <c r="T467" i="4"/>
  <c r="R467" i="4"/>
  <c r="P467" i="4"/>
  <c r="BI463" i="4"/>
  <c r="BH463" i="4"/>
  <c r="BG463" i="4"/>
  <c r="BF463" i="4"/>
  <c r="T463" i="4"/>
  <c r="R463" i="4"/>
  <c r="P463" i="4"/>
  <c r="BI459" i="4"/>
  <c r="BH459" i="4"/>
  <c r="BG459" i="4"/>
  <c r="BF459" i="4"/>
  <c r="T459" i="4"/>
  <c r="R459" i="4"/>
  <c r="P459" i="4"/>
  <c r="BI451" i="4"/>
  <c r="BH451" i="4"/>
  <c r="BG451" i="4"/>
  <c r="BF451" i="4"/>
  <c r="T451" i="4"/>
  <c r="R451" i="4"/>
  <c r="P451" i="4"/>
  <c r="BI443" i="4"/>
  <c r="BH443" i="4"/>
  <c r="BG443" i="4"/>
  <c r="BF443" i="4"/>
  <c r="T443" i="4"/>
  <c r="R443" i="4"/>
  <c r="P443" i="4"/>
  <c r="BI439" i="4"/>
  <c r="BH439" i="4"/>
  <c r="BG439" i="4"/>
  <c r="BF439" i="4"/>
  <c r="T439" i="4"/>
  <c r="R439" i="4"/>
  <c r="P439" i="4"/>
  <c r="BI435" i="4"/>
  <c r="BH435" i="4"/>
  <c r="BG435" i="4"/>
  <c r="BF435" i="4"/>
  <c r="T435" i="4"/>
  <c r="R435" i="4"/>
  <c r="P435" i="4"/>
  <c r="BI431" i="4"/>
  <c r="BH431" i="4"/>
  <c r="BG431" i="4"/>
  <c r="BF431" i="4"/>
  <c r="T431" i="4"/>
  <c r="R431" i="4"/>
  <c r="P431" i="4"/>
  <c r="BI425" i="4"/>
  <c r="BH425" i="4"/>
  <c r="BG425" i="4"/>
  <c r="BF425" i="4"/>
  <c r="T425" i="4"/>
  <c r="R425" i="4"/>
  <c r="P425" i="4"/>
  <c r="BI421" i="4"/>
  <c r="BH421" i="4"/>
  <c r="BG421" i="4"/>
  <c r="BF421" i="4"/>
  <c r="T421" i="4"/>
  <c r="R421" i="4"/>
  <c r="P421" i="4"/>
  <c r="BI417" i="4"/>
  <c r="BH417" i="4"/>
  <c r="BG417" i="4"/>
  <c r="BF417" i="4"/>
  <c r="T417" i="4"/>
  <c r="R417" i="4"/>
  <c r="P417" i="4"/>
  <c r="BI414" i="4"/>
  <c r="BH414" i="4"/>
  <c r="BG414" i="4"/>
  <c r="BF414" i="4"/>
  <c r="T414" i="4"/>
  <c r="R414" i="4"/>
  <c r="P414" i="4"/>
  <c r="BI408" i="4"/>
  <c r="BH408" i="4"/>
  <c r="BG408" i="4"/>
  <c r="BF408" i="4"/>
  <c r="T408" i="4"/>
  <c r="R408" i="4"/>
  <c r="P408" i="4"/>
  <c r="BI405" i="4"/>
  <c r="BH405" i="4"/>
  <c r="BG405" i="4"/>
  <c r="BF405" i="4"/>
  <c r="T405" i="4"/>
  <c r="R405" i="4"/>
  <c r="P405" i="4"/>
  <c r="BI402" i="4"/>
  <c r="BH402" i="4"/>
  <c r="BG402" i="4"/>
  <c r="BF402" i="4"/>
  <c r="T402" i="4"/>
  <c r="R402" i="4"/>
  <c r="P402" i="4"/>
  <c r="BI397" i="4"/>
  <c r="BH397" i="4"/>
  <c r="BG397" i="4"/>
  <c r="BF397" i="4"/>
  <c r="T397" i="4"/>
  <c r="R397" i="4"/>
  <c r="P397" i="4"/>
  <c r="BI390" i="4"/>
  <c r="BH390" i="4"/>
  <c r="BG390" i="4"/>
  <c r="BF390" i="4"/>
  <c r="T390" i="4"/>
  <c r="R390" i="4"/>
  <c r="P390" i="4"/>
  <c r="BI384" i="4"/>
  <c r="BH384" i="4"/>
  <c r="BG384" i="4"/>
  <c r="BF384" i="4"/>
  <c r="T384" i="4"/>
  <c r="R384" i="4"/>
  <c r="P384" i="4"/>
  <c r="BI380" i="4"/>
  <c r="BH380" i="4"/>
  <c r="BG380" i="4"/>
  <c r="BF380" i="4"/>
  <c r="T380" i="4"/>
  <c r="R380" i="4"/>
  <c r="P380" i="4"/>
  <c r="BI376" i="4"/>
  <c r="BH376" i="4"/>
  <c r="BG376" i="4"/>
  <c r="BF376" i="4"/>
  <c r="T376" i="4"/>
  <c r="R376" i="4"/>
  <c r="P376" i="4"/>
  <c r="BI372" i="4"/>
  <c r="BH372" i="4"/>
  <c r="BG372" i="4"/>
  <c r="BF372" i="4"/>
  <c r="T372" i="4"/>
  <c r="R372" i="4"/>
  <c r="P372" i="4"/>
  <c r="BI365" i="4"/>
  <c r="BH365" i="4"/>
  <c r="BG365" i="4"/>
  <c r="BF365" i="4"/>
  <c r="T365" i="4"/>
  <c r="R365" i="4"/>
  <c r="P365" i="4"/>
  <c r="BI357" i="4"/>
  <c r="BH357" i="4"/>
  <c r="BG357" i="4"/>
  <c r="BF357" i="4"/>
  <c r="T357" i="4"/>
  <c r="R357" i="4"/>
  <c r="P357" i="4"/>
  <c r="BI353" i="4"/>
  <c r="BH353" i="4"/>
  <c r="BG353" i="4"/>
  <c r="BF353" i="4"/>
  <c r="T353" i="4"/>
  <c r="R353" i="4"/>
  <c r="P353" i="4"/>
  <c r="BI349" i="4"/>
  <c r="BH349" i="4"/>
  <c r="BG349" i="4"/>
  <c r="BF349" i="4"/>
  <c r="T349" i="4"/>
  <c r="R349" i="4"/>
  <c r="P349" i="4"/>
  <c r="BI345" i="4"/>
  <c r="BH345" i="4"/>
  <c r="BG345" i="4"/>
  <c r="BF345" i="4"/>
  <c r="T345" i="4"/>
  <c r="R345" i="4"/>
  <c r="P345" i="4"/>
  <c r="BI341" i="4"/>
  <c r="BH341" i="4"/>
  <c r="BG341" i="4"/>
  <c r="BF341" i="4"/>
  <c r="T341" i="4"/>
  <c r="R341" i="4"/>
  <c r="P341" i="4"/>
  <c r="BI337" i="4"/>
  <c r="BH337" i="4"/>
  <c r="BG337" i="4"/>
  <c r="BF337" i="4"/>
  <c r="T337" i="4"/>
  <c r="R337" i="4"/>
  <c r="P337" i="4"/>
  <c r="BI333" i="4"/>
  <c r="BH333" i="4"/>
  <c r="BG333" i="4"/>
  <c r="BF333" i="4"/>
  <c r="T333" i="4"/>
  <c r="R333" i="4"/>
  <c r="P333" i="4"/>
  <c r="BI329" i="4"/>
  <c r="BH329" i="4"/>
  <c r="BG329" i="4"/>
  <c r="BF329" i="4"/>
  <c r="T329" i="4"/>
  <c r="R329" i="4"/>
  <c r="P329" i="4"/>
  <c r="BI326" i="4"/>
  <c r="BH326" i="4"/>
  <c r="BG326" i="4"/>
  <c r="BF326" i="4"/>
  <c r="T326" i="4"/>
  <c r="R326" i="4"/>
  <c r="P326" i="4"/>
  <c r="BI321" i="4"/>
  <c r="BH321" i="4"/>
  <c r="BG321" i="4"/>
  <c r="BF321" i="4"/>
  <c r="T321" i="4"/>
  <c r="R321" i="4"/>
  <c r="P321" i="4"/>
  <c r="BI315" i="4"/>
  <c r="BH315" i="4"/>
  <c r="BG315" i="4"/>
  <c r="BF315" i="4"/>
  <c r="T315" i="4"/>
  <c r="R315" i="4"/>
  <c r="P315" i="4"/>
  <c r="BI310" i="4"/>
  <c r="BH310" i="4"/>
  <c r="BG310" i="4"/>
  <c r="BF310" i="4"/>
  <c r="T310" i="4"/>
  <c r="R310" i="4"/>
  <c r="P310" i="4"/>
  <c r="BI305" i="4"/>
  <c r="BH305" i="4"/>
  <c r="BG305" i="4"/>
  <c r="BF305" i="4"/>
  <c r="T305" i="4"/>
  <c r="R305" i="4"/>
  <c r="P305" i="4"/>
  <c r="BI302" i="4"/>
  <c r="BH302" i="4"/>
  <c r="BG302" i="4"/>
  <c r="BF302" i="4"/>
  <c r="T302" i="4"/>
  <c r="R302" i="4"/>
  <c r="P302" i="4"/>
  <c r="BI298" i="4"/>
  <c r="BH298" i="4"/>
  <c r="BG298" i="4"/>
  <c r="BF298" i="4"/>
  <c r="T298" i="4"/>
  <c r="R298" i="4"/>
  <c r="P298" i="4"/>
  <c r="BI295" i="4"/>
  <c r="BH295" i="4"/>
  <c r="BG295" i="4"/>
  <c r="BF295" i="4"/>
  <c r="T295" i="4"/>
  <c r="R295" i="4"/>
  <c r="P295" i="4"/>
  <c r="BI292" i="4"/>
  <c r="BH292" i="4"/>
  <c r="BG292" i="4"/>
  <c r="BF292" i="4"/>
  <c r="T292" i="4"/>
  <c r="R292" i="4"/>
  <c r="P292" i="4"/>
  <c r="BI289" i="4"/>
  <c r="BH289" i="4"/>
  <c r="BG289" i="4"/>
  <c r="BF289" i="4"/>
  <c r="T289" i="4"/>
  <c r="R289" i="4"/>
  <c r="P289" i="4"/>
  <c r="BI279" i="4"/>
  <c r="BH279" i="4"/>
  <c r="BG279" i="4"/>
  <c r="BF279" i="4"/>
  <c r="T279" i="4"/>
  <c r="R279" i="4"/>
  <c r="P279" i="4"/>
  <c r="BI264" i="4"/>
  <c r="BH264" i="4"/>
  <c r="BG264" i="4"/>
  <c r="BF264" i="4"/>
  <c r="T264" i="4"/>
  <c r="R264" i="4"/>
  <c r="P264" i="4"/>
  <c r="BI257" i="4"/>
  <c r="BH257" i="4"/>
  <c r="BG257" i="4"/>
  <c r="BF257" i="4"/>
  <c r="T257" i="4"/>
  <c r="R257" i="4"/>
  <c r="P257" i="4"/>
  <c r="BI252" i="4"/>
  <c r="BH252" i="4"/>
  <c r="BG252" i="4"/>
  <c r="BF252" i="4"/>
  <c r="T252" i="4"/>
  <c r="R252" i="4"/>
  <c r="P252" i="4"/>
  <c r="BI248" i="4"/>
  <c r="BH248" i="4"/>
  <c r="BG248" i="4"/>
  <c r="BF248" i="4"/>
  <c r="T248" i="4"/>
  <c r="R248" i="4"/>
  <c r="P248" i="4"/>
  <c r="BI245" i="4"/>
  <c r="BH245" i="4"/>
  <c r="BG245" i="4"/>
  <c r="BF245" i="4"/>
  <c r="T245" i="4"/>
  <c r="R245" i="4"/>
  <c r="P245" i="4"/>
  <c r="BI241" i="4"/>
  <c r="BH241" i="4"/>
  <c r="BG241" i="4"/>
  <c r="BF241" i="4"/>
  <c r="T241" i="4"/>
  <c r="R241" i="4"/>
  <c r="P241" i="4"/>
  <c r="BI232" i="4"/>
  <c r="BH232" i="4"/>
  <c r="BG232" i="4"/>
  <c r="BF232" i="4"/>
  <c r="T232" i="4"/>
  <c r="R232" i="4"/>
  <c r="P232" i="4"/>
  <c r="BI228" i="4"/>
  <c r="BH228" i="4"/>
  <c r="BG228" i="4"/>
  <c r="BF228" i="4"/>
  <c r="T228" i="4"/>
  <c r="R228" i="4"/>
  <c r="P228" i="4"/>
  <c r="BI225" i="4"/>
  <c r="BH225" i="4"/>
  <c r="BG225" i="4"/>
  <c r="BF225" i="4"/>
  <c r="T225" i="4"/>
  <c r="R225" i="4"/>
  <c r="P225" i="4"/>
  <c r="BI220" i="4"/>
  <c r="BH220" i="4"/>
  <c r="BG220" i="4"/>
  <c r="BF220" i="4"/>
  <c r="T220" i="4"/>
  <c r="R220" i="4"/>
  <c r="P220" i="4"/>
  <c r="BI217" i="4"/>
  <c r="BH217" i="4"/>
  <c r="BG217" i="4"/>
  <c r="BF217" i="4"/>
  <c r="T217" i="4"/>
  <c r="R217" i="4"/>
  <c r="P217" i="4"/>
  <c r="BI213" i="4"/>
  <c r="BH213" i="4"/>
  <c r="BG213" i="4"/>
  <c r="BF213" i="4"/>
  <c r="T213" i="4"/>
  <c r="R213" i="4"/>
  <c r="P213" i="4"/>
  <c r="BI210" i="4"/>
  <c r="BH210" i="4"/>
  <c r="BG210" i="4"/>
  <c r="BF210" i="4"/>
  <c r="T210" i="4"/>
  <c r="R210" i="4"/>
  <c r="P210" i="4"/>
  <c r="BI207" i="4"/>
  <c r="BH207" i="4"/>
  <c r="BG207" i="4"/>
  <c r="BF207" i="4"/>
  <c r="T207" i="4"/>
  <c r="R207" i="4"/>
  <c r="P207" i="4"/>
  <c r="BI202" i="4"/>
  <c r="BH202" i="4"/>
  <c r="BG202" i="4"/>
  <c r="BF202" i="4"/>
  <c r="T202" i="4"/>
  <c r="R202" i="4"/>
  <c r="P202" i="4"/>
  <c r="BI199" i="4"/>
  <c r="BH199" i="4"/>
  <c r="BG199" i="4"/>
  <c r="BF199" i="4"/>
  <c r="T199" i="4"/>
  <c r="R199" i="4"/>
  <c r="P199" i="4"/>
  <c r="BI196" i="4"/>
  <c r="BH196" i="4"/>
  <c r="BG196" i="4"/>
  <c r="BF196" i="4"/>
  <c r="T196" i="4"/>
  <c r="R196" i="4"/>
  <c r="P196" i="4"/>
  <c r="BI190" i="4"/>
  <c r="BH190" i="4"/>
  <c r="BG190" i="4"/>
  <c r="BF190" i="4"/>
  <c r="T190" i="4"/>
  <c r="R190" i="4"/>
  <c r="P190" i="4"/>
  <c r="BI186" i="4"/>
  <c r="BH186" i="4"/>
  <c r="BG186" i="4"/>
  <c r="BF186" i="4"/>
  <c r="T186" i="4"/>
  <c r="R186" i="4"/>
  <c r="P186" i="4"/>
  <c r="BI180" i="4"/>
  <c r="BH180" i="4"/>
  <c r="BG180" i="4"/>
  <c r="BF180" i="4"/>
  <c r="T180" i="4"/>
  <c r="R180" i="4"/>
  <c r="P180" i="4"/>
  <c r="BI174" i="4"/>
  <c r="BH174" i="4"/>
  <c r="BG174" i="4"/>
  <c r="BF174" i="4"/>
  <c r="T174" i="4"/>
  <c r="R174" i="4"/>
  <c r="P174" i="4"/>
  <c r="BI170" i="4"/>
  <c r="BH170" i="4"/>
  <c r="BG170" i="4"/>
  <c r="BF170" i="4"/>
  <c r="T170" i="4"/>
  <c r="R170" i="4"/>
  <c r="P170" i="4"/>
  <c r="BI167" i="4"/>
  <c r="BH167" i="4"/>
  <c r="BG167" i="4"/>
  <c r="BF167" i="4"/>
  <c r="T167" i="4"/>
  <c r="R167" i="4"/>
  <c r="P167" i="4"/>
  <c r="BI162" i="4"/>
  <c r="BH162" i="4"/>
  <c r="BG162" i="4"/>
  <c r="BF162" i="4"/>
  <c r="T162" i="4"/>
  <c r="R162" i="4"/>
  <c r="P162" i="4"/>
  <c r="BI156" i="4"/>
  <c r="BH156" i="4"/>
  <c r="BG156" i="4"/>
  <c r="BF156" i="4"/>
  <c r="T156" i="4"/>
  <c r="R156" i="4"/>
  <c r="P156" i="4"/>
  <c r="BI148" i="4"/>
  <c r="BH148" i="4"/>
  <c r="BG148" i="4"/>
  <c r="BF148" i="4"/>
  <c r="T148" i="4"/>
  <c r="R148" i="4"/>
  <c r="P148" i="4"/>
  <c r="BI144" i="4"/>
  <c r="BH144" i="4"/>
  <c r="BG144" i="4"/>
  <c r="BF144" i="4"/>
  <c r="T144" i="4"/>
  <c r="R144" i="4"/>
  <c r="P144" i="4"/>
  <c r="BI140" i="4"/>
  <c r="BH140" i="4"/>
  <c r="BG140" i="4"/>
  <c r="BF140" i="4"/>
  <c r="T140" i="4"/>
  <c r="R140" i="4"/>
  <c r="P140" i="4"/>
  <c r="BI137" i="4"/>
  <c r="BH137" i="4"/>
  <c r="BG137" i="4"/>
  <c r="BF137" i="4"/>
  <c r="T137" i="4"/>
  <c r="R137" i="4"/>
  <c r="P137" i="4"/>
  <c r="BI134" i="4"/>
  <c r="BH134" i="4"/>
  <c r="BG134" i="4"/>
  <c r="BF134" i="4"/>
  <c r="T134" i="4"/>
  <c r="R134" i="4"/>
  <c r="P134" i="4"/>
  <c r="BI130" i="4"/>
  <c r="BH130" i="4"/>
  <c r="BG130" i="4"/>
  <c r="BF130" i="4"/>
  <c r="T130" i="4"/>
  <c r="R130" i="4"/>
  <c r="P130" i="4"/>
  <c r="J123" i="4"/>
  <c r="F123" i="4"/>
  <c r="F121" i="4"/>
  <c r="E119" i="4"/>
  <c r="J91" i="4"/>
  <c r="F91" i="4"/>
  <c r="F89" i="4"/>
  <c r="E87" i="4"/>
  <c r="J24" i="4"/>
  <c r="E24" i="4"/>
  <c r="J124" i="4" s="1"/>
  <c r="J23" i="4"/>
  <c r="J18" i="4"/>
  <c r="E18" i="4"/>
  <c r="F124" i="4" s="1"/>
  <c r="J17" i="4"/>
  <c r="J12" i="4"/>
  <c r="J121" i="4"/>
  <c r="E7" i="4"/>
  <c r="E117" i="4" s="1"/>
  <c r="J37" i="3"/>
  <c r="J36" i="3"/>
  <c r="AY96" i="1"/>
  <c r="J35" i="3"/>
  <c r="AX96" i="1"/>
  <c r="BI615" i="3"/>
  <c r="BH615" i="3"/>
  <c r="BG615" i="3"/>
  <c r="BF615" i="3"/>
  <c r="T615" i="3"/>
  <c r="T614" i="3" s="1"/>
  <c r="R615" i="3"/>
  <c r="R614" i="3" s="1"/>
  <c r="P615" i="3"/>
  <c r="P614" i="3"/>
  <c r="BI609" i="3"/>
  <c r="BH609" i="3"/>
  <c r="BG609" i="3"/>
  <c r="BF609" i="3"/>
  <c r="T609" i="3"/>
  <c r="R609" i="3"/>
  <c r="P609" i="3"/>
  <c r="BI603" i="3"/>
  <c r="BH603" i="3"/>
  <c r="BG603" i="3"/>
  <c r="BF603" i="3"/>
  <c r="T603" i="3"/>
  <c r="R603" i="3"/>
  <c r="P603" i="3"/>
  <c r="BI595" i="3"/>
  <c r="BH595" i="3"/>
  <c r="BG595" i="3"/>
  <c r="BF595" i="3"/>
  <c r="T595" i="3"/>
  <c r="R595" i="3"/>
  <c r="P595" i="3"/>
  <c r="BI591" i="3"/>
  <c r="BH591" i="3"/>
  <c r="BG591" i="3"/>
  <c r="BF591" i="3"/>
  <c r="T591" i="3"/>
  <c r="R591" i="3"/>
  <c r="P591" i="3"/>
  <c r="BI583" i="3"/>
  <c r="BH583" i="3"/>
  <c r="BG583" i="3"/>
  <c r="BF583" i="3"/>
  <c r="T583" i="3"/>
  <c r="R583" i="3"/>
  <c r="P583" i="3"/>
  <c r="BI575" i="3"/>
  <c r="BH575" i="3"/>
  <c r="BG575" i="3"/>
  <c r="BF575" i="3"/>
  <c r="T575" i="3"/>
  <c r="R575" i="3"/>
  <c r="P575" i="3"/>
  <c r="BI567" i="3"/>
  <c r="BH567" i="3"/>
  <c r="BG567" i="3"/>
  <c r="BF567" i="3"/>
  <c r="T567" i="3"/>
  <c r="R567" i="3"/>
  <c r="P567" i="3"/>
  <c r="BI559" i="3"/>
  <c r="BH559" i="3"/>
  <c r="BG559" i="3"/>
  <c r="BF559" i="3"/>
  <c r="T559" i="3"/>
  <c r="R559" i="3"/>
  <c r="P559" i="3"/>
  <c r="BI552" i="3"/>
  <c r="BH552" i="3"/>
  <c r="BG552" i="3"/>
  <c r="BF552" i="3"/>
  <c r="T552" i="3"/>
  <c r="R552" i="3"/>
  <c r="P552" i="3"/>
  <c r="BI543" i="3"/>
  <c r="BH543" i="3"/>
  <c r="BG543" i="3"/>
  <c r="BF543" i="3"/>
  <c r="T543" i="3"/>
  <c r="R543" i="3"/>
  <c r="P543" i="3"/>
  <c r="BI539" i="3"/>
  <c r="BH539" i="3"/>
  <c r="BG539" i="3"/>
  <c r="BF539" i="3"/>
  <c r="T539" i="3"/>
  <c r="R539" i="3"/>
  <c r="P539" i="3"/>
  <c r="BI536" i="3"/>
  <c r="BH536" i="3"/>
  <c r="BG536" i="3"/>
  <c r="BF536" i="3"/>
  <c r="T536" i="3"/>
  <c r="R536" i="3"/>
  <c r="P536" i="3"/>
  <c r="BI533" i="3"/>
  <c r="BH533" i="3"/>
  <c r="BG533" i="3"/>
  <c r="BF533" i="3"/>
  <c r="T533" i="3"/>
  <c r="R533" i="3"/>
  <c r="P533" i="3"/>
  <c r="BI529" i="3"/>
  <c r="BH529" i="3"/>
  <c r="BG529" i="3"/>
  <c r="BF529" i="3"/>
  <c r="T529" i="3"/>
  <c r="R529" i="3"/>
  <c r="P529" i="3"/>
  <c r="BI523" i="3"/>
  <c r="BH523" i="3"/>
  <c r="BG523" i="3"/>
  <c r="BF523" i="3"/>
  <c r="T523" i="3"/>
  <c r="R523" i="3"/>
  <c r="P523" i="3"/>
  <c r="BI520" i="3"/>
  <c r="BH520" i="3"/>
  <c r="BG520" i="3"/>
  <c r="BF520" i="3"/>
  <c r="T520" i="3"/>
  <c r="R520" i="3"/>
  <c r="P520" i="3"/>
  <c r="BI516" i="3"/>
  <c r="BH516" i="3"/>
  <c r="BG516" i="3"/>
  <c r="BF516" i="3"/>
  <c r="T516" i="3"/>
  <c r="R516" i="3"/>
  <c r="P516" i="3"/>
  <c r="BI508" i="3"/>
  <c r="BH508" i="3"/>
  <c r="BG508" i="3"/>
  <c r="BF508" i="3"/>
  <c r="T508" i="3"/>
  <c r="R508" i="3"/>
  <c r="P508" i="3"/>
  <c r="BI505" i="3"/>
  <c r="BH505" i="3"/>
  <c r="BG505" i="3"/>
  <c r="BF505" i="3"/>
  <c r="T505" i="3"/>
  <c r="R505" i="3"/>
  <c r="P505" i="3"/>
  <c r="BI502" i="3"/>
  <c r="BH502" i="3"/>
  <c r="BG502" i="3"/>
  <c r="BF502" i="3"/>
  <c r="T502" i="3"/>
  <c r="R502" i="3"/>
  <c r="P502" i="3"/>
  <c r="BI499" i="3"/>
  <c r="BH499" i="3"/>
  <c r="BG499" i="3"/>
  <c r="BF499" i="3"/>
  <c r="T499" i="3"/>
  <c r="R499" i="3"/>
  <c r="P499" i="3"/>
  <c r="BI496" i="3"/>
  <c r="BH496" i="3"/>
  <c r="BG496" i="3"/>
  <c r="BF496" i="3"/>
  <c r="T496" i="3"/>
  <c r="R496" i="3"/>
  <c r="P496" i="3"/>
  <c r="BI493" i="3"/>
  <c r="BH493" i="3"/>
  <c r="BG493" i="3"/>
  <c r="BF493" i="3"/>
  <c r="T493" i="3"/>
  <c r="R493" i="3"/>
  <c r="P493" i="3"/>
  <c r="BI489" i="3"/>
  <c r="BH489" i="3"/>
  <c r="BG489" i="3"/>
  <c r="BF489" i="3"/>
  <c r="T489" i="3"/>
  <c r="R489" i="3"/>
  <c r="P489" i="3"/>
  <c r="BI486" i="3"/>
  <c r="BH486" i="3"/>
  <c r="BG486" i="3"/>
  <c r="BF486" i="3"/>
  <c r="T486" i="3"/>
  <c r="R486" i="3"/>
  <c r="P486" i="3"/>
  <c r="BI483" i="3"/>
  <c r="BH483" i="3"/>
  <c r="BG483" i="3"/>
  <c r="BF483" i="3"/>
  <c r="T483" i="3"/>
  <c r="R483" i="3"/>
  <c r="P483" i="3"/>
  <c r="BI480" i="3"/>
  <c r="BH480" i="3"/>
  <c r="BG480" i="3"/>
  <c r="BF480" i="3"/>
  <c r="T480" i="3"/>
  <c r="R480" i="3"/>
  <c r="P480" i="3"/>
  <c r="BI477" i="3"/>
  <c r="BH477" i="3"/>
  <c r="BG477" i="3"/>
  <c r="BF477" i="3"/>
  <c r="T477" i="3"/>
  <c r="R477" i="3"/>
  <c r="P477" i="3"/>
  <c r="BI474" i="3"/>
  <c r="BH474" i="3"/>
  <c r="BG474" i="3"/>
  <c r="BF474" i="3"/>
  <c r="T474" i="3"/>
  <c r="R474" i="3"/>
  <c r="P474" i="3"/>
  <c r="BI471" i="3"/>
  <c r="BH471" i="3"/>
  <c r="BG471" i="3"/>
  <c r="BF471" i="3"/>
  <c r="T471" i="3"/>
  <c r="R471" i="3"/>
  <c r="P471" i="3"/>
  <c r="BI468" i="3"/>
  <c r="BH468" i="3"/>
  <c r="BG468" i="3"/>
  <c r="BF468" i="3"/>
  <c r="T468" i="3"/>
  <c r="R468" i="3"/>
  <c r="P468" i="3"/>
  <c r="BI465" i="3"/>
  <c r="BH465" i="3"/>
  <c r="BG465" i="3"/>
  <c r="BF465" i="3"/>
  <c r="T465" i="3"/>
  <c r="R465" i="3"/>
  <c r="P465" i="3"/>
  <c r="BI462" i="3"/>
  <c r="BH462" i="3"/>
  <c r="BG462" i="3"/>
  <c r="BF462" i="3"/>
  <c r="T462" i="3"/>
  <c r="R462" i="3"/>
  <c r="P462" i="3"/>
  <c r="BI459" i="3"/>
  <c r="BH459" i="3"/>
  <c r="BG459" i="3"/>
  <c r="BF459" i="3"/>
  <c r="T459" i="3"/>
  <c r="R459" i="3"/>
  <c r="P459" i="3"/>
  <c r="BI456" i="3"/>
  <c r="BH456" i="3"/>
  <c r="BG456" i="3"/>
  <c r="BF456" i="3"/>
  <c r="T456" i="3"/>
  <c r="R456" i="3"/>
  <c r="P456" i="3"/>
  <c r="BI453" i="3"/>
  <c r="BH453" i="3"/>
  <c r="BG453" i="3"/>
  <c r="BF453" i="3"/>
  <c r="T453" i="3"/>
  <c r="R453" i="3"/>
  <c r="P453" i="3"/>
  <c r="BI450" i="3"/>
  <c r="BH450" i="3"/>
  <c r="BG450" i="3"/>
  <c r="BF450" i="3"/>
  <c r="T450" i="3"/>
  <c r="R450" i="3"/>
  <c r="P450" i="3"/>
  <c r="BI445" i="3"/>
  <c r="BH445" i="3"/>
  <c r="BG445" i="3"/>
  <c r="BF445" i="3"/>
  <c r="T445" i="3"/>
  <c r="R445" i="3"/>
  <c r="P445" i="3"/>
  <c r="BI442" i="3"/>
  <c r="BH442" i="3"/>
  <c r="BG442" i="3"/>
  <c r="BF442" i="3"/>
  <c r="T442" i="3"/>
  <c r="R442" i="3"/>
  <c r="P442" i="3"/>
  <c r="BI437" i="3"/>
  <c r="BH437" i="3"/>
  <c r="BG437" i="3"/>
  <c r="BF437" i="3"/>
  <c r="T437" i="3"/>
  <c r="R437" i="3"/>
  <c r="P437" i="3"/>
  <c r="BI433" i="3"/>
  <c r="BH433" i="3"/>
  <c r="BG433" i="3"/>
  <c r="BF433" i="3"/>
  <c r="T433" i="3"/>
  <c r="R433" i="3"/>
  <c r="P433" i="3"/>
  <c r="BI430" i="3"/>
  <c r="BH430" i="3"/>
  <c r="BG430" i="3"/>
  <c r="BF430" i="3"/>
  <c r="T430" i="3"/>
  <c r="R430" i="3"/>
  <c r="P430" i="3"/>
  <c r="BI426" i="3"/>
  <c r="BH426" i="3"/>
  <c r="BG426" i="3"/>
  <c r="BF426" i="3"/>
  <c r="T426" i="3"/>
  <c r="R426" i="3"/>
  <c r="P426" i="3"/>
  <c r="BI423" i="3"/>
  <c r="BH423" i="3"/>
  <c r="BG423" i="3"/>
  <c r="BF423" i="3"/>
  <c r="T423" i="3"/>
  <c r="R423" i="3"/>
  <c r="P423" i="3"/>
  <c r="BI418" i="3"/>
  <c r="BH418" i="3"/>
  <c r="BG418" i="3"/>
  <c r="BF418" i="3"/>
  <c r="T418" i="3"/>
  <c r="R418" i="3"/>
  <c r="P418" i="3"/>
  <c r="BI411" i="3"/>
  <c r="BH411" i="3"/>
  <c r="BG411" i="3"/>
  <c r="BF411" i="3"/>
  <c r="T411" i="3"/>
  <c r="R411" i="3"/>
  <c r="P411" i="3"/>
  <c r="BI406" i="3"/>
  <c r="BH406" i="3"/>
  <c r="BG406" i="3"/>
  <c r="BF406" i="3"/>
  <c r="T406" i="3"/>
  <c r="R406" i="3"/>
  <c r="P406" i="3"/>
  <c r="BI403" i="3"/>
  <c r="BH403" i="3"/>
  <c r="BG403" i="3"/>
  <c r="BF403" i="3"/>
  <c r="T403" i="3"/>
  <c r="R403" i="3"/>
  <c r="P403" i="3"/>
  <c r="BI399" i="3"/>
  <c r="BH399" i="3"/>
  <c r="BG399" i="3"/>
  <c r="BF399" i="3"/>
  <c r="T399" i="3"/>
  <c r="R399" i="3"/>
  <c r="P399" i="3"/>
  <c r="BI393" i="3"/>
  <c r="BH393" i="3"/>
  <c r="BG393" i="3"/>
  <c r="BF393" i="3"/>
  <c r="T393" i="3"/>
  <c r="R393" i="3"/>
  <c r="P393" i="3"/>
  <c r="BI390" i="3"/>
  <c r="BH390" i="3"/>
  <c r="BG390" i="3"/>
  <c r="BF390" i="3"/>
  <c r="T390" i="3"/>
  <c r="R390" i="3"/>
  <c r="P390" i="3"/>
  <c r="BI386" i="3"/>
  <c r="BH386" i="3"/>
  <c r="BG386" i="3"/>
  <c r="BF386" i="3"/>
  <c r="T386" i="3"/>
  <c r="R386" i="3"/>
  <c r="P386" i="3"/>
  <c r="BI380" i="3"/>
  <c r="BH380" i="3"/>
  <c r="BG380" i="3"/>
  <c r="BF380" i="3"/>
  <c r="T380" i="3"/>
  <c r="R380" i="3"/>
  <c r="P380" i="3"/>
  <c r="BI377" i="3"/>
  <c r="BH377" i="3"/>
  <c r="BG377" i="3"/>
  <c r="BF377" i="3"/>
  <c r="T377" i="3"/>
  <c r="R377" i="3"/>
  <c r="P377" i="3"/>
  <c r="BI370" i="3"/>
  <c r="BH370" i="3"/>
  <c r="BG370" i="3"/>
  <c r="BF370" i="3"/>
  <c r="T370" i="3"/>
  <c r="R370" i="3"/>
  <c r="P370" i="3"/>
  <c r="BI363" i="3"/>
  <c r="BH363" i="3"/>
  <c r="BG363" i="3"/>
  <c r="BF363" i="3"/>
  <c r="T363" i="3"/>
  <c r="R363" i="3"/>
  <c r="P363" i="3"/>
  <c r="BI359" i="3"/>
  <c r="BH359" i="3"/>
  <c r="BG359" i="3"/>
  <c r="BF359" i="3"/>
  <c r="T359" i="3"/>
  <c r="R359" i="3"/>
  <c r="P359" i="3"/>
  <c r="BI353" i="3"/>
  <c r="BH353" i="3"/>
  <c r="BG353" i="3"/>
  <c r="BF353" i="3"/>
  <c r="T353" i="3"/>
  <c r="R353" i="3"/>
  <c r="P353" i="3"/>
  <c r="BI350" i="3"/>
  <c r="BH350" i="3"/>
  <c r="BG350" i="3"/>
  <c r="BF350" i="3"/>
  <c r="T350" i="3"/>
  <c r="R350" i="3"/>
  <c r="P350" i="3"/>
  <c r="BI347" i="3"/>
  <c r="BH347" i="3"/>
  <c r="BG347" i="3"/>
  <c r="BF347" i="3"/>
  <c r="T347" i="3"/>
  <c r="R347" i="3"/>
  <c r="P347" i="3"/>
  <c r="BI342" i="3"/>
  <c r="BH342" i="3"/>
  <c r="BG342" i="3"/>
  <c r="BF342" i="3"/>
  <c r="T342" i="3"/>
  <c r="R342" i="3"/>
  <c r="P342" i="3"/>
  <c r="BI335" i="3"/>
  <c r="BH335" i="3"/>
  <c r="BG335" i="3"/>
  <c r="BF335" i="3"/>
  <c r="T335" i="3"/>
  <c r="R335" i="3"/>
  <c r="P335" i="3"/>
  <c r="BI329" i="3"/>
  <c r="BH329" i="3"/>
  <c r="BG329" i="3"/>
  <c r="BF329" i="3"/>
  <c r="T329" i="3"/>
  <c r="R329" i="3"/>
  <c r="P329" i="3"/>
  <c r="BI322" i="3"/>
  <c r="BH322" i="3"/>
  <c r="BG322" i="3"/>
  <c r="BF322" i="3"/>
  <c r="T322" i="3"/>
  <c r="R322" i="3"/>
  <c r="P322" i="3"/>
  <c r="BI318" i="3"/>
  <c r="BH318" i="3"/>
  <c r="BG318" i="3"/>
  <c r="BF318" i="3"/>
  <c r="T318" i="3"/>
  <c r="R318" i="3"/>
  <c r="P318" i="3"/>
  <c r="BI310" i="3"/>
  <c r="BH310" i="3"/>
  <c r="BG310" i="3"/>
  <c r="BF310" i="3"/>
  <c r="T310" i="3"/>
  <c r="R310" i="3"/>
  <c r="P310" i="3"/>
  <c r="BI306" i="3"/>
  <c r="BH306" i="3"/>
  <c r="BG306" i="3"/>
  <c r="BF306" i="3"/>
  <c r="T306" i="3"/>
  <c r="R306" i="3"/>
  <c r="P306" i="3"/>
  <c r="BI299" i="3"/>
  <c r="BH299" i="3"/>
  <c r="BG299" i="3"/>
  <c r="BF299" i="3"/>
  <c r="T299" i="3"/>
  <c r="R299" i="3"/>
  <c r="P299" i="3"/>
  <c r="BI295" i="3"/>
  <c r="BH295" i="3"/>
  <c r="BG295" i="3"/>
  <c r="BF295" i="3"/>
  <c r="T295" i="3"/>
  <c r="R295" i="3"/>
  <c r="P295" i="3"/>
  <c r="BI291" i="3"/>
  <c r="BH291" i="3"/>
  <c r="BG291" i="3"/>
  <c r="BF291" i="3"/>
  <c r="T291" i="3"/>
  <c r="R291" i="3"/>
  <c r="P291" i="3"/>
  <c r="BI287" i="3"/>
  <c r="BH287" i="3"/>
  <c r="BG287" i="3"/>
  <c r="BF287" i="3"/>
  <c r="T287" i="3"/>
  <c r="R287" i="3"/>
  <c r="P287" i="3"/>
  <c r="BI282" i="3"/>
  <c r="BH282" i="3"/>
  <c r="BG282" i="3"/>
  <c r="BF282" i="3"/>
  <c r="T282" i="3"/>
  <c r="R282" i="3"/>
  <c r="P282" i="3"/>
  <c r="BI276" i="3"/>
  <c r="BH276" i="3"/>
  <c r="BG276" i="3"/>
  <c r="BF276" i="3"/>
  <c r="T276" i="3"/>
  <c r="R276" i="3"/>
  <c r="P276" i="3"/>
  <c r="BI269" i="3"/>
  <c r="BH269" i="3"/>
  <c r="BG269" i="3"/>
  <c r="BF269" i="3"/>
  <c r="T269" i="3"/>
  <c r="R269" i="3"/>
  <c r="P269" i="3"/>
  <c r="BI266" i="3"/>
  <c r="BH266" i="3"/>
  <c r="BG266" i="3"/>
  <c r="BF266" i="3"/>
  <c r="T266" i="3"/>
  <c r="R266" i="3"/>
  <c r="P266" i="3"/>
  <c r="BI256" i="3"/>
  <c r="BH256" i="3"/>
  <c r="BG256" i="3"/>
  <c r="BF256" i="3"/>
  <c r="T256" i="3"/>
  <c r="R256" i="3"/>
  <c r="P256" i="3"/>
  <c r="BI241" i="3"/>
  <c r="BH241" i="3"/>
  <c r="BG241" i="3"/>
  <c r="BF241" i="3"/>
  <c r="T241" i="3"/>
  <c r="R241" i="3"/>
  <c r="P241" i="3"/>
  <c r="BI234" i="3"/>
  <c r="BH234" i="3"/>
  <c r="BG234" i="3"/>
  <c r="BF234" i="3"/>
  <c r="T234" i="3"/>
  <c r="R234" i="3"/>
  <c r="P234" i="3"/>
  <c r="BI229" i="3"/>
  <c r="BH229" i="3"/>
  <c r="BG229" i="3"/>
  <c r="BF229" i="3"/>
  <c r="T229" i="3"/>
  <c r="R229" i="3"/>
  <c r="P229" i="3"/>
  <c r="BI226" i="3"/>
  <c r="BH226" i="3"/>
  <c r="BG226" i="3"/>
  <c r="BF226" i="3"/>
  <c r="T226" i="3"/>
  <c r="R226" i="3"/>
  <c r="P226" i="3"/>
  <c r="BI222" i="3"/>
  <c r="BH222" i="3"/>
  <c r="BG222" i="3"/>
  <c r="BF222" i="3"/>
  <c r="T222" i="3"/>
  <c r="R222" i="3"/>
  <c r="P222" i="3"/>
  <c r="BI214" i="3"/>
  <c r="BH214" i="3"/>
  <c r="BG214" i="3"/>
  <c r="BF214" i="3"/>
  <c r="T214" i="3"/>
  <c r="R214" i="3"/>
  <c r="P214" i="3"/>
  <c r="BI211" i="3"/>
  <c r="BH211" i="3"/>
  <c r="BG211" i="3"/>
  <c r="BF211" i="3"/>
  <c r="T211" i="3"/>
  <c r="R211" i="3"/>
  <c r="P211" i="3"/>
  <c r="BI206" i="3"/>
  <c r="BH206" i="3"/>
  <c r="BG206" i="3"/>
  <c r="BF206" i="3"/>
  <c r="T206" i="3"/>
  <c r="R206" i="3"/>
  <c r="P206" i="3"/>
  <c r="BI203" i="3"/>
  <c r="BH203" i="3"/>
  <c r="BG203" i="3"/>
  <c r="BF203" i="3"/>
  <c r="T203" i="3"/>
  <c r="R203" i="3"/>
  <c r="P203" i="3"/>
  <c r="BI199" i="3"/>
  <c r="BH199" i="3"/>
  <c r="BG199" i="3"/>
  <c r="BF199" i="3"/>
  <c r="T199" i="3"/>
  <c r="R199" i="3"/>
  <c r="P199" i="3"/>
  <c r="BI196" i="3"/>
  <c r="BH196" i="3"/>
  <c r="BG196" i="3"/>
  <c r="BF196" i="3"/>
  <c r="T196" i="3"/>
  <c r="R196" i="3"/>
  <c r="P196" i="3"/>
  <c r="BI193" i="3"/>
  <c r="BH193" i="3"/>
  <c r="BG193" i="3"/>
  <c r="BF193" i="3"/>
  <c r="T193" i="3"/>
  <c r="R193" i="3"/>
  <c r="P193" i="3"/>
  <c r="BI188" i="3"/>
  <c r="BH188" i="3"/>
  <c r="BG188" i="3"/>
  <c r="BF188" i="3"/>
  <c r="T188" i="3"/>
  <c r="R188" i="3"/>
  <c r="P188" i="3"/>
  <c r="BI185" i="3"/>
  <c r="BH185" i="3"/>
  <c r="BG185" i="3"/>
  <c r="BF185" i="3"/>
  <c r="T185" i="3"/>
  <c r="R185" i="3"/>
  <c r="P185" i="3"/>
  <c r="BI182" i="3"/>
  <c r="BH182" i="3"/>
  <c r="BG182" i="3"/>
  <c r="BF182" i="3"/>
  <c r="T182" i="3"/>
  <c r="R182" i="3"/>
  <c r="P182" i="3"/>
  <c r="BI178" i="3"/>
  <c r="BH178" i="3"/>
  <c r="BG178" i="3"/>
  <c r="BF178" i="3"/>
  <c r="T178" i="3"/>
  <c r="R178" i="3"/>
  <c r="P178" i="3"/>
  <c r="BI172" i="3"/>
  <c r="BH172" i="3"/>
  <c r="BG172" i="3"/>
  <c r="BF172" i="3"/>
  <c r="T172" i="3"/>
  <c r="R172" i="3"/>
  <c r="P172" i="3"/>
  <c r="BI166" i="3"/>
  <c r="BH166" i="3"/>
  <c r="BG166" i="3"/>
  <c r="BF166" i="3"/>
  <c r="T166" i="3"/>
  <c r="R166" i="3"/>
  <c r="P166" i="3"/>
  <c r="BI162" i="3"/>
  <c r="BH162" i="3"/>
  <c r="BG162" i="3"/>
  <c r="BF162" i="3"/>
  <c r="T162" i="3"/>
  <c r="R162" i="3"/>
  <c r="P162" i="3"/>
  <c r="BI159" i="3"/>
  <c r="BH159" i="3"/>
  <c r="BG159" i="3"/>
  <c r="BF159" i="3"/>
  <c r="T159" i="3"/>
  <c r="R159" i="3"/>
  <c r="P159" i="3"/>
  <c r="BI154" i="3"/>
  <c r="BH154" i="3"/>
  <c r="BG154" i="3"/>
  <c r="BF154" i="3"/>
  <c r="T154" i="3"/>
  <c r="R154" i="3"/>
  <c r="P154" i="3"/>
  <c r="BI148" i="3"/>
  <c r="BH148" i="3"/>
  <c r="BG148" i="3"/>
  <c r="BF148" i="3"/>
  <c r="T148" i="3"/>
  <c r="R148" i="3"/>
  <c r="P148" i="3"/>
  <c r="BI142" i="3"/>
  <c r="BH142" i="3"/>
  <c r="BG142" i="3"/>
  <c r="BF142" i="3"/>
  <c r="T142" i="3"/>
  <c r="R142" i="3"/>
  <c r="P142" i="3"/>
  <c r="BI138" i="3"/>
  <c r="BH138" i="3"/>
  <c r="BG138" i="3"/>
  <c r="BF138" i="3"/>
  <c r="T138" i="3"/>
  <c r="R138" i="3"/>
  <c r="P138" i="3"/>
  <c r="BI134" i="3"/>
  <c r="BH134" i="3"/>
  <c r="BG134" i="3"/>
  <c r="BF134" i="3"/>
  <c r="T134" i="3"/>
  <c r="R134" i="3"/>
  <c r="P134" i="3"/>
  <c r="BI131" i="3"/>
  <c r="BH131" i="3"/>
  <c r="BG131" i="3"/>
  <c r="BF131" i="3"/>
  <c r="T131" i="3"/>
  <c r="R131" i="3"/>
  <c r="P131" i="3"/>
  <c r="BI128" i="3"/>
  <c r="BH128" i="3"/>
  <c r="BG128" i="3"/>
  <c r="BF128" i="3"/>
  <c r="T128" i="3"/>
  <c r="R128" i="3"/>
  <c r="P128" i="3"/>
  <c r="J121" i="3"/>
  <c r="F121" i="3"/>
  <c r="F119" i="3"/>
  <c r="E117" i="3"/>
  <c r="J91" i="3"/>
  <c r="F91" i="3"/>
  <c r="F89" i="3"/>
  <c r="E87" i="3"/>
  <c r="J24" i="3"/>
  <c r="E24" i="3"/>
  <c r="J122" i="3" s="1"/>
  <c r="J23" i="3"/>
  <c r="J18" i="3"/>
  <c r="E18" i="3"/>
  <c r="F122" i="3"/>
  <c r="J17" i="3"/>
  <c r="J12" i="3"/>
  <c r="J119" i="3"/>
  <c r="E7" i="3"/>
  <c r="E115" i="3" s="1"/>
  <c r="J124" i="2"/>
  <c r="J37" i="2"/>
  <c r="J36" i="2"/>
  <c r="AY95" i="1"/>
  <c r="J35" i="2"/>
  <c r="AX95" i="1" s="1"/>
  <c r="BI188" i="2"/>
  <c r="BH188" i="2"/>
  <c r="BG188" i="2"/>
  <c r="BF188" i="2"/>
  <c r="T188" i="2"/>
  <c r="T187" i="2" s="1"/>
  <c r="R188" i="2"/>
  <c r="R187" i="2" s="1"/>
  <c r="P188" i="2"/>
  <c r="P187" i="2"/>
  <c r="BI184" i="2"/>
  <c r="BH184" i="2"/>
  <c r="BG184" i="2"/>
  <c r="BF184" i="2"/>
  <c r="T184" i="2"/>
  <c r="T183" i="2"/>
  <c r="R184" i="2"/>
  <c r="R183" i="2" s="1"/>
  <c r="P184" i="2"/>
  <c r="P183" i="2" s="1"/>
  <c r="BI178" i="2"/>
  <c r="BH178" i="2"/>
  <c r="BG178" i="2"/>
  <c r="BF178" i="2"/>
  <c r="T178" i="2"/>
  <c r="R178" i="2"/>
  <c r="P178" i="2"/>
  <c r="BI174" i="2"/>
  <c r="BH174" i="2"/>
  <c r="BG174" i="2"/>
  <c r="BF174" i="2"/>
  <c r="T174" i="2"/>
  <c r="R174" i="2"/>
  <c r="P174" i="2"/>
  <c r="BI169" i="2"/>
  <c r="BH169" i="2"/>
  <c r="BG169" i="2"/>
  <c r="BF169" i="2"/>
  <c r="T169" i="2"/>
  <c r="R169" i="2"/>
  <c r="P169" i="2"/>
  <c r="BI164" i="2"/>
  <c r="BH164" i="2"/>
  <c r="BG164" i="2"/>
  <c r="BF164" i="2"/>
  <c r="T164" i="2"/>
  <c r="R164" i="2"/>
  <c r="P164" i="2"/>
  <c r="BI158" i="2"/>
  <c r="BH158" i="2"/>
  <c r="BG158" i="2"/>
  <c r="BF158" i="2"/>
  <c r="T158" i="2"/>
  <c r="R158" i="2"/>
  <c r="P158" i="2"/>
  <c r="BI154" i="2"/>
  <c r="BH154" i="2"/>
  <c r="BG154" i="2"/>
  <c r="BF154" i="2"/>
  <c r="T154" i="2"/>
  <c r="R154" i="2"/>
  <c r="P154" i="2"/>
  <c r="BI150" i="2"/>
  <c r="BH150" i="2"/>
  <c r="BG150" i="2"/>
  <c r="BF150" i="2"/>
  <c r="T150" i="2"/>
  <c r="R150" i="2"/>
  <c r="P150" i="2"/>
  <c r="BI145" i="2"/>
  <c r="BH145" i="2"/>
  <c r="BG145" i="2"/>
  <c r="BF145" i="2"/>
  <c r="T145" i="2"/>
  <c r="R145" i="2"/>
  <c r="P145" i="2"/>
  <c r="BI140" i="2"/>
  <c r="BH140" i="2"/>
  <c r="BG140" i="2"/>
  <c r="BF140" i="2"/>
  <c r="T140" i="2"/>
  <c r="R140" i="2"/>
  <c r="P140" i="2"/>
  <c r="BI136" i="2"/>
  <c r="BH136" i="2"/>
  <c r="BG136" i="2"/>
  <c r="BF136" i="2"/>
  <c r="T136" i="2"/>
  <c r="R136" i="2"/>
  <c r="P136" i="2"/>
  <c r="BI131" i="2"/>
  <c r="BH131" i="2"/>
  <c r="BG131" i="2"/>
  <c r="BF131" i="2"/>
  <c r="T131" i="2"/>
  <c r="R131" i="2"/>
  <c r="P131" i="2"/>
  <c r="BI127" i="2"/>
  <c r="BH127" i="2"/>
  <c r="BG127" i="2"/>
  <c r="BF127" i="2"/>
  <c r="T127" i="2"/>
  <c r="R127" i="2"/>
  <c r="P127" i="2"/>
  <c r="J97" i="2"/>
  <c r="J119" i="2"/>
  <c r="F119" i="2"/>
  <c r="F117" i="2"/>
  <c r="E115" i="2"/>
  <c r="J91" i="2"/>
  <c r="F91" i="2"/>
  <c r="F89" i="2"/>
  <c r="E87" i="2"/>
  <c r="J24" i="2"/>
  <c r="E24" i="2"/>
  <c r="J120" i="2" s="1"/>
  <c r="J23" i="2"/>
  <c r="J18" i="2"/>
  <c r="E18" i="2"/>
  <c r="F120" i="2" s="1"/>
  <c r="J17" i="2"/>
  <c r="J12" i="2"/>
  <c r="J117" i="2" s="1"/>
  <c r="E7" i="2"/>
  <c r="E113" i="2" s="1"/>
  <c r="L90" i="1"/>
  <c r="AM90" i="1"/>
  <c r="AM89" i="1"/>
  <c r="L89" i="1"/>
  <c r="AM87" i="1"/>
  <c r="L87" i="1"/>
  <c r="L85" i="1"/>
  <c r="L84" i="1"/>
  <c r="J184" i="2"/>
  <c r="J178" i="2"/>
  <c r="J154" i="2"/>
  <c r="BK150" i="2"/>
  <c r="BK145" i="2"/>
  <c r="BK136" i="2"/>
  <c r="BK127" i="2"/>
  <c r="AS101" i="1"/>
  <c r="BK178" i="2"/>
  <c r="J174" i="2"/>
  <c r="BK164" i="2"/>
  <c r="BK154" i="2"/>
  <c r="J145" i="2"/>
  <c r="J136" i="2"/>
  <c r="AS107" i="1"/>
  <c r="AS98" i="1"/>
  <c r="BK583" i="3"/>
  <c r="BK567" i="3"/>
  <c r="J552" i="3"/>
  <c r="J539" i="3"/>
  <c r="BK536" i="3"/>
  <c r="BK529" i="3"/>
  <c r="BK520" i="3"/>
  <c r="BK508" i="3"/>
  <c r="J493" i="3"/>
  <c r="BK489" i="3"/>
  <c r="J486" i="3"/>
  <c r="BK483" i="3"/>
  <c r="BK477" i="3"/>
  <c r="BK471" i="3"/>
  <c r="J465" i="3"/>
  <c r="BK453" i="3"/>
  <c r="J450" i="3"/>
  <c r="BK445" i="3"/>
  <c r="J437" i="3"/>
  <c r="J430" i="3"/>
  <c r="BK423" i="3"/>
  <c r="J403" i="3"/>
  <c r="BK399" i="3"/>
  <c r="J390" i="3"/>
  <c r="J377" i="3"/>
  <c r="J363" i="3"/>
  <c r="BK350" i="3"/>
  <c r="BK347" i="3"/>
  <c r="BK342" i="3"/>
  <c r="BK329" i="3"/>
  <c r="J318" i="3"/>
  <c r="J306" i="3"/>
  <c r="BK295" i="3"/>
  <c r="BK269" i="3"/>
  <c r="J266" i="3"/>
  <c r="BK241" i="3"/>
  <c r="BK229" i="3"/>
  <c r="J222" i="3"/>
  <c r="BK211" i="3"/>
  <c r="BK199" i="3"/>
  <c r="BK196" i="3"/>
  <c r="J188" i="3"/>
  <c r="BK178" i="3"/>
  <c r="J166" i="3"/>
  <c r="BK159" i="3"/>
  <c r="J148" i="3"/>
  <c r="BK134" i="3"/>
  <c r="J131" i="3"/>
  <c r="BK128" i="3"/>
  <c r="J128" i="3"/>
  <c r="J615" i="3"/>
  <c r="J609" i="3"/>
  <c r="J595" i="3"/>
  <c r="BK575" i="3"/>
  <c r="J559" i="3"/>
  <c r="BK552" i="3"/>
  <c r="BK543" i="3"/>
  <c r="BK539" i="3"/>
  <c r="BK533" i="3"/>
  <c r="J508" i="3"/>
  <c r="BK502" i="3"/>
  <c r="J499" i="3"/>
  <c r="J496" i="3"/>
  <c r="J489" i="3"/>
  <c r="J483" i="3"/>
  <c r="J477" i="3"/>
  <c r="BK465" i="3"/>
  <c r="J462" i="3"/>
  <c r="BK459" i="3"/>
  <c r="J453" i="3"/>
  <c r="J445" i="3"/>
  <c r="BK437" i="3"/>
  <c r="BK430" i="3"/>
  <c r="J426" i="3"/>
  <c r="BK418" i="3"/>
  <c r="J406" i="3"/>
  <c r="BK393" i="3"/>
  <c r="BK390" i="3"/>
  <c r="BK386" i="3"/>
  <c r="BK377" i="3"/>
  <c r="BK363" i="3"/>
  <c r="BK353" i="3"/>
  <c r="J329" i="3"/>
  <c r="BK322" i="3"/>
  <c r="BK318" i="3"/>
  <c r="BK306" i="3"/>
  <c r="J295" i="3"/>
  <c r="J287" i="3"/>
  <c r="BK276" i="3"/>
  <c r="BK256" i="3"/>
  <c r="J241" i="3"/>
  <c r="BK234" i="3"/>
  <c r="J226" i="3"/>
  <c r="BK214" i="3"/>
  <c r="BK206" i="3"/>
  <c r="BK193" i="3"/>
  <c r="BK188" i="3"/>
  <c r="BK185" i="3"/>
  <c r="J182" i="3"/>
  <c r="BK172" i="3"/>
  <c r="BK162" i="3"/>
  <c r="J154" i="3"/>
  <c r="J134" i="3"/>
  <c r="BK131" i="3"/>
  <c r="BK799" i="4"/>
  <c r="BK793" i="4"/>
  <c r="J787" i="4"/>
  <c r="BK765" i="4"/>
  <c r="BK729" i="4"/>
  <c r="J720" i="4"/>
  <c r="BK716" i="4"/>
  <c r="BK707" i="4"/>
  <c r="BK701" i="4"/>
  <c r="J696" i="4"/>
  <c r="BK684" i="4"/>
  <c r="J671" i="4"/>
  <c r="J668" i="4"/>
  <c r="BK656" i="4"/>
  <c r="J650" i="4"/>
  <c r="BK642" i="4"/>
  <c r="BK634" i="4"/>
  <c r="BK628" i="4"/>
  <c r="BK622" i="4"/>
  <c r="J614" i="4"/>
  <c r="BK608" i="4"/>
  <c r="BK599" i="4"/>
  <c r="BK593" i="4"/>
  <c r="BK586" i="4"/>
  <c r="BK574" i="4"/>
  <c r="J571" i="4"/>
  <c r="BK565" i="4"/>
  <c r="BK538" i="4"/>
  <c r="BK531" i="4"/>
  <c r="BK519" i="4"/>
  <c r="J508" i="4"/>
  <c r="BK489" i="4"/>
  <c r="BK483" i="4"/>
  <c r="BK467" i="4"/>
  <c r="BK451" i="4"/>
  <c r="J439" i="4"/>
  <c r="BK435" i="4"/>
  <c r="BK421" i="4"/>
  <c r="J414" i="4"/>
  <c r="BK405" i="4"/>
  <c r="J397" i="4"/>
  <c r="J376" i="4"/>
  <c r="BK365" i="4"/>
  <c r="J357" i="4"/>
  <c r="BK349" i="4"/>
  <c r="J337" i="4"/>
  <c r="J326" i="4"/>
  <c r="J321" i="4"/>
  <c r="J315" i="4"/>
  <c r="BK310" i="4"/>
  <c r="BK305" i="4"/>
  <c r="BK302" i="4"/>
  <c r="BK298" i="4"/>
  <c r="J295" i="4"/>
  <c r="J292" i="4"/>
  <c r="J289" i="4"/>
  <c r="J279" i="4"/>
  <c r="BK264" i="4"/>
  <c r="BK252" i="4"/>
  <c r="J248" i="4"/>
  <c r="BK245" i="4"/>
  <c r="J241" i="4"/>
  <c r="BK232" i="4"/>
  <c r="BK228" i="4"/>
  <c r="BK225" i="4"/>
  <c r="J217" i="4"/>
  <c r="BK213" i="4"/>
  <c r="J210" i="4"/>
  <c r="BK207" i="4"/>
  <c r="BK202" i="4"/>
  <c r="BK196" i="4"/>
  <c r="J190" i="4"/>
  <c r="J180" i="4"/>
  <c r="J170" i="4"/>
  <c r="J167" i="4"/>
  <c r="BK156" i="4"/>
  <c r="BK148" i="4"/>
  <c r="BK137" i="4"/>
  <c r="BK787" i="4"/>
  <c r="BK776" i="4"/>
  <c r="J765" i="4"/>
  <c r="BK745" i="4"/>
  <c r="J729" i="4"/>
  <c r="BK720" i="4"/>
  <c r="BK710" i="4"/>
  <c r="BK704" i="4"/>
  <c r="BK696" i="4"/>
  <c r="BK687" i="4"/>
  <c r="J678" i="4"/>
  <c r="BK675" i="4"/>
  <c r="BK671" i="4"/>
  <c r="J664" i="4"/>
  <c r="BK650" i="4"/>
  <c r="J642" i="4"/>
  <c r="J634" i="4"/>
  <c r="J628" i="4"/>
  <c r="J622" i="4"/>
  <c r="BK614" i="4"/>
  <c r="J608" i="4"/>
  <c r="J599" i="4"/>
  <c r="J593" i="4"/>
  <c r="J586" i="4"/>
  <c r="BK580" i="4"/>
  <c r="J580" i="4"/>
  <c r="J574" i="4"/>
  <c r="J568" i="4"/>
  <c r="BK562" i="4"/>
  <c r="BK554" i="4"/>
  <c r="BK545" i="4"/>
  <c r="J538" i="4"/>
  <c r="J531" i="4"/>
  <c r="J519" i="4"/>
  <c r="BK508" i="4"/>
  <c r="BK496" i="4"/>
  <c r="J489" i="4"/>
  <c r="BK480" i="4"/>
  <c r="J467" i="4"/>
  <c r="BK463" i="4"/>
  <c r="J451" i="4"/>
  <c r="BK439" i="4"/>
  <c r="BK431" i="4"/>
  <c r="J421" i="4"/>
  <c r="BK414" i="4"/>
  <c r="J405" i="4"/>
  <c r="BK397" i="4"/>
  <c r="J390" i="4"/>
  <c r="BK380" i="4"/>
  <c r="BK376" i="4"/>
  <c r="J365" i="4"/>
  <c r="BK353" i="4"/>
  <c r="BK345" i="4"/>
  <c r="BK337" i="4"/>
  <c r="J329" i="4"/>
  <c r="BK321" i="4"/>
  <c r="J310" i="4"/>
  <c r="J302" i="4"/>
  <c r="BK295" i="4"/>
  <c r="BK289" i="4"/>
  <c r="J264" i="4"/>
  <c r="J257" i="4"/>
  <c r="BK248" i="4"/>
  <c r="BK241" i="4"/>
  <c r="J228" i="4"/>
  <c r="BK220" i="4"/>
  <c r="J213" i="4"/>
  <c r="J207" i="4"/>
  <c r="J199" i="4"/>
  <c r="BK190" i="4"/>
  <c r="BK180" i="4"/>
  <c r="BK170" i="4"/>
  <c r="BK162" i="4"/>
  <c r="J148" i="4"/>
  <c r="J140" i="4"/>
  <c r="BK134" i="4"/>
  <c r="BK347" i="5"/>
  <c r="BK337" i="5"/>
  <c r="J327" i="5"/>
  <c r="BK321" i="5"/>
  <c r="J292" i="5"/>
  <c r="J283" i="5"/>
  <c r="BK277" i="5"/>
  <c r="BK271" i="5"/>
  <c r="BK263" i="5"/>
  <c r="J256" i="5"/>
  <c r="BK249" i="5"/>
  <c r="BK243" i="5"/>
  <c r="BK237" i="5"/>
  <c r="BK226" i="5"/>
  <c r="J216" i="5"/>
  <c r="BK207" i="5"/>
  <c r="BK199" i="5"/>
  <c r="BK192" i="5"/>
  <c r="J185" i="5"/>
  <c r="BK170" i="5"/>
  <c r="J157" i="5"/>
  <c r="J153" i="5"/>
  <c r="BK145" i="5"/>
  <c r="J138" i="5"/>
  <c r="BK129" i="5"/>
  <c r="J354" i="5"/>
  <c r="BK341" i="5"/>
  <c r="J331" i="5"/>
  <c r="BK324" i="5"/>
  <c r="BK318" i="5"/>
  <c r="J312" i="5"/>
  <c r="BK303" i="5"/>
  <c r="BK292" i="5"/>
  <c r="J286" i="5"/>
  <c r="J280" i="5"/>
  <c r="BK274" i="5"/>
  <c r="BK268" i="5"/>
  <c r="BK259" i="5"/>
  <c r="J252" i="5"/>
  <c r="BK246" i="5"/>
  <c r="J240" i="5"/>
  <c r="J232" i="5"/>
  <c r="J226" i="5"/>
  <c r="BK216" i="5"/>
  <c r="J207" i="5"/>
  <c r="J199" i="5"/>
  <c r="J192" i="5"/>
  <c r="BK185" i="5"/>
  <c r="J170" i="5"/>
  <c r="BK157" i="5"/>
  <c r="J145" i="5"/>
  <c r="BK138" i="5"/>
  <c r="J129" i="5"/>
  <c r="J301" i="6"/>
  <c r="J293" i="6"/>
  <c r="BK284" i="6"/>
  <c r="BK275" i="6"/>
  <c r="BK267" i="6"/>
  <c r="J259" i="6"/>
  <c r="BK252" i="6"/>
  <c r="J245" i="6"/>
  <c r="J239" i="6"/>
  <c r="J231" i="6"/>
  <c r="J220" i="6"/>
  <c r="J210" i="6"/>
  <c r="BK202" i="6"/>
  <c r="BK198" i="6"/>
  <c r="J195" i="6"/>
  <c r="J188" i="6"/>
  <c r="J178" i="6"/>
  <c r="J158" i="6"/>
  <c r="J149" i="6"/>
  <c r="BK143" i="6"/>
  <c r="BK133" i="6"/>
  <c r="J306" i="6"/>
  <c r="BK297" i="6"/>
  <c r="J287" i="6"/>
  <c r="J281" i="6"/>
  <c r="J270" i="6"/>
  <c r="J264" i="6"/>
  <c r="J255" i="6"/>
  <c r="BK248" i="6"/>
  <c r="J242" i="6"/>
  <c r="BK236" i="6"/>
  <c r="J225" i="6"/>
  <c r="BK215" i="6"/>
  <c r="J206" i="6"/>
  <c r="BK191" i="6"/>
  <c r="BK184" i="6"/>
  <c r="BK171" i="6"/>
  <c r="BK161" i="6"/>
  <c r="BK154" i="6"/>
  <c r="J146" i="6"/>
  <c r="BK139" i="6"/>
  <c r="J129" i="6"/>
  <c r="J317" i="7"/>
  <c r="J306" i="7"/>
  <c r="J292" i="7"/>
  <c r="J281" i="7"/>
  <c r="J274" i="7"/>
  <c r="BK265" i="7"/>
  <c r="BK259" i="7"/>
  <c r="BK253" i="7"/>
  <c r="J246" i="7"/>
  <c r="J239" i="7"/>
  <c r="J232" i="7"/>
  <c r="J224" i="7"/>
  <c r="BK214" i="7"/>
  <c r="J206" i="7"/>
  <c r="J196" i="7"/>
  <c r="BK188" i="7"/>
  <c r="BK174" i="7"/>
  <c r="J158" i="7"/>
  <c r="BK147" i="7"/>
  <c r="BK140" i="7"/>
  <c r="BK131" i="7"/>
  <c r="BK320" i="7"/>
  <c r="BK317" i="7"/>
  <c r="BK306" i="7"/>
  <c r="BK292" i="7"/>
  <c r="BK281" i="7"/>
  <c r="BK274" i="7"/>
  <c r="J265" i="7"/>
  <c r="J259" i="7"/>
  <c r="J253" i="7"/>
  <c r="BK246" i="7"/>
  <c r="BK239" i="7"/>
  <c r="BK232" i="7"/>
  <c r="BK224" i="7"/>
  <c r="J214" i="7"/>
  <c r="BK206" i="7"/>
  <c r="J203" i="7"/>
  <c r="BK196" i="7"/>
  <c r="J188" i="7"/>
  <c r="J174" i="7"/>
  <c r="BK158" i="7"/>
  <c r="BK150" i="7"/>
  <c r="J147" i="7"/>
  <c r="J140" i="7"/>
  <c r="J131" i="7"/>
  <c r="J297" i="8"/>
  <c r="BK293" i="8"/>
  <c r="BK289" i="8"/>
  <c r="J285" i="8"/>
  <c r="BK281" i="8"/>
  <c r="J277" i="8"/>
  <c r="BK272" i="8"/>
  <c r="J269" i="8"/>
  <c r="J266" i="8"/>
  <c r="J263" i="8"/>
  <c r="BK257" i="8"/>
  <c r="BK251" i="8"/>
  <c r="BK248" i="8"/>
  <c r="J241" i="8"/>
  <c r="J234" i="8"/>
  <c r="BK227" i="8"/>
  <c r="J219" i="8"/>
  <c r="BK210" i="8"/>
  <c r="J191" i="8"/>
  <c r="BK180" i="8"/>
  <c r="J173" i="8"/>
  <c r="J157" i="8"/>
  <c r="J146" i="8"/>
  <c r="BK139" i="8"/>
  <c r="BK130" i="8"/>
  <c r="J293" i="8"/>
  <c r="BK285" i="8"/>
  <c r="BK277" i="8"/>
  <c r="BK269" i="8"/>
  <c r="J260" i="8"/>
  <c r="BK254" i="8"/>
  <c r="J248" i="8"/>
  <c r="BK245" i="8"/>
  <c r="BK241" i="8"/>
  <c r="BK237" i="8"/>
  <c r="J230" i="8"/>
  <c r="J224" i="8"/>
  <c r="J214" i="8"/>
  <c r="J207" i="8"/>
  <c r="BK200" i="8"/>
  <c r="BK191" i="8"/>
  <c r="J180" i="8"/>
  <c r="BK160" i="8"/>
  <c r="BK153" i="8"/>
  <c r="BK146" i="8"/>
  <c r="J139" i="8"/>
  <c r="J130" i="8"/>
  <c r="J445" i="9"/>
  <c r="BK438" i="9"/>
  <c r="BK431" i="9"/>
  <c r="BK421" i="9"/>
  <c r="BK411" i="9"/>
  <c r="J402" i="9"/>
  <c r="BK393" i="9"/>
  <c r="BK386" i="9"/>
  <c r="J377" i="9"/>
  <c r="J370" i="9"/>
  <c r="BK363" i="9"/>
  <c r="BK359" i="9"/>
  <c r="BK353" i="9"/>
  <c r="J347" i="9"/>
  <c r="J337" i="9"/>
  <c r="BK330" i="9"/>
  <c r="BK324" i="9"/>
  <c r="J314" i="9"/>
  <c r="BK305" i="9"/>
  <c r="J296" i="9"/>
  <c r="BK288" i="9"/>
  <c r="BK281" i="9"/>
  <c r="BK275" i="9"/>
  <c r="J271" i="9"/>
  <c r="J264" i="9"/>
  <c r="J255" i="9"/>
  <c r="BK246" i="9"/>
  <c r="BK233" i="9"/>
  <c r="BK227" i="9"/>
  <c r="BK220" i="9"/>
  <c r="J214" i="9"/>
  <c r="BK200" i="9"/>
  <c r="BK184" i="9"/>
  <c r="J174" i="9"/>
  <c r="BK165" i="9"/>
  <c r="BK158" i="9"/>
  <c r="J149" i="9"/>
  <c r="J146" i="9"/>
  <c r="J138" i="9"/>
  <c r="J407" i="9"/>
  <c r="BK396" i="9"/>
  <c r="J389" i="9"/>
  <c r="BK381" i="9"/>
  <c r="J374" i="9"/>
  <c r="J366" i="9"/>
  <c r="J359" i="9"/>
  <c r="J350" i="9"/>
  <c r="BK344" i="9"/>
  <c r="BK340" i="9"/>
  <c r="J334" i="9"/>
  <c r="BK327" i="9"/>
  <c r="J319" i="9"/>
  <c r="J309" i="9"/>
  <c r="BK300" i="9"/>
  <c r="BK292" i="9"/>
  <c r="BK284" i="9"/>
  <c r="J278" i="9"/>
  <c r="J267" i="9"/>
  <c r="BK261" i="9"/>
  <c r="J246" i="9"/>
  <c r="BK239" i="9"/>
  <c r="J233" i="9"/>
  <c r="BK230" i="9"/>
  <c r="J227" i="9"/>
  <c r="J223" i="9"/>
  <c r="J220" i="9"/>
  <c r="BK214" i="9"/>
  <c r="BK207" i="9"/>
  <c r="BK187" i="9"/>
  <c r="J180" i="9"/>
  <c r="BK171" i="9"/>
  <c r="J165" i="9"/>
  <c r="J158" i="9"/>
  <c r="BK149" i="9"/>
  <c r="BK142" i="9"/>
  <c r="BK135" i="9"/>
  <c r="J252" i="10"/>
  <c r="J246" i="10"/>
  <c r="BK239" i="10"/>
  <c r="J232" i="10"/>
  <c r="J226" i="10"/>
  <c r="BK218" i="10"/>
  <c r="BK208" i="10"/>
  <c r="BK201" i="10"/>
  <c r="BK194" i="10"/>
  <c r="BK186" i="10"/>
  <c r="BK172" i="10"/>
  <c r="J156" i="10"/>
  <c r="BK148" i="10"/>
  <c r="BK142" i="10"/>
  <c r="J133" i="10"/>
  <c r="J257" i="10"/>
  <c r="BK249" i="10"/>
  <c r="J243" i="10"/>
  <c r="J235" i="10"/>
  <c r="J229" i="10"/>
  <c r="BK223" i="10"/>
  <c r="BK213" i="10"/>
  <c r="J204" i="10"/>
  <c r="BK198" i="10"/>
  <c r="J190" i="10"/>
  <c r="BK179" i="10"/>
  <c r="J159" i="10"/>
  <c r="J152" i="10"/>
  <c r="BK145" i="10"/>
  <c r="BK138" i="10"/>
  <c r="J129" i="10"/>
  <c r="J244" i="11"/>
  <c r="BK238" i="11"/>
  <c r="J235" i="11"/>
  <c r="BK226" i="11"/>
  <c r="J220" i="11"/>
  <c r="BK212" i="11"/>
  <c r="J204" i="11"/>
  <c r="J195" i="11"/>
  <c r="J188" i="11"/>
  <c r="J180" i="11"/>
  <c r="J170" i="11"/>
  <c r="J159" i="11"/>
  <c r="BK152" i="11"/>
  <c r="BK145" i="11"/>
  <c r="BK137" i="11"/>
  <c r="BK241" i="11"/>
  <c r="J232" i="11"/>
  <c r="J226" i="11"/>
  <c r="BK220" i="11"/>
  <c r="J212" i="11"/>
  <c r="BK204" i="11"/>
  <c r="BK195" i="11"/>
  <c r="J185" i="11"/>
  <c r="BK176" i="11"/>
  <c r="BK166" i="11"/>
  <c r="J156" i="11"/>
  <c r="BK148" i="11"/>
  <c r="BK141" i="11"/>
  <c r="BK132" i="11"/>
  <c r="J128" i="11"/>
  <c r="J198" i="12"/>
  <c r="J189" i="12"/>
  <c r="J181" i="12"/>
  <c r="J170" i="12"/>
  <c r="BK159" i="12"/>
  <c r="J152" i="12"/>
  <c r="J141" i="12"/>
  <c r="J132" i="12"/>
  <c r="J202" i="12"/>
  <c r="BK193" i="12"/>
  <c r="BK186" i="12"/>
  <c r="J177" i="12"/>
  <c r="J166" i="12"/>
  <c r="BK156" i="12"/>
  <c r="J145" i="12"/>
  <c r="BK141" i="12"/>
  <c r="BK132" i="12"/>
  <c r="J202" i="13"/>
  <c r="BK193" i="13"/>
  <c r="J186" i="13"/>
  <c r="BK170" i="13"/>
  <c r="BK159" i="13"/>
  <c r="J152" i="13"/>
  <c r="BK145" i="13"/>
  <c r="J137" i="13"/>
  <c r="J128" i="13"/>
  <c r="J193" i="13"/>
  <c r="BK186" i="13"/>
  <c r="BK181" i="13"/>
  <c r="BK177" i="13"/>
  <c r="BK166" i="13"/>
  <c r="BK156" i="13"/>
  <c r="BK148" i="13"/>
  <c r="J141" i="13"/>
  <c r="BK132" i="13"/>
  <c r="BK128" i="13"/>
  <c r="BK223" i="14"/>
  <c r="BK217" i="14"/>
  <c r="J211" i="14"/>
  <c r="J205" i="14"/>
  <c r="J198" i="14"/>
  <c r="BK190" i="14"/>
  <c r="BK178" i="14"/>
  <c r="BK170" i="14"/>
  <c r="BK159" i="14"/>
  <c r="J152" i="14"/>
  <c r="J145" i="14"/>
  <c r="J137" i="14"/>
  <c r="J128" i="14"/>
  <c r="J223" i="14"/>
  <c r="J217" i="14"/>
  <c r="BK211" i="14"/>
  <c r="BK205" i="14"/>
  <c r="BK198" i="14"/>
  <c r="J190" i="14"/>
  <c r="J186" i="14"/>
  <c r="J178" i="14"/>
  <c r="J170" i="14"/>
  <c r="J159" i="14"/>
  <c r="BK152" i="14"/>
  <c r="BK145" i="14"/>
  <c r="BK137" i="14"/>
  <c r="BK128" i="14"/>
  <c r="BK202" i="15"/>
  <c r="BK193" i="15"/>
  <c r="BK186" i="15"/>
  <c r="J181" i="15"/>
  <c r="BK166" i="15"/>
  <c r="J156" i="15"/>
  <c r="J148" i="15"/>
  <c r="BK141" i="15"/>
  <c r="J132" i="15"/>
  <c r="J202" i="15"/>
  <c r="J193" i="15"/>
  <c r="J186" i="15"/>
  <c r="BK177" i="15"/>
  <c r="BK170" i="15"/>
  <c r="BK159" i="15"/>
  <c r="J152" i="15"/>
  <c r="BK145" i="15"/>
  <c r="BK137" i="15"/>
  <c r="J128" i="15"/>
  <c r="J198" i="16"/>
  <c r="BK189" i="16"/>
  <c r="BK181" i="16"/>
  <c r="BK170" i="16"/>
  <c r="BK159" i="16"/>
  <c r="J152" i="16"/>
  <c r="J145" i="16"/>
  <c r="J137" i="16"/>
  <c r="J128" i="16"/>
  <c r="BK198" i="16"/>
  <c r="J189" i="16"/>
  <c r="J181" i="16"/>
  <c r="J170" i="16"/>
  <c r="J159" i="16"/>
  <c r="BK152" i="16"/>
  <c r="BK145" i="16"/>
  <c r="BK137" i="16"/>
  <c r="BK128" i="16"/>
  <c r="BK277" i="17"/>
  <c r="BK271" i="17"/>
  <c r="J262" i="17"/>
  <c r="BK252" i="17"/>
  <c r="BK243" i="17"/>
  <c r="BK237" i="17"/>
  <c r="BK233" i="17"/>
  <c r="J226" i="17"/>
  <c r="J215" i="17"/>
  <c r="BK208" i="17"/>
  <c r="BK201" i="17"/>
  <c r="J195" i="17"/>
  <c r="J188" i="17"/>
  <c r="BK182" i="17"/>
  <c r="J176" i="17"/>
  <c r="BK170" i="17"/>
  <c r="BK164" i="17"/>
  <c r="J157" i="17"/>
  <c r="BK151" i="17"/>
  <c r="BK145" i="17"/>
  <c r="BK139" i="17"/>
  <c r="J131" i="17"/>
  <c r="J277" i="17"/>
  <c r="J267" i="17"/>
  <c r="BK256" i="17"/>
  <c r="BK248" i="17"/>
  <c r="J240" i="17"/>
  <c r="BK226" i="17"/>
  <c r="BK215" i="17"/>
  <c r="J208" i="17"/>
  <c r="J201" i="17"/>
  <c r="BK195" i="17"/>
  <c r="BK188" i="17"/>
  <c r="J182" i="17"/>
  <c r="BK176" i="17"/>
  <c r="J170" i="17"/>
  <c r="J164" i="17"/>
  <c r="BK157" i="17"/>
  <c r="J151" i="17"/>
  <c r="J145" i="17"/>
  <c r="J139" i="17"/>
  <c r="BK131" i="17"/>
  <c r="J295" i="18"/>
  <c r="J289" i="18"/>
  <c r="J285" i="18"/>
  <c r="J274" i="18"/>
  <c r="J266" i="18"/>
  <c r="BK258" i="18"/>
  <c r="BK248" i="18"/>
  <c r="J237" i="18"/>
  <c r="BK219" i="18"/>
  <c r="J216" i="18"/>
  <c r="J209" i="18"/>
  <c r="BK202" i="18"/>
  <c r="J202" i="18"/>
  <c r="J175" i="18"/>
  <c r="BK159" i="18"/>
  <c r="J156" i="18"/>
  <c r="J150" i="18"/>
  <c r="J140" i="18"/>
  <c r="BK134" i="18"/>
  <c r="BK188" i="2"/>
  <c r="BK174" i="2"/>
  <c r="J169" i="2"/>
  <c r="J164" i="2"/>
  <c r="BK158" i="2"/>
  <c r="J140" i="2"/>
  <c r="J131" i="2"/>
  <c r="AS104" i="1"/>
  <c r="J188" i="2"/>
  <c r="BK184" i="2"/>
  <c r="BK169" i="2"/>
  <c r="J158" i="2"/>
  <c r="J150" i="2"/>
  <c r="BK140" i="2"/>
  <c r="BK131" i="2"/>
  <c r="J127" i="2"/>
  <c r="AS114" i="1"/>
  <c r="BK603" i="3"/>
  <c r="BK595" i="3"/>
  <c r="BK591" i="3"/>
  <c r="J575" i="3"/>
  <c r="BK559" i="3"/>
  <c r="J533" i="3"/>
  <c r="J523" i="3"/>
  <c r="BK516" i="3"/>
  <c r="BK505" i="3"/>
  <c r="J502" i="3"/>
  <c r="BK499" i="3"/>
  <c r="BK496" i="3"/>
  <c r="J480" i="3"/>
  <c r="BK474" i="3"/>
  <c r="BK468" i="3"/>
  <c r="BK462" i="3"/>
  <c r="J459" i="3"/>
  <c r="BK456" i="3"/>
  <c r="J442" i="3"/>
  <c r="BK433" i="3"/>
  <c r="BK426" i="3"/>
  <c r="J418" i="3"/>
  <c r="BK411" i="3"/>
  <c r="BK406" i="3"/>
  <c r="J393" i="3"/>
  <c r="J386" i="3"/>
  <c r="BK380" i="3"/>
  <c r="J370" i="3"/>
  <c r="BK359" i="3"/>
  <c r="J353" i="3"/>
  <c r="J335" i="3"/>
  <c r="J322" i="3"/>
  <c r="BK310" i="3"/>
  <c r="J299" i="3"/>
  <c r="J291" i="3"/>
  <c r="BK287" i="3"/>
  <c r="BK282" i="3"/>
  <c r="J256" i="3"/>
  <c r="J234" i="3"/>
  <c r="BK226" i="3"/>
  <c r="J214" i="3"/>
  <c r="J206" i="3"/>
  <c r="J203" i="3"/>
  <c r="J193" i="3"/>
  <c r="J185" i="3"/>
  <c r="J172" i="3"/>
  <c r="J162" i="3"/>
  <c r="BK154" i="3"/>
  <c r="J142" i="3"/>
  <c r="J138" i="3"/>
  <c r="BK615" i="3"/>
  <c r="BK609" i="3"/>
  <c r="J603" i="3"/>
  <c r="J591" i="3"/>
  <c r="J583" i="3"/>
  <c r="J567" i="3"/>
  <c r="J543" i="3"/>
  <c r="J536" i="3"/>
  <c r="J529" i="3"/>
  <c r="BK523" i="3"/>
  <c r="J520" i="3"/>
  <c r="J516" i="3"/>
  <c r="J505" i="3"/>
  <c r="BK493" i="3"/>
  <c r="BK486" i="3"/>
  <c r="BK480" i="3"/>
  <c r="J474" i="3"/>
  <c r="J471" i="3"/>
  <c r="J468" i="3"/>
  <c r="J456" i="3"/>
  <c r="BK450" i="3"/>
  <c r="BK442" i="3"/>
  <c r="J433" i="3"/>
  <c r="J423" i="3"/>
  <c r="J411" i="3"/>
  <c r="BK403" i="3"/>
  <c r="J399" i="3"/>
  <c r="J380" i="3"/>
  <c r="BK370" i="3"/>
  <c r="J359" i="3"/>
  <c r="J350" i="3"/>
  <c r="J347" i="3"/>
  <c r="J342" i="3"/>
  <c r="BK335" i="3"/>
  <c r="J310" i="3"/>
  <c r="BK299" i="3"/>
  <c r="BK291" i="3"/>
  <c r="J282" i="3"/>
  <c r="J276" i="3"/>
  <c r="J269" i="3"/>
  <c r="BK266" i="3"/>
  <c r="J229" i="3"/>
  <c r="BK222" i="3"/>
  <c r="J211" i="3"/>
  <c r="BK203" i="3"/>
  <c r="J199" i="3"/>
  <c r="J196" i="3"/>
  <c r="BK182" i="3"/>
  <c r="J178" i="3"/>
  <c r="BK166" i="3"/>
  <c r="J159" i="3"/>
  <c r="BK148" i="3"/>
  <c r="BK142" i="3"/>
  <c r="BK138" i="3"/>
  <c r="J799" i="4"/>
  <c r="J793" i="4"/>
  <c r="BK780" i="4"/>
  <c r="BK754" i="4"/>
  <c r="J745" i="4"/>
  <c r="J736" i="4"/>
  <c r="BK713" i="4"/>
  <c r="J710" i="4"/>
  <c r="J704" i="4"/>
  <c r="BK691" i="4"/>
  <c r="J687" i="4"/>
  <c r="BK678" i="4"/>
  <c r="J675" i="4"/>
  <c r="BK664" i="4"/>
  <c r="BK653" i="4"/>
  <c r="J647" i="4"/>
  <c r="J639" i="4"/>
  <c r="BK631" i="4"/>
  <c r="BK625" i="4"/>
  <c r="BK619" i="4"/>
  <c r="J611" i="4"/>
  <c r="J603" i="4"/>
  <c r="BK596" i="4"/>
  <c r="J589" i="4"/>
  <c r="BK583" i="4"/>
  <c r="J577" i="4"/>
  <c r="BK568" i="4"/>
  <c r="J562" i="4"/>
  <c r="J557" i="4"/>
  <c r="J554" i="4"/>
  <c r="J549" i="4"/>
  <c r="J545" i="4"/>
  <c r="J542" i="4"/>
  <c r="J535" i="4"/>
  <c r="J524" i="4"/>
  <c r="J512" i="4"/>
  <c r="BK501" i="4"/>
  <c r="J496" i="4"/>
  <c r="J493" i="4"/>
  <c r="J480" i="4"/>
  <c r="J476" i="4"/>
  <c r="BK470" i="4"/>
  <c r="J470" i="4"/>
  <c r="J463" i="4"/>
  <c r="J459" i="4"/>
  <c r="BK443" i="4"/>
  <c r="J431" i="4"/>
  <c r="BK425" i="4"/>
  <c r="BK417" i="4"/>
  <c r="BK408" i="4"/>
  <c r="BK402" i="4"/>
  <c r="J384" i="4"/>
  <c r="J372" i="4"/>
  <c r="J353" i="4"/>
  <c r="J345" i="4"/>
  <c r="J341" i="4"/>
  <c r="BK333" i="4"/>
  <c r="BK329" i="4"/>
  <c r="J220" i="4"/>
  <c r="BK199" i="4"/>
  <c r="J186" i="4"/>
  <c r="J174" i="4"/>
  <c r="J162" i="4"/>
  <c r="J144" i="4"/>
  <c r="BK140" i="4"/>
  <c r="J134" i="4"/>
  <c r="J130" i="4"/>
  <c r="J780" i="4"/>
  <c r="J776" i="4"/>
  <c r="J754" i="4"/>
  <c r="BK736" i="4"/>
  <c r="J716" i="4"/>
  <c r="J713" i="4"/>
  <c r="J707" i="4"/>
  <c r="J701" i="4"/>
  <c r="J691" i="4"/>
  <c r="J684" i="4"/>
  <c r="BK668" i="4"/>
  <c r="J656" i="4"/>
  <c r="J653" i="4"/>
  <c r="BK647" i="4"/>
  <c r="BK639" i="4"/>
  <c r="J631" i="4"/>
  <c r="J625" i="4"/>
  <c r="J619" i="4"/>
  <c r="BK611" i="4"/>
  <c r="BK603" i="4"/>
  <c r="J596" i="4"/>
  <c r="BK589" i="4"/>
  <c r="J583" i="4"/>
  <c r="BK577" i="4"/>
  <c r="BK571" i="4"/>
  <c r="J565" i="4"/>
  <c r="BK557" i="4"/>
  <c r="BK549" i="4"/>
  <c r="BK542" i="4"/>
  <c r="BK535" i="4"/>
  <c r="BK524" i="4"/>
  <c r="BK512" i="4"/>
  <c r="J501" i="4"/>
  <c r="BK493" i="4"/>
  <c r="J483" i="4"/>
  <c r="BK476" i="4"/>
  <c r="BK459" i="4"/>
  <c r="J443" i="4"/>
  <c r="J435" i="4"/>
  <c r="J425" i="4"/>
  <c r="J417" i="4"/>
  <c r="J408" i="4"/>
  <c r="J402" i="4"/>
  <c r="BK390" i="4"/>
  <c r="BK384" i="4"/>
  <c r="J380" i="4"/>
  <c r="BK372" i="4"/>
  <c r="BK357" i="4"/>
  <c r="J349" i="4"/>
  <c r="BK341" i="4"/>
  <c r="J333" i="4"/>
  <c r="BK326" i="4"/>
  <c r="BK315" i="4"/>
  <c r="J305" i="4"/>
  <c r="J298" i="4"/>
  <c r="BK292" i="4"/>
  <c r="BK279" i="4"/>
  <c r="BK257" i="4"/>
  <c r="J252" i="4"/>
  <c r="J245" i="4"/>
  <c r="J232" i="4"/>
  <c r="J225" i="4"/>
  <c r="BK217" i="4"/>
  <c r="BK210" i="4"/>
  <c r="J202" i="4"/>
  <c r="J196" i="4"/>
  <c r="BK186" i="4"/>
  <c r="BK174" i="4"/>
  <c r="BK167" i="4"/>
  <c r="J156" i="4"/>
  <c r="BK144" i="4"/>
  <c r="J137" i="4"/>
  <c r="BK130" i="4"/>
  <c r="J341" i="5"/>
  <c r="BK331" i="5"/>
  <c r="J324" i="5"/>
  <c r="J318" i="5"/>
  <c r="BK315" i="5"/>
  <c r="BK312" i="5"/>
  <c r="BK309" i="5"/>
  <c r="J306" i="5"/>
  <c r="J303" i="5"/>
  <c r="BK297" i="5"/>
  <c r="J289" i="5"/>
  <c r="BK286" i="5"/>
  <c r="BK280" i="5"/>
  <c r="J274" i="5"/>
  <c r="J268" i="5"/>
  <c r="J259" i="5"/>
  <c r="BK252" i="5"/>
  <c r="J246" i="5"/>
  <c r="BK240" i="5"/>
  <c r="BK232" i="5"/>
  <c r="BK221" i="5"/>
  <c r="J211" i="5"/>
  <c r="J203" i="5"/>
  <c r="J196" i="5"/>
  <c r="BK189" i="5"/>
  <c r="BK177" i="5"/>
  <c r="BK160" i="5"/>
  <c r="BK153" i="5"/>
  <c r="J148" i="5"/>
  <c r="BK142" i="5"/>
  <c r="J133" i="5"/>
  <c r="BK354" i="5"/>
  <c r="J347" i="5"/>
  <c r="J337" i="5"/>
  <c r="BK327" i="5"/>
  <c r="J321" i="5"/>
  <c r="J315" i="5"/>
  <c r="J309" i="5"/>
  <c r="BK306" i="5"/>
  <c r="J297" i="5"/>
  <c r="BK289" i="5"/>
  <c r="BK283" i="5"/>
  <c r="J277" i="5"/>
  <c r="J271" i="5"/>
  <c r="J263" i="5"/>
  <c r="BK256" i="5"/>
  <c r="J249" i="5"/>
  <c r="J243" i="5"/>
  <c r="J237" i="5"/>
  <c r="J221" i="5"/>
  <c r="BK211" i="5"/>
  <c r="BK203" i="5"/>
  <c r="BK196" i="5"/>
  <c r="J189" i="5"/>
  <c r="J177" i="5"/>
  <c r="J160" i="5"/>
  <c r="BK148" i="5"/>
  <c r="J142" i="5"/>
  <c r="BK133" i="5"/>
  <c r="BK306" i="6"/>
  <c r="J297" i="6"/>
  <c r="BK287" i="6"/>
  <c r="BK281" i="6"/>
  <c r="BK270" i="6"/>
  <c r="BK264" i="6"/>
  <c r="BK255" i="6"/>
  <c r="J248" i="6"/>
  <c r="BK242" i="6"/>
  <c r="J236" i="6"/>
  <c r="BK225" i="6"/>
  <c r="BK210" i="6"/>
  <c r="BK206" i="6"/>
  <c r="J202" i="6"/>
  <c r="J198" i="6"/>
  <c r="J191" i="6"/>
  <c r="J184" i="6"/>
  <c r="J161" i="6"/>
  <c r="J154" i="6"/>
  <c r="BK146" i="6"/>
  <c r="J139" i="6"/>
  <c r="BK129" i="6"/>
  <c r="BK301" i="6"/>
  <c r="BK293" i="6"/>
  <c r="J284" i="6"/>
  <c r="J275" i="6"/>
  <c r="J267" i="6"/>
  <c r="BK259" i="6"/>
  <c r="J252" i="6"/>
  <c r="BK245" i="6"/>
  <c r="BK239" i="6"/>
  <c r="BK231" i="6"/>
  <c r="BK220" i="6"/>
  <c r="J215" i="6"/>
  <c r="BK195" i="6"/>
  <c r="BK188" i="6"/>
  <c r="BK178" i="6"/>
  <c r="J171" i="6"/>
  <c r="BK158" i="6"/>
  <c r="BK149" i="6"/>
  <c r="J143" i="6"/>
  <c r="J133" i="6"/>
  <c r="J326" i="7"/>
  <c r="BK314" i="7"/>
  <c r="BK298" i="7"/>
  <c r="BK286" i="7"/>
  <c r="BK277" i="7"/>
  <c r="J269" i="7"/>
  <c r="BK262" i="7"/>
  <c r="J256" i="7"/>
  <c r="J250" i="7"/>
  <c r="J242" i="7"/>
  <c r="J235" i="7"/>
  <c r="BK229" i="7"/>
  <c r="J218" i="7"/>
  <c r="BK210" i="7"/>
  <c r="BK200" i="7"/>
  <c r="J192" i="7"/>
  <c r="BK181" i="7"/>
  <c r="J161" i="7"/>
  <c r="BK154" i="7"/>
  <c r="BK144" i="7"/>
  <c r="J135" i="7"/>
  <c r="BK326" i="7"/>
  <c r="J320" i="7"/>
  <c r="J314" i="7"/>
  <c r="J298" i="7"/>
  <c r="J286" i="7"/>
  <c r="J277" i="7"/>
  <c r="BK269" i="7"/>
  <c r="J262" i="7"/>
  <c r="BK256" i="7"/>
  <c r="BK250" i="7"/>
  <c r="BK242" i="7"/>
  <c r="BK235" i="7"/>
  <c r="J229" i="7"/>
  <c r="BK218" i="7"/>
  <c r="J210" i="7"/>
  <c r="BK203" i="7"/>
  <c r="J200" i="7"/>
  <c r="BK192" i="7"/>
  <c r="J181" i="7"/>
  <c r="BK161" i="7"/>
  <c r="J154" i="7"/>
  <c r="J150" i="7"/>
  <c r="J144" i="7"/>
  <c r="BK135" i="7"/>
  <c r="BK266" i="8"/>
  <c r="BK260" i="8"/>
  <c r="J254" i="8"/>
  <c r="J245" i="8"/>
  <c r="J237" i="8"/>
  <c r="BK230" i="8"/>
  <c r="BK224" i="8"/>
  <c r="BK214" i="8"/>
  <c r="BK207" i="8"/>
  <c r="J204" i="8"/>
  <c r="J200" i="8"/>
  <c r="BK196" i="8"/>
  <c r="BK187" i="8"/>
  <c r="J160" i="8"/>
  <c r="J153" i="8"/>
  <c r="J149" i="8"/>
  <c r="J143" i="8"/>
  <c r="J134" i="8"/>
  <c r="BK297" i="8"/>
  <c r="J289" i="8"/>
  <c r="J281" i="8"/>
  <c r="J272" i="8"/>
  <c r="BK263" i="8"/>
  <c r="J257" i="8"/>
  <c r="J251" i="8"/>
  <c r="BK234" i="8"/>
  <c r="J227" i="8"/>
  <c r="BK219" i="8"/>
  <c r="J210" i="8"/>
  <c r="BK204" i="8"/>
  <c r="J196" i="8"/>
  <c r="J187" i="8"/>
  <c r="BK173" i="8"/>
  <c r="BK157" i="8"/>
  <c r="BK149" i="8"/>
  <c r="BK143" i="8"/>
  <c r="BK134" i="8"/>
  <c r="BK445" i="9"/>
  <c r="BK441" i="9"/>
  <c r="J435" i="9"/>
  <c r="J427" i="9"/>
  <c r="BK415" i="9"/>
  <c r="BK407" i="9"/>
  <c r="J396" i="9"/>
  <c r="BK389" i="9"/>
  <c r="J381" i="9"/>
  <c r="BK374" i="9"/>
  <c r="BK366" i="9"/>
  <c r="BK356" i="9"/>
  <c r="BK350" i="9"/>
  <c r="J344" i="9"/>
  <c r="J340" i="9"/>
  <c r="BK334" i="9"/>
  <c r="J327" i="9"/>
  <c r="BK319" i="9"/>
  <c r="BK309" i="9"/>
  <c r="J300" i="9"/>
  <c r="J292" i="9"/>
  <c r="J284" i="9"/>
  <c r="BK278" i="9"/>
  <c r="BK271" i="9"/>
  <c r="BK267" i="9"/>
  <c r="J261" i="9"/>
  <c r="BK250" i="9"/>
  <c r="J239" i="9"/>
  <c r="J230" i="9"/>
  <c r="BK223" i="9"/>
  <c r="J217" i="9"/>
  <c r="J207" i="9"/>
  <c r="J187" i="9"/>
  <c r="BK180" i="9"/>
  <c r="J171" i="9"/>
  <c r="J168" i="9"/>
  <c r="J162" i="9"/>
  <c r="J153" i="9"/>
  <c r="J142" i="9"/>
  <c r="J135" i="9"/>
  <c r="BK132" i="9"/>
  <c r="J441" i="9"/>
  <c r="J438" i="9"/>
  <c r="BK435" i="9"/>
  <c r="J431" i="9"/>
  <c r="BK427" i="9"/>
  <c r="J421" i="9"/>
  <c r="J415" i="9"/>
  <c r="J411" i="9"/>
  <c r="BK402" i="9"/>
  <c r="J393" i="9"/>
  <c r="J386" i="9"/>
  <c r="BK377" i="9"/>
  <c r="BK370" i="9"/>
  <c r="J363" i="9"/>
  <c r="J356" i="9"/>
  <c r="J353" i="9"/>
  <c r="BK347" i="9"/>
  <c r="BK337" i="9"/>
  <c r="J330" i="9"/>
  <c r="J324" i="9"/>
  <c r="BK314" i="9"/>
  <c r="J305" i="9"/>
  <c r="BK296" i="9"/>
  <c r="J288" i="9"/>
  <c r="J281" i="9"/>
  <c r="J275" i="9"/>
  <c r="BK264" i="9"/>
  <c r="BK255" i="9"/>
  <c r="J250" i="9"/>
  <c r="BK217" i="9"/>
  <c r="J200" i="9"/>
  <c r="J184" i="9"/>
  <c r="BK174" i="9"/>
  <c r="BK168" i="9"/>
  <c r="BK162" i="9"/>
  <c r="BK153" i="9"/>
  <c r="BK146" i="9"/>
  <c r="BK138" i="9"/>
  <c r="J132" i="9"/>
  <c r="BK257" i="10"/>
  <c r="J249" i="10"/>
  <c r="BK243" i="10"/>
  <c r="BK235" i="10"/>
  <c r="BK229" i="10"/>
  <c r="J223" i="10"/>
  <c r="J213" i="10"/>
  <c r="BK204" i="10"/>
  <c r="J198" i="10"/>
  <c r="BK190" i="10"/>
  <c r="J179" i="10"/>
  <c r="BK159" i="10"/>
  <c r="BK152" i="10"/>
  <c r="J145" i="10"/>
  <c r="J138" i="10"/>
  <c r="BK129" i="10"/>
  <c r="BK252" i="10"/>
  <c r="BK246" i="10"/>
  <c r="J239" i="10"/>
  <c r="BK232" i="10"/>
  <c r="BK226" i="10"/>
  <c r="J218" i="10"/>
  <c r="J208" i="10"/>
  <c r="J201" i="10"/>
  <c r="J194" i="10"/>
  <c r="J186" i="10"/>
  <c r="J172" i="10"/>
  <c r="BK156" i="10"/>
  <c r="J148" i="10"/>
  <c r="J142" i="10"/>
  <c r="BK133" i="10"/>
  <c r="BK250" i="11"/>
  <c r="J241" i="11"/>
  <c r="J238" i="11"/>
  <c r="BK232" i="11"/>
  <c r="BK229" i="11"/>
  <c r="J223" i="11"/>
  <c r="BK216" i="11"/>
  <c r="J209" i="11"/>
  <c r="BK199" i="11"/>
  <c r="BK192" i="11"/>
  <c r="BK185" i="11"/>
  <c r="J176" i="11"/>
  <c r="J166" i="11"/>
  <c r="BK156" i="11"/>
  <c r="J148" i="11"/>
  <c r="J141" i="11"/>
  <c r="J132" i="11"/>
  <c r="J250" i="11"/>
  <c r="BK244" i="11"/>
  <c r="BK235" i="11"/>
  <c r="J229" i="11"/>
  <c r="BK223" i="11"/>
  <c r="J216" i="11"/>
  <c r="BK209" i="11"/>
  <c r="J199" i="11"/>
  <c r="J192" i="11"/>
  <c r="BK188" i="11"/>
  <c r="BK180" i="11"/>
  <c r="BK170" i="11"/>
  <c r="BK159" i="11"/>
  <c r="J152" i="11"/>
  <c r="J145" i="11"/>
  <c r="J137" i="11"/>
  <c r="BK128" i="11"/>
  <c r="BK202" i="12"/>
  <c r="J193" i="12"/>
  <c r="J186" i="12"/>
  <c r="BK177" i="12"/>
  <c r="BK166" i="12"/>
  <c r="J156" i="12"/>
  <c r="BK148" i="12"/>
  <c r="BK145" i="12"/>
  <c r="BK137" i="12"/>
  <c r="BK128" i="12"/>
  <c r="BK198" i="12"/>
  <c r="BK189" i="12"/>
  <c r="BK181" i="12"/>
  <c r="BK170" i="12"/>
  <c r="J159" i="12"/>
  <c r="BK152" i="12"/>
  <c r="J148" i="12"/>
  <c r="J137" i="12"/>
  <c r="J128" i="12"/>
  <c r="BK202" i="13"/>
  <c r="J198" i="13"/>
  <c r="BK189" i="13"/>
  <c r="J177" i="13"/>
  <c r="J166" i="13"/>
  <c r="J156" i="13"/>
  <c r="J148" i="13"/>
  <c r="BK141" i="13"/>
  <c r="J132" i="13"/>
  <c r="BK198" i="13"/>
  <c r="J189" i="13"/>
  <c r="J181" i="13"/>
  <c r="J170" i="13"/>
  <c r="J159" i="13"/>
  <c r="BK152" i="13"/>
  <c r="J145" i="13"/>
  <c r="BK137" i="13"/>
  <c r="J229" i="14"/>
  <c r="BK220" i="14"/>
  <c r="J214" i="14"/>
  <c r="J208" i="14"/>
  <c r="BK202" i="14"/>
  <c r="BK195" i="14"/>
  <c r="BK183" i="14"/>
  <c r="BK174" i="14"/>
  <c r="J166" i="14"/>
  <c r="BK156" i="14"/>
  <c r="J148" i="14"/>
  <c r="BK141" i="14"/>
  <c r="BK132" i="14"/>
  <c r="BK229" i="14"/>
  <c r="J220" i="14"/>
  <c r="BK214" i="14"/>
  <c r="BK208" i="14"/>
  <c r="J202" i="14"/>
  <c r="J195" i="14"/>
  <c r="BK186" i="14"/>
  <c r="J183" i="14"/>
  <c r="J174" i="14"/>
  <c r="BK166" i="14"/>
  <c r="J156" i="14"/>
  <c r="BK148" i="14"/>
  <c r="J141" i="14"/>
  <c r="J132" i="14"/>
  <c r="BK198" i="15"/>
  <c r="BK189" i="15"/>
  <c r="J170" i="15"/>
  <c r="J159" i="15"/>
  <c r="BK152" i="15"/>
  <c r="J145" i="15"/>
  <c r="J137" i="15"/>
  <c r="BK128" i="15"/>
  <c r="J198" i="15"/>
  <c r="J189" i="15"/>
  <c r="BK181" i="15"/>
  <c r="J177" i="15"/>
  <c r="J166" i="15"/>
  <c r="BK156" i="15"/>
  <c r="BK148" i="15"/>
  <c r="J141" i="15"/>
  <c r="BK132" i="15"/>
  <c r="J202" i="16"/>
  <c r="BK193" i="16"/>
  <c r="J186" i="16"/>
  <c r="BK177" i="16"/>
  <c r="J166" i="16"/>
  <c r="BK156" i="16"/>
  <c r="BK148" i="16"/>
  <c r="BK141" i="16"/>
  <c r="BK132" i="16"/>
  <c r="BK202" i="16"/>
  <c r="J193" i="16"/>
  <c r="BK186" i="16"/>
  <c r="J177" i="16"/>
  <c r="BK166" i="16"/>
  <c r="J156" i="16"/>
  <c r="J148" i="16"/>
  <c r="J141" i="16"/>
  <c r="J132" i="16"/>
  <c r="BK281" i="17"/>
  <c r="BK267" i="17"/>
  <c r="J256" i="17"/>
  <c r="J248" i="17"/>
  <c r="BK240" i="17"/>
  <c r="J237" i="17"/>
  <c r="BK230" i="17"/>
  <c r="BK218" i="17"/>
  <c r="J211" i="17"/>
  <c r="J205" i="17"/>
  <c r="BK198" i="17"/>
  <c r="BK191" i="17"/>
  <c r="J185" i="17"/>
  <c r="J179" i="17"/>
  <c r="BK173" i="17"/>
  <c r="BK167" i="17"/>
  <c r="BK161" i="17"/>
  <c r="J154" i="17"/>
  <c r="J148" i="17"/>
  <c r="J142" i="17"/>
  <c r="J134" i="17"/>
  <c r="J281" i="17"/>
  <c r="J271" i="17"/>
  <c r="BK262" i="17"/>
  <c r="J252" i="17"/>
  <c r="J243" i="17"/>
  <c r="J233" i="17"/>
  <c r="J230" i="17"/>
  <c r="J218" i="17"/>
  <c r="BK211" i="17"/>
  <c r="BK205" i="17"/>
  <c r="J198" i="17"/>
  <c r="J191" i="17"/>
  <c r="BK185" i="17"/>
  <c r="BK179" i="17"/>
  <c r="J173" i="17"/>
  <c r="J167" i="17"/>
  <c r="J161" i="17"/>
  <c r="BK154" i="17"/>
  <c r="BK148" i="17"/>
  <c r="BK142" i="17"/>
  <c r="BK134" i="17"/>
  <c r="BK270" i="18"/>
  <c r="J261" i="18"/>
  <c r="J255" i="18"/>
  <c r="J248" i="18"/>
  <c r="J241" i="18"/>
  <c r="BK226" i="18"/>
  <c r="J219" i="18"/>
  <c r="J212" i="18"/>
  <c r="J206" i="18"/>
  <c r="BK199" i="18"/>
  <c r="J199" i="18"/>
  <c r="J193" i="18"/>
  <c r="J190" i="18"/>
  <c r="J187" i="18"/>
  <c r="BK184" i="18"/>
  <c r="BK181" i="18"/>
  <c r="BK178" i="18"/>
  <c r="BK172" i="18"/>
  <c r="J168" i="18"/>
  <c r="BK165" i="18"/>
  <c r="J165" i="18"/>
  <c r="BK162" i="18"/>
  <c r="BK156" i="18"/>
  <c r="BK153" i="18"/>
  <c r="BK150" i="18"/>
  <c r="BK145" i="18"/>
  <c r="BK140" i="18"/>
  <c r="J137" i="18"/>
  <c r="J134" i="18"/>
  <c r="J131" i="18"/>
  <c r="BK299" i="18"/>
  <c r="J299" i="18"/>
  <c r="BK295" i="18"/>
  <c r="BK289" i="18"/>
  <c r="BK285" i="18"/>
  <c r="BK280" i="18"/>
  <c r="J280" i="18"/>
  <c r="BK274" i="18"/>
  <c r="J270" i="18"/>
  <c r="BK266" i="18"/>
  <c r="BK261" i="18"/>
  <c r="J258" i="18"/>
  <c r="BK255" i="18"/>
  <c r="BK252" i="18"/>
  <c r="J252" i="18"/>
  <c r="BK245" i="18"/>
  <c r="J245" i="18"/>
  <c r="BK241" i="18"/>
  <c r="BK237" i="18"/>
  <c r="BK229" i="18"/>
  <c r="J229" i="18"/>
  <c r="J226" i="18"/>
  <c r="BK222" i="18"/>
  <c r="J222" i="18"/>
  <c r="BK216" i="18"/>
  <c r="BK212" i="18"/>
  <c r="BK209" i="18"/>
  <c r="BK206" i="18"/>
  <c r="BK196" i="18"/>
  <c r="J196" i="18"/>
  <c r="BK193" i="18"/>
  <c r="BK190" i="18"/>
  <c r="BK187" i="18"/>
  <c r="J184" i="18"/>
  <c r="J181" i="18"/>
  <c r="J178" i="18"/>
  <c r="BK175" i="18"/>
  <c r="J172" i="18"/>
  <c r="BK168" i="18"/>
  <c r="J162" i="18"/>
  <c r="J159" i="18"/>
  <c r="J153" i="18"/>
  <c r="J145" i="18"/>
  <c r="BK137" i="18"/>
  <c r="BK131" i="18"/>
  <c r="P126" i="2" l="1"/>
  <c r="T126" i="2"/>
  <c r="P149" i="2"/>
  <c r="R149" i="2"/>
  <c r="P163" i="2"/>
  <c r="T163" i="2"/>
  <c r="BK127" i="3"/>
  <c r="J127" i="3" s="1"/>
  <c r="J98" i="3" s="1"/>
  <c r="T127" i="3"/>
  <c r="P275" i="3"/>
  <c r="T275" i="3"/>
  <c r="P286" i="3"/>
  <c r="BK298" i="3"/>
  <c r="J298" i="3" s="1"/>
  <c r="J101" i="3" s="1"/>
  <c r="T298" i="3"/>
  <c r="P422" i="3"/>
  <c r="R422" i="3"/>
  <c r="BK492" i="3"/>
  <c r="J492" i="3"/>
  <c r="J103" i="3"/>
  <c r="R492" i="3"/>
  <c r="BK542" i="3"/>
  <c r="J542" i="3" s="1"/>
  <c r="J104" i="3" s="1"/>
  <c r="T542" i="3"/>
  <c r="P129" i="4"/>
  <c r="R129" i="4"/>
  <c r="BK314" i="4"/>
  <c r="J314" i="4"/>
  <c r="J99" i="4" s="1"/>
  <c r="R314" i="4"/>
  <c r="BK325" i="4"/>
  <c r="J325" i="4" s="1"/>
  <c r="J100" i="4" s="1"/>
  <c r="R325" i="4"/>
  <c r="BK332" i="4"/>
  <c r="J332" i="4" s="1"/>
  <c r="J101" i="4" s="1"/>
  <c r="BK344" i="4"/>
  <c r="J344" i="4" s="1"/>
  <c r="J102" i="4" s="1"/>
  <c r="T344" i="4"/>
  <c r="BK534" i="4"/>
  <c r="J534" i="4"/>
  <c r="J104" i="4" s="1"/>
  <c r="R534" i="4"/>
  <c r="BK602" i="4"/>
  <c r="J602" i="4"/>
  <c r="J105" i="4" s="1"/>
  <c r="R602" i="4"/>
  <c r="BK719" i="4"/>
  <c r="J719" i="4" s="1"/>
  <c r="J106" i="4" s="1"/>
  <c r="T719" i="4"/>
  <c r="BK128" i="5"/>
  <c r="J128" i="5"/>
  <c r="J100" i="5" s="1"/>
  <c r="T128" i="5"/>
  <c r="P188" i="5"/>
  <c r="R188" i="5"/>
  <c r="T188" i="5"/>
  <c r="P202" i="5"/>
  <c r="R202" i="5"/>
  <c r="P128" i="6"/>
  <c r="T128" i="6"/>
  <c r="P187" i="6"/>
  <c r="R187" i="6"/>
  <c r="T187" i="6"/>
  <c r="P201" i="6"/>
  <c r="T201" i="6"/>
  <c r="P296" i="6"/>
  <c r="T296" i="6"/>
  <c r="BK130" i="7"/>
  <c r="J130" i="7"/>
  <c r="J100" i="7"/>
  <c r="T130" i="7"/>
  <c r="P195" i="7"/>
  <c r="T195" i="7"/>
  <c r="P209" i="7"/>
  <c r="R209" i="7"/>
  <c r="BK285" i="7"/>
  <c r="J285" i="7"/>
  <c r="J105" i="7" s="1"/>
  <c r="R285" i="7"/>
  <c r="P129" i="8"/>
  <c r="R129" i="8"/>
  <c r="BK190" i="8"/>
  <c r="J190" i="8" s="1"/>
  <c r="J101" i="8" s="1"/>
  <c r="R190" i="8"/>
  <c r="BK199" i="8"/>
  <c r="J199" i="8"/>
  <c r="J102" i="8" s="1"/>
  <c r="R199" i="8"/>
  <c r="BK213" i="8"/>
  <c r="J213" i="8"/>
  <c r="J103" i="8"/>
  <c r="T213" i="8"/>
  <c r="P276" i="8"/>
  <c r="T276" i="8"/>
  <c r="BK131" i="9"/>
  <c r="J131" i="9"/>
  <c r="J100" i="9" s="1"/>
  <c r="T131" i="9"/>
  <c r="P254" i="9"/>
  <c r="R254" i="9"/>
  <c r="BK270" i="9"/>
  <c r="J270" i="9"/>
  <c r="J102" i="9"/>
  <c r="R270" i="9"/>
  <c r="BK287" i="9"/>
  <c r="J287" i="9" s="1"/>
  <c r="J103" i="9" s="1"/>
  <c r="R287" i="9"/>
  <c r="BK304" i="9"/>
  <c r="J304" i="9"/>
  <c r="J104" i="9" s="1"/>
  <c r="R304" i="9"/>
  <c r="BK380" i="9"/>
  <c r="J380" i="9" s="1"/>
  <c r="J105" i="9" s="1"/>
  <c r="R380" i="9"/>
  <c r="BK406" i="9"/>
  <c r="J406" i="9" s="1"/>
  <c r="J106" i="9" s="1"/>
  <c r="T406" i="9"/>
  <c r="BK128" i="10"/>
  <c r="J128" i="10"/>
  <c r="J100" i="10" s="1"/>
  <c r="R128" i="10"/>
  <c r="BK193" i="10"/>
  <c r="J193" i="10" s="1"/>
  <c r="J102" i="10" s="1"/>
  <c r="R193" i="10"/>
  <c r="T193" i="10"/>
  <c r="P207" i="10"/>
  <c r="R207" i="10"/>
  <c r="BK127" i="11"/>
  <c r="J127" i="11" s="1"/>
  <c r="J100" i="11" s="1"/>
  <c r="T127" i="11"/>
  <c r="P184" i="11"/>
  <c r="P126" i="11" s="1"/>
  <c r="P125" i="11" s="1"/>
  <c r="AU108" i="1" s="1"/>
  <c r="R184" i="11"/>
  <c r="BK127" i="12"/>
  <c r="J127" i="12" s="1"/>
  <c r="J100" i="12" s="1"/>
  <c r="T127" i="12"/>
  <c r="P185" i="12"/>
  <c r="R185" i="12"/>
  <c r="BK127" i="13"/>
  <c r="J127" i="13" s="1"/>
  <c r="J100" i="13" s="1"/>
  <c r="T127" i="13"/>
  <c r="P185" i="13"/>
  <c r="P126" i="13" s="1"/>
  <c r="P125" i="13" s="1"/>
  <c r="AU110" i="1" s="1"/>
  <c r="T185" i="13"/>
  <c r="P127" i="14"/>
  <c r="R127" i="14"/>
  <c r="P182" i="14"/>
  <c r="R182" i="14"/>
  <c r="P127" i="15"/>
  <c r="R127" i="15"/>
  <c r="BK185" i="15"/>
  <c r="J185" i="15" s="1"/>
  <c r="J102" i="15" s="1"/>
  <c r="T185" i="15"/>
  <c r="BK127" i="16"/>
  <c r="J127" i="16" s="1"/>
  <c r="J100" i="16" s="1"/>
  <c r="T127" i="16"/>
  <c r="P185" i="16"/>
  <c r="T185" i="16"/>
  <c r="BK130" i="17"/>
  <c r="J130" i="17"/>
  <c r="J100" i="17"/>
  <c r="R130" i="17"/>
  <c r="R129" i="17"/>
  <c r="T130" i="17"/>
  <c r="T129" i="17"/>
  <c r="P138" i="17"/>
  <c r="R138" i="17"/>
  <c r="P261" i="17"/>
  <c r="P204" i="17"/>
  <c r="T261" i="17"/>
  <c r="T204" i="17" s="1"/>
  <c r="BK276" i="17"/>
  <c r="J276" i="17"/>
  <c r="J106" i="17" s="1"/>
  <c r="T276" i="17"/>
  <c r="T275" i="17" s="1"/>
  <c r="BK130" i="18"/>
  <c r="J130" i="18" s="1"/>
  <c r="J100" i="18" s="1"/>
  <c r="R130" i="18"/>
  <c r="R129" i="18"/>
  <c r="BK144" i="18"/>
  <c r="T144" i="18"/>
  <c r="P279" i="18"/>
  <c r="P215" i="18"/>
  <c r="T279" i="18"/>
  <c r="T215" i="18"/>
  <c r="BK294" i="18"/>
  <c r="J294" i="18"/>
  <c r="J106" i="18" s="1"/>
  <c r="P294" i="18"/>
  <c r="P293" i="18" s="1"/>
  <c r="R294" i="18"/>
  <c r="R293" i="18"/>
  <c r="BK126" i="2"/>
  <c r="J126" i="2" s="1"/>
  <c r="J99" i="2" s="1"/>
  <c r="R126" i="2"/>
  <c r="BK149" i="2"/>
  <c r="J149" i="2" s="1"/>
  <c r="J100" i="2" s="1"/>
  <c r="T149" i="2"/>
  <c r="BK163" i="2"/>
  <c r="J163" i="2" s="1"/>
  <c r="J101" i="2" s="1"/>
  <c r="R163" i="2"/>
  <c r="P127" i="3"/>
  <c r="R127" i="3"/>
  <c r="BK275" i="3"/>
  <c r="J275" i="3" s="1"/>
  <c r="J99" i="3" s="1"/>
  <c r="R275" i="3"/>
  <c r="BK286" i="3"/>
  <c r="J286" i="3" s="1"/>
  <c r="J100" i="3" s="1"/>
  <c r="R286" i="3"/>
  <c r="T286" i="3"/>
  <c r="P298" i="3"/>
  <c r="R298" i="3"/>
  <c r="BK422" i="3"/>
  <c r="J422" i="3"/>
  <c r="J102" i="3" s="1"/>
  <c r="T422" i="3"/>
  <c r="P492" i="3"/>
  <c r="T492" i="3"/>
  <c r="P542" i="3"/>
  <c r="R542" i="3"/>
  <c r="BK129" i="4"/>
  <c r="J129" i="4"/>
  <c r="J98" i="4"/>
  <c r="T129" i="4"/>
  <c r="P314" i="4"/>
  <c r="T314" i="4"/>
  <c r="P325" i="4"/>
  <c r="T325" i="4"/>
  <c r="P332" i="4"/>
  <c r="R332" i="4"/>
  <c r="T332" i="4"/>
  <c r="P344" i="4"/>
  <c r="R344" i="4"/>
  <c r="P534" i="4"/>
  <c r="T534" i="4"/>
  <c r="P602" i="4"/>
  <c r="T602" i="4"/>
  <c r="P719" i="4"/>
  <c r="R719" i="4"/>
  <c r="P128" i="5"/>
  <c r="P127" i="5" s="1"/>
  <c r="P126" i="5" s="1"/>
  <c r="AU99" i="1" s="1"/>
  <c r="R128" i="5"/>
  <c r="R127" i="5"/>
  <c r="R126" i="5"/>
  <c r="BK188" i="5"/>
  <c r="J188" i="5" s="1"/>
  <c r="J101" i="5" s="1"/>
  <c r="BK202" i="5"/>
  <c r="J202" i="5" s="1"/>
  <c r="J102" i="5" s="1"/>
  <c r="T202" i="5"/>
  <c r="BK128" i="6"/>
  <c r="J128" i="6" s="1"/>
  <c r="J100" i="6" s="1"/>
  <c r="R128" i="6"/>
  <c r="BK187" i="6"/>
  <c r="J187" i="6"/>
  <c r="J101" i="6" s="1"/>
  <c r="BK201" i="6"/>
  <c r="J201" i="6"/>
  <c r="J102" i="6" s="1"/>
  <c r="R201" i="6"/>
  <c r="BK296" i="6"/>
  <c r="J296" i="6"/>
  <c r="J103" i="6" s="1"/>
  <c r="R296" i="6"/>
  <c r="P130" i="7"/>
  <c r="R130" i="7"/>
  <c r="BK195" i="7"/>
  <c r="J195" i="7" s="1"/>
  <c r="J102" i="7" s="1"/>
  <c r="R195" i="7"/>
  <c r="BK209" i="7"/>
  <c r="J209" i="7"/>
  <c r="J103" i="7" s="1"/>
  <c r="T209" i="7"/>
  <c r="P285" i="7"/>
  <c r="T285" i="7"/>
  <c r="BK129" i="8"/>
  <c r="J129" i="8"/>
  <c r="J100" i="8"/>
  <c r="T129" i="8"/>
  <c r="P190" i="8"/>
  <c r="T190" i="8"/>
  <c r="P199" i="8"/>
  <c r="T199" i="8"/>
  <c r="P213" i="8"/>
  <c r="R213" i="8"/>
  <c r="BK276" i="8"/>
  <c r="J276" i="8"/>
  <c r="J104" i="8"/>
  <c r="R276" i="8"/>
  <c r="P131" i="9"/>
  <c r="R131" i="9"/>
  <c r="BK254" i="9"/>
  <c r="J254" i="9"/>
  <c r="J101" i="9" s="1"/>
  <c r="T254" i="9"/>
  <c r="P270" i="9"/>
  <c r="T270" i="9"/>
  <c r="P287" i="9"/>
  <c r="T287" i="9"/>
  <c r="P304" i="9"/>
  <c r="T304" i="9"/>
  <c r="P380" i="9"/>
  <c r="T380" i="9"/>
  <c r="P406" i="9"/>
  <c r="R406" i="9"/>
  <c r="P128" i="10"/>
  <c r="T128" i="10"/>
  <c r="P193" i="10"/>
  <c r="BK207" i="10"/>
  <c r="J207" i="10" s="1"/>
  <c r="J103" i="10" s="1"/>
  <c r="T207" i="10"/>
  <c r="P127" i="11"/>
  <c r="R127" i="11"/>
  <c r="R126" i="11" s="1"/>
  <c r="R125" i="11" s="1"/>
  <c r="BK184" i="11"/>
  <c r="J184" i="11"/>
  <c r="J102" i="11" s="1"/>
  <c r="T184" i="11"/>
  <c r="P127" i="12"/>
  <c r="P126" i="12"/>
  <c r="P125" i="12"/>
  <c r="AU109" i="1" s="1"/>
  <c r="R127" i="12"/>
  <c r="R126" i="12"/>
  <c r="R125" i="12" s="1"/>
  <c r="BK185" i="12"/>
  <c r="J185" i="12" s="1"/>
  <c r="J102" i="12" s="1"/>
  <c r="T185" i="12"/>
  <c r="P127" i="13"/>
  <c r="R127" i="13"/>
  <c r="BK185" i="13"/>
  <c r="J185" i="13"/>
  <c r="J102" i="13" s="1"/>
  <c r="R185" i="13"/>
  <c r="BK127" i="14"/>
  <c r="J127" i="14"/>
  <c r="J100" i="14" s="1"/>
  <c r="T127" i="14"/>
  <c r="BK182" i="14"/>
  <c r="J182" i="14" s="1"/>
  <c r="J102" i="14" s="1"/>
  <c r="T182" i="14"/>
  <c r="BK127" i="15"/>
  <c r="J127" i="15"/>
  <c r="J100" i="15" s="1"/>
  <c r="T127" i="15"/>
  <c r="T126" i="15" s="1"/>
  <c r="T125" i="15" s="1"/>
  <c r="P185" i="15"/>
  <c r="R185" i="15"/>
  <c r="P127" i="16"/>
  <c r="P126" i="16" s="1"/>
  <c r="P125" i="16" s="1"/>
  <c r="AU113" i="1" s="1"/>
  <c r="R127" i="16"/>
  <c r="BK185" i="16"/>
  <c r="J185" i="16" s="1"/>
  <c r="J102" i="16" s="1"/>
  <c r="R185" i="16"/>
  <c r="P130" i="17"/>
  <c r="P129" i="17" s="1"/>
  <c r="BK138" i="17"/>
  <c r="J138" i="17"/>
  <c r="J102" i="17" s="1"/>
  <c r="T138" i="17"/>
  <c r="BK261" i="17"/>
  <c r="BK204" i="17" s="1"/>
  <c r="R261" i="17"/>
  <c r="R204" i="17"/>
  <c r="P276" i="17"/>
  <c r="P275" i="17"/>
  <c r="R276" i="17"/>
  <c r="R275" i="17"/>
  <c r="P130" i="18"/>
  <c r="P129" i="18" s="1"/>
  <c r="T130" i="18"/>
  <c r="T129" i="18" s="1"/>
  <c r="P144" i="18"/>
  <c r="R144" i="18"/>
  <c r="BK279" i="18"/>
  <c r="J279" i="18"/>
  <c r="J104" i="18" s="1"/>
  <c r="R279" i="18"/>
  <c r="R215" i="18" s="1"/>
  <c r="T294" i="18"/>
  <c r="T293" i="18"/>
  <c r="BK340" i="5"/>
  <c r="J340" i="5"/>
  <c r="J103" i="5" s="1"/>
  <c r="BK191" i="7"/>
  <c r="J191" i="7"/>
  <c r="J101" i="7" s="1"/>
  <c r="BK280" i="7"/>
  <c r="J280" i="7" s="1"/>
  <c r="J104" i="7" s="1"/>
  <c r="BK325" i="7"/>
  <c r="J325" i="7"/>
  <c r="J106" i="7"/>
  <c r="BK189" i="10"/>
  <c r="J189" i="10"/>
  <c r="J101" i="10" s="1"/>
  <c r="BK256" i="10"/>
  <c r="J256" i="10" s="1"/>
  <c r="J104" i="10" s="1"/>
  <c r="BK179" i="11"/>
  <c r="J179" i="11" s="1"/>
  <c r="J101" i="11" s="1"/>
  <c r="BK249" i="11"/>
  <c r="J249" i="11"/>
  <c r="J103" i="11"/>
  <c r="BK201" i="12"/>
  <c r="J201" i="12"/>
  <c r="J103" i="12" s="1"/>
  <c r="BK177" i="14"/>
  <c r="J177" i="14" s="1"/>
  <c r="J101" i="14" s="1"/>
  <c r="BK228" i="14"/>
  <c r="J228" i="14" s="1"/>
  <c r="J103" i="14" s="1"/>
  <c r="BK180" i="15"/>
  <c r="J180" i="15"/>
  <c r="J101" i="15"/>
  <c r="BK183" i="2"/>
  <c r="J183" i="2" s="1"/>
  <c r="J102" i="2" s="1"/>
  <c r="BK187" i="2"/>
  <c r="J187" i="2" s="1"/>
  <c r="J103" i="2" s="1"/>
  <c r="BK614" i="3"/>
  <c r="J614" i="3"/>
  <c r="J105" i="3"/>
  <c r="BK530" i="4"/>
  <c r="J530" i="4"/>
  <c r="J103" i="4" s="1"/>
  <c r="BK798" i="4"/>
  <c r="J798" i="4" s="1"/>
  <c r="J107" i="4" s="1"/>
  <c r="BK353" i="5"/>
  <c r="J353" i="5" s="1"/>
  <c r="J104" i="5" s="1"/>
  <c r="BK305" i="6"/>
  <c r="J305" i="6"/>
  <c r="J104" i="6"/>
  <c r="BK296" i="8"/>
  <c r="J296" i="8"/>
  <c r="J105" i="8" s="1"/>
  <c r="BK444" i="9"/>
  <c r="J444" i="9" s="1"/>
  <c r="J107" i="9" s="1"/>
  <c r="BK180" i="12"/>
  <c r="J180" i="12" s="1"/>
  <c r="J101" i="12" s="1"/>
  <c r="BK180" i="13"/>
  <c r="J180" i="13"/>
  <c r="J101" i="13"/>
  <c r="BK201" i="13"/>
  <c r="J201" i="13"/>
  <c r="J103" i="13" s="1"/>
  <c r="BK201" i="15"/>
  <c r="J201" i="15" s="1"/>
  <c r="J103" i="15" s="1"/>
  <c r="BK180" i="16"/>
  <c r="J180" i="16" s="1"/>
  <c r="J101" i="16" s="1"/>
  <c r="BK201" i="16"/>
  <c r="J201" i="16"/>
  <c r="J103" i="16"/>
  <c r="BK215" i="18"/>
  <c r="J215" i="18"/>
  <c r="J103" i="18" s="1"/>
  <c r="J91" i="18"/>
  <c r="F94" i="18"/>
  <c r="J125" i="18"/>
  <c r="BE131" i="18"/>
  <c r="BE134" i="18"/>
  <c r="BE137" i="18"/>
  <c r="BE140" i="18"/>
  <c r="BE150" i="18"/>
  <c r="BE153" i="18"/>
  <c r="BE156" i="18"/>
  <c r="BE159" i="18"/>
  <c r="BE162" i="18"/>
  <c r="BE168" i="18"/>
  <c r="BE172" i="18"/>
  <c r="BE175" i="18"/>
  <c r="BE181" i="18"/>
  <c r="BE184" i="18"/>
  <c r="BE190" i="18"/>
  <c r="BE196" i="18"/>
  <c r="BE202" i="18"/>
  <c r="BE209" i="18"/>
  <c r="BE216" i="18"/>
  <c r="BE219" i="18"/>
  <c r="BE229" i="18"/>
  <c r="BE237" i="18"/>
  <c r="BE252" i="18"/>
  <c r="BE261" i="18"/>
  <c r="BE285" i="18"/>
  <c r="BE289" i="18"/>
  <c r="BE295" i="18"/>
  <c r="BE299" i="18"/>
  <c r="E85" i="18"/>
  <c r="BE145" i="18"/>
  <c r="BE165" i="18"/>
  <c r="BE178" i="18"/>
  <c r="BE187" i="18"/>
  <c r="BE193" i="18"/>
  <c r="BE199" i="18"/>
  <c r="BE206" i="18"/>
  <c r="BE212" i="18"/>
  <c r="BE222" i="18"/>
  <c r="BE226" i="18"/>
  <c r="BE241" i="18"/>
  <c r="BE245" i="18"/>
  <c r="BE248" i="18"/>
  <c r="BE255" i="18"/>
  <c r="BE258" i="18"/>
  <c r="BE266" i="18"/>
  <c r="BE270" i="18"/>
  <c r="BE274" i="18"/>
  <c r="BE280" i="18"/>
  <c r="E85" i="17"/>
  <c r="J91" i="17"/>
  <c r="J94" i="17"/>
  <c r="BE134" i="17"/>
  <c r="BE145" i="17"/>
  <c r="BE151" i="17"/>
  <c r="BE154" i="17"/>
  <c r="BE164" i="17"/>
  <c r="BE173" i="17"/>
  <c r="BE176" i="17"/>
  <c r="BE179" i="17"/>
  <c r="BE182" i="17"/>
  <c r="BE185" i="17"/>
  <c r="BE191" i="17"/>
  <c r="BE208" i="17"/>
  <c r="BE211" i="17"/>
  <c r="BE215" i="17"/>
  <c r="BE218" i="17"/>
  <c r="BE226" i="17"/>
  <c r="BE233" i="17"/>
  <c r="BE237" i="17"/>
  <c r="BE248" i="17"/>
  <c r="BE252" i="17"/>
  <c r="BE256" i="17"/>
  <c r="F94" i="17"/>
  <c r="BE131" i="17"/>
  <c r="BE139" i="17"/>
  <c r="BE142" i="17"/>
  <c r="BE148" i="17"/>
  <c r="BE157" i="17"/>
  <c r="BE161" i="17"/>
  <c r="BE167" i="17"/>
  <c r="BE170" i="17"/>
  <c r="BE188" i="17"/>
  <c r="BE195" i="17"/>
  <c r="BE198" i="17"/>
  <c r="BE201" i="17"/>
  <c r="BE205" i="17"/>
  <c r="BE230" i="17"/>
  <c r="BE240" i="17"/>
  <c r="BE243" i="17"/>
  <c r="BE262" i="17"/>
  <c r="BE267" i="17"/>
  <c r="BE271" i="17"/>
  <c r="BE277" i="17"/>
  <c r="BE281" i="17"/>
  <c r="E85" i="16"/>
  <c r="F94" i="16"/>
  <c r="BE132" i="16"/>
  <c r="BE141" i="16"/>
  <c r="BE148" i="16"/>
  <c r="BE156" i="16"/>
  <c r="BE159" i="16"/>
  <c r="BE177" i="16"/>
  <c r="BE181" i="16"/>
  <c r="BE193" i="16"/>
  <c r="BE198" i="16"/>
  <c r="J91" i="16"/>
  <c r="J94" i="16"/>
  <c r="BE128" i="16"/>
  <c r="BE137" i="16"/>
  <c r="BE145" i="16"/>
  <c r="BE152" i="16"/>
  <c r="BE166" i="16"/>
  <c r="BE170" i="16"/>
  <c r="BE186" i="16"/>
  <c r="BE189" i="16"/>
  <c r="BE202" i="16"/>
  <c r="E85" i="15"/>
  <c r="J94" i="15"/>
  <c r="J119" i="15"/>
  <c r="BE128" i="15"/>
  <c r="BE132" i="15"/>
  <c r="BE141" i="15"/>
  <c r="BE152" i="15"/>
  <c r="BE156" i="15"/>
  <c r="BE166" i="15"/>
  <c r="BE177" i="15"/>
  <c r="BE189" i="15"/>
  <c r="BE198" i="15"/>
  <c r="BE202" i="15"/>
  <c r="F94" i="15"/>
  <c r="BE137" i="15"/>
  <c r="BE145" i="15"/>
  <c r="BE148" i="15"/>
  <c r="BE159" i="15"/>
  <c r="BE170" i="15"/>
  <c r="BE181" i="15"/>
  <c r="BE186" i="15"/>
  <c r="BE193" i="15"/>
  <c r="J91" i="14"/>
  <c r="J94" i="14"/>
  <c r="E113" i="14"/>
  <c r="BE132" i="14"/>
  <c r="BE141" i="14"/>
  <c r="BE145" i="14"/>
  <c r="BE148" i="14"/>
  <c r="BE159" i="14"/>
  <c r="BE170" i="14"/>
  <c r="BE178" i="14"/>
  <c r="BE195" i="14"/>
  <c r="BE202" i="14"/>
  <c r="BE205" i="14"/>
  <c r="BE208" i="14"/>
  <c r="BE220" i="14"/>
  <c r="BE223" i="14"/>
  <c r="F94" i="14"/>
  <c r="BE128" i="14"/>
  <c r="BE137" i="14"/>
  <c r="BE152" i="14"/>
  <c r="BE156" i="14"/>
  <c r="BE166" i="14"/>
  <c r="BE174" i="14"/>
  <c r="BE183" i="14"/>
  <c r="BE186" i="14"/>
  <c r="BE190" i="14"/>
  <c r="BE198" i="14"/>
  <c r="BE211" i="14"/>
  <c r="BE214" i="14"/>
  <c r="BE217" i="14"/>
  <c r="BE229" i="14"/>
  <c r="J91" i="13"/>
  <c r="J94" i="13"/>
  <c r="BE132" i="13"/>
  <c r="BE141" i="13"/>
  <c r="BE152" i="13"/>
  <c r="BE159" i="13"/>
  <c r="BE177" i="13"/>
  <c r="BE202" i="13"/>
  <c r="E85" i="13"/>
  <c r="F94" i="13"/>
  <c r="BE128" i="13"/>
  <c r="BE137" i="13"/>
  <c r="BE145" i="13"/>
  <c r="BE148" i="13"/>
  <c r="BE156" i="13"/>
  <c r="BE166" i="13"/>
  <c r="BE170" i="13"/>
  <c r="BE181" i="13"/>
  <c r="BE186" i="13"/>
  <c r="BE189" i="13"/>
  <c r="BE193" i="13"/>
  <c r="BE198" i="13"/>
  <c r="E85" i="12"/>
  <c r="F94" i="12"/>
  <c r="J122" i="12"/>
  <c r="BE137" i="12"/>
  <c r="BE148" i="12"/>
  <c r="BE152" i="12"/>
  <c r="BE166" i="12"/>
  <c r="BE189" i="12"/>
  <c r="BE202" i="12"/>
  <c r="J91" i="12"/>
  <c r="BE128" i="12"/>
  <c r="BE132" i="12"/>
  <c r="BE141" i="12"/>
  <c r="BE145" i="12"/>
  <c r="BE156" i="12"/>
  <c r="BE159" i="12"/>
  <c r="BE170" i="12"/>
  <c r="BE177" i="12"/>
  <c r="BE181" i="12"/>
  <c r="BE186" i="12"/>
  <c r="BE193" i="12"/>
  <c r="BE198" i="12"/>
  <c r="E85" i="11"/>
  <c r="J91" i="11"/>
  <c r="F94" i="11"/>
  <c r="J94" i="11"/>
  <c r="BE128" i="11"/>
  <c r="BE137" i="11"/>
  <c r="BE145" i="11"/>
  <c r="BE152" i="11"/>
  <c r="BE156" i="11"/>
  <c r="BE159" i="11"/>
  <c r="BE170" i="11"/>
  <c r="BE185" i="11"/>
  <c r="BE192" i="11"/>
  <c r="BE199" i="11"/>
  <c r="BE204" i="11"/>
  <c r="BE216" i="11"/>
  <c r="BE220" i="11"/>
  <c r="BE229" i="11"/>
  <c r="BE232" i="11"/>
  <c r="BE238" i="11"/>
  <c r="BE241" i="11"/>
  <c r="BE250" i="11"/>
  <c r="BE132" i="11"/>
  <c r="BE141" i="11"/>
  <c r="BE148" i="11"/>
  <c r="BE166" i="11"/>
  <c r="BE176" i="11"/>
  <c r="BE180" i="11"/>
  <c r="BE188" i="11"/>
  <c r="BE195" i="11"/>
  <c r="BE209" i="11"/>
  <c r="BE212" i="11"/>
  <c r="BE223" i="11"/>
  <c r="BE226" i="11"/>
  <c r="BE235" i="11"/>
  <c r="BE244" i="11"/>
  <c r="F94" i="10"/>
  <c r="E114" i="10"/>
  <c r="BE129" i="10"/>
  <c r="BE133" i="10"/>
  <c r="BE142" i="10"/>
  <c r="BE152" i="10"/>
  <c r="BE172" i="10"/>
  <c r="BE190" i="10"/>
  <c r="BE204" i="10"/>
  <c r="BE208" i="10"/>
  <c r="BE218" i="10"/>
  <c r="BE229" i="10"/>
  <c r="BE232" i="10"/>
  <c r="BE235" i="10"/>
  <c r="BE243" i="10"/>
  <c r="BE246" i="10"/>
  <c r="BE249" i="10"/>
  <c r="BE252" i="10"/>
  <c r="BE257" i="10"/>
  <c r="J91" i="10"/>
  <c r="J94" i="10"/>
  <c r="BE138" i="10"/>
  <c r="BE145" i="10"/>
  <c r="BE148" i="10"/>
  <c r="BE156" i="10"/>
  <c r="BE159" i="10"/>
  <c r="BE179" i="10"/>
  <c r="BE186" i="10"/>
  <c r="BE194" i="10"/>
  <c r="BE198" i="10"/>
  <c r="BE201" i="10"/>
  <c r="BE213" i="10"/>
  <c r="BE223" i="10"/>
  <c r="BE226" i="10"/>
  <c r="BE239" i="10"/>
  <c r="F126" i="9"/>
  <c r="BE132" i="9"/>
  <c r="BE135" i="9"/>
  <c r="BE138" i="9"/>
  <c r="BE142" i="9"/>
  <c r="BE146" i="9"/>
  <c r="BE153" i="9"/>
  <c r="BE158" i="9"/>
  <c r="BE162" i="9"/>
  <c r="BE165" i="9"/>
  <c r="BE171" i="9"/>
  <c r="BE180" i="9"/>
  <c r="BE184" i="9"/>
  <c r="BE187" i="9"/>
  <c r="BE200" i="9"/>
  <c r="BE207" i="9"/>
  <c r="BE214" i="9"/>
  <c r="BE227" i="9"/>
  <c r="BE233" i="9"/>
  <c r="BE239" i="9"/>
  <c r="BE246" i="9"/>
  <c r="BE255" i="9"/>
  <c r="BE261" i="9"/>
  <c r="BE267" i="9"/>
  <c r="BE271" i="9"/>
  <c r="BE281" i="9"/>
  <c r="BE284" i="9"/>
  <c r="BE288" i="9"/>
  <c r="BE300" i="9"/>
  <c r="BE305" i="9"/>
  <c r="BE309" i="9"/>
  <c r="BE314" i="9"/>
  <c r="BE319" i="9"/>
  <c r="BE324" i="9"/>
  <c r="BE334" i="9"/>
  <c r="BE337" i="9"/>
  <c r="BE340" i="9"/>
  <c r="BE344" i="9"/>
  <c r="BE347" i="9"/>
  <c r="BE356" i="9"/>
  <c r="BE366" i="9"/>
  <c r="BE374" i="9"/>
  <c r="BE381" i="9"/>
  <c r="BE386" i="9"/>
  <c r="BE389" i="9"/>
  <c r="BE393" i="9"/>
  <c r="BE396" i="9"/>
  <c r="BE402" i="9"/>
  <c r="BE407" i="9"/>
  <c r="BE415" i="9"/>
  <c r="BE421" i="9"/>
  <c r="BE431" i="9"/>
  <c r="BE438" i="9"/>
  <c r="E85" i="9"/>
  <c r="J91" i="9"/>
  <c r="J94" i="9"/>
  <c r="BE149" i="9"/>
  <c r="BE168" i="9"/>
  <c r="BE174" i="9"/>
  <c r="BE217" i="9"/>
  <c r="BE220" i="9"/>
  <c r="BE223" i="9"/>
  <c r="BE230" i="9"/>
  <c r="BE250" i="9"/>
  <c r="BE264" i="9"/>
  <c r="BE275" i="9"/>
  <c r="BE278" i="9"/>
  <c r="BE292" i="9"/>
  <c r="BE296" i="9"/>
  <c r="BE327" i="9"/>
  <c r="BE330" i="9"/>
  <c r="BE350" i="9"/>
  <c r="BE353" i="9"/>
  <c r="BE359" i="9"/>
  <c r="BE363" i="9"/>
  <c r="BE370" i="9"/>
  <c r="BE377" i="9"/>
  <c r="BE411" i="9"/>
  <c r="BE427" i="9"/>
  <c r="BE435" i="9"/>
  <c r="BE441" i="9"/>
  <c r="BE445" i="9"/>
  <c r="F94" i="8"/>
  <c r="E115" i="8"/>
  <c r="J121" i="8"/>
  <c r="BE130" i="8"/>
  <c r="BE139" i="8"/>
  <c r="BE143" i="8"/>
  <c r="BE149" i="8"/>
  <c r="BE153" i="8"/>
  <c r="BE157" i="8"/>
  <c r="BE160" i="8"/>
  <c r="BE187" i="8"/>
  <c r="BE196" i="8"/>
  <c r="BE200" i="8"/>
  <c r="BE204" i="8"/>
  <c r="BE219" i="8"/>
  <c r="BE230" i="8"/>
  <c r="BE234" i="8"/>
  <c r="BE241" i="8"/>
  <c r="BE245" i="8"/>
  <c r="BE251" i="8"/>
  <c r="BE266" i="8"/>
  <c r="BE269" i="8"/>
  <c r="BE272" i="8"/>
  <c r="BE285" i="8"/>
  <c r="BE289" i="8"/>
  <c r="BE293" i="8"/>
  <c r="BE297" i="8"/>
  <c r="J94" i="8"/>
  <c r="BE134" i="8"/>
  <c r="BE146" i="8"/>
  <c r="BE173" i="8"/>
  <c r="BE180" i="8"/>
  <c r="BE191" i="8"/>
  <c r="BE207" i="8"/>
  <c r="BE210" i="8"/>
  <c r="BE214" i="8"/>
  <c r="BE224" i="8"/>
  <c r="BE227" i="8"/>
  <c r="BE237" i="8"/>
  <c r="BE248" i="8"/>
  <c r="BE254" i="8"/>
  <c r="BE257" i="8"/>
  <c r="BE260" i="8"/>
  <c r="BE263" i="8"/>
  <c r="BE277" i="8"/>
  <c r="BE281" i="8"/>
  <c r="J91" i="7"/>
  <c r="F94" i="7"/>
  <c r="J125" i="7"/>
  <c r="BE135" i="7"/>
  <c r="BE140" i="7"/>
  <c r="BE147" i="7"/>
  <c r="BE154" i="7"/>
  <c r="BE158" i="7"/>
  <c r="BE161" i="7"/>
  <c r="BE174" i="7"/>
  <c r="BE181" i="7"/>
  <c r="BE188" i="7"/>
  <c r="BE192" i="7"/>
  <c r="BE196" i="7"/>
  <c r="BE210" i="7"/>
  <c r="BE224" i="7"/>
  <c r="BE229" i="7"/>
  <c r="BE246" i="7"/>
  <c r="BE250" i="7"/>
  <c r="BE262" i="7"/>
  <c r="BE265" i="7"/>
  <c r="BE274" i="7"/>
  <c r="BE286" i="7"/>
  <c r="BE292" i="7"/>
  <c r="BE317" i="7"/>
  <c r="BE326" i="7"/>
  <c r="E85" i="7"/>
  <c r="BE131" i="7"/>
  <c r="BE144" i="7"/>
  <c r="BE150" i="7"/>
  <c r="BE200" i="7"/>
  <c r="BE203" i="7"/>
  <c r="BE206" i="7"/>
  <c r="BE214" i="7"/>
  <c r="BE218" i="7"/>
  <c r="BE232" i="7"/>
  <c r="BE235" i="7"/>
  <c r="BE239" i="7"/>
  <c r="BE242" i="7"/>
  <c r="BE253" i="7"/>
  <c r="BE256" i="7"/>
  <c r="BE259" i="7"/>
  <c r="BE269" i="7"/>
  <c r="BE277" i="7"/>
  <c r="BE281" i="7"/>
  <c r="BE298" i="7"/>
  <c r="BE306" i="7"/>
  <c r="BE314" i="7"/>
  <c r="BE320" i="7"/>
  <c r="BK127" i="5"/>
  <c r="BK126" i="5"/>
  <c r="J126" i="5"/>
  <c r="J98" i="5" s="1"/>
  <c r="E85" i="6"/>
  <c r="F94" i="6"/>
  <c r="J94" i="6"/>
  <c r="J120" i="6"/>
  <c r="BE129" i="6"/>
  <c r="BE133" i="6"/>
  <c r="BE139" i="6"/>
  <c r="BE149" i="6"/>
  <c r="BE158" i="6"/>
  <c r="BE161" i="6"/>
  <c r="BE171" i="6"/>
  <c r="BE184" i="6"/>
  <c r="BE195" i="6"/>
  <c r="BE202" i="6"/>
  <c r="BE220" i="6"/>
  <c r="BE239" i="6"/>
  <c r="BE245" i="6"/>
  <c r="BE252" i="6"/>
  <c r="BE259" i="6"/>
  <c r="BE264" i="6"/>
  <c r="BE267" i="6"/>
  <c r="BE275" i="6"/>
  <c r="BE281" i="6"/>
  <c r="BE284" i="6"/>
  <c r="BE143" i="6"/>
  <c r="BE146" i="6"/>
  <c r="BE154" i="6"/>
  <c r="BE178" i="6"/>
  <c r="BE188" i="6"/>
  <c r="BE191" i="6"/>
  <c r="BE198" i="6"/>
  <c r="BE206" i="6"/>
  <c r="BE210" i="6"/>
  <c r="BE215" i="6"/>
  <c r="BE225" i="6"/>
  <c r="BE231" i="6"/>
  <c r="BE236" i="6"/>
  <c r="BE242" i="6"/>
  <c r="BE248" i="6"/>
  <c r="BE255" i="6"/>
  <c r="BE270" i="6"/>
  <c r="BE287" i="6"/>
  <c r="BE293" i="6"/>
  <c r="BE297" i="6"/>
  <c r="BE301" i="6"/>
  <c r="BE306" i="6"/>
  <c r="BK128" i="4"/>
  <c r="BK127" i="4" s="1"/>
  <c r="J127" i="4" s="1"/>
  <c r="J30" i="4" s="1"/>
  <c r="F94" i="5"/>
  <c r="J120" i="5"/>
  <c r="J123" i="5"/>
  <c r="BE129" i="5"/>
  <c r="BE142" i="5"/>
  <c r="BE153" i="5"/>
  <c r="BE177" i="5"/>
  <c r="BE192" i="5"/>
  <c r="BE203" i="5"/>
  <c r="BE207" i="5"/>
  <c r="BE211" i="5"/>
  <c r="BE221" i="5"/>
  <c r="BE240" i="5"/>
  <c r="BE243" i="5"/>
  <c r="BE252" i="5"/>
  <c r="BE256" i="5"/>
  <c r="BE263" i="5"/>
  <c r="BE271" i="5"/>
  <c r="BE280" i="5"/>
  <c r="BE286" i="5"/>
  <c r="BE289" i="5"/>
  <c r="BE297" i="5"/>
  <c r="BE303" i="5"/>
  <c r="BE315" i="5"/>
  <c r="BE321" i="5"/>
  <c r="BE324" i="5"/>
  <c r="BE331" i="5"/>
  <c r="BE337" i="5"/>
  <c r="BE347" i="5"/>
  <c r="BE354" i="5"/>
  <c r="E85" i="5"/>
  <c r="BE133" i="5"/>
  <c r="BE138" i="5"/>
  <c r="BE145" i="5"/>
  <c r="BE148" i="5"/>
  <c r="BE157" i="5"/>
  <c r="BE160" i="5"/>
  <c r="BE170" i="5"/>
  <c r="BE185" i="5"/>
  <c r="BE189" i="5"/>
  <c r="BE196" i="5"/>
  <c r="BE199" i="5"/>
  <c r="BE216" i="5"/>
  <c r="BE226" i="5"/>
  <c r="BE232" i="5"/>
  <c r="BE237" i="5"/>
  <c r="BE246" i="5"/>
  <c r="BE249" i="5"/>
  <c r="BE259" i="5"/>
  <c r="BE268" i="5"/>
  <c r="BE274" i="5"/>
  <c r="BE277" i="5"/>
  <c r="BE283" i="5"/>
  <c r="BE292" i="5"/>
  <c r="BE306" i="5"/>
  <c r="BE309" i="5"/>
  <c r="BE312" i="5"/>
  <c r="BE318" i="5"/>
  <c r="BE327" i="5"/>
  <c r="BE341" i="5"/>
  <c r="E85" i="4"/>
  <c r="J89" i="4"/>
  <c r="J92" i="4"/>
  <c r="BE137" i="4"/>
  <c r="BE140" i="4"/>
  <c r="BE144" i="4"/>
  <c r="BE162" i="4"/>
  <c r="BE174" i="4"/>
  <c r="BE180" i="4"/>
  <c r="BE186" i="4"/>
  <c r="BE196" i="4"/>
  <c r="BE213" i="4"/>
  <c r="BE217" i="4"/>
  <c r="BE225" i="4"/>
  <c r="BE232" i="4"/>
  <c r="BE245" i="4"/>
  <c r="BE248" i="4"/>
  <c r="BE264" i="4"/>
  <c r="BE279" i="4"/>
  <c r="BE292" i="4"/>
  <c r="BE295" i="4"/>
  <c r="BE298" i="4"/>
  <c r="BE321" i="4"/>
  <c r="BE326" i="4"/>
  <c r="BE329" i="4"/>
  <c r="BE333" i="4"/>
  <c r="BE337" i="4"/>
  <c r="BE349" i="4"/>
  <c r="BE353" i="4"/>
  <c r="BE365" i="4"/>
  <c r="BE372" i="4"/>
  <c r="BE376" i="4"/>
  <c r="BE380" i="4"/>
  <c r="BE397" i="4"/>
  <c r="BE405" i="4"/>
  <c r="BE408" i="4"/>
  <c r="BE417" i="4"/>
  <c r="BE421" i="4"/>
  <c r="BE425" i="4"/>
  <c r="BE435" i="4"/>
  <c r="BE451" i="4"/>
  <c r="BE459" i="4"/>
  <c r="BE467" i="4"/>
  <c r="BE470" i="4"/>
  <c r="BE476" i="4"/>
  <c r="BE489" i="4"/>
  <c r="BE493" i="4"/>
  <c r="BE501" i="4"/>
  <c r="BE519" i="4"/>
  <c r="BE524" i="4"/>
  <c r="BE538" i="4"/>
  <c r="BE545" i="4"/>
  <c r="BE549" i="4"/>
  <c r="BE554" i="4"/>
  <c r="BE557" i="4"/>
  <c r="BE568" i="4"/>
  <c r="BE574" i="4"/>
  <c r="BE583" i="4"/>
  <c r="BE586" i="4"/>
  <c r="BE593" i="4"/>
  <c r="BE599" i="4"/>
  <c r="BE611" i="4"/>
  <c r="BE622" i="4"/>
  <c r="BE634" i="4"/>
  <c r="BE642" i="4"/>
  <c r="BE647" i="4"/>
  <c r="BE656" i="4"/>
  <c r="BE668" i="4"/>
  <c r="BE671" i="4"/>
  <c r="BE675" i="4"/>
  <c r="BE684" i="4"/>
  <c r="BE701" i="4"/>
  <c r="BE707" i="4"/>
  <c r="BE713" i="4"/>
  <c r="BE736" i="4"/>
  <c r="BE780" i="4"/>
  <c r="BE787" i="4"/>
  <c r="BE793" i="4"/>
  <c r="F92" i="4"/>
  <c r="BE130" i="4"/>
  <c r="BE134" i="4"/>
  <c r="BE148" i="4"/>
  <c r="BE156" i="4"/>
  <c r="BE167" i="4"/>
  <c r="BE170" i="4"/>
  <c r="BE190" i="4"/>
  <c r="BE199" i="4"/>
  <c r="BE202" i="4"/>
  <c r="BE207" i="4"/>
  <c r="BE210" i="4"/>
  <c r="BE220" i="4"/>
  <c r="BE228" i="4"/>
  <c r="BE241" i="4"/>
  <c r="BE252" i="4"/>
  <c r="BE257" i="4"/>
  <c r="BE289" i="4"/>
  <c r="BE302" i="4"/>
  <c r="BE305" i="4"/>
  <c r="BE310" i="4"/>
  <c r="BE315" i="4"/>
  <c r="BE341" i="4"/>
  <c r="BE345" i="4"/>
  <c r="BE357" i="4"/>
  <c r="BE384" i="4"/>
  <c r="BE390" i="4"/>
  <c r="BE402" i="4"/>
  <c r="BE414" i="4"/>
  <c r="BE431" i="4"/>
  <c r="BE439" i="4"/>
  <c r="BE443" i="4"/>
  <c r="BE463" i="4"/>
  <c r="BE480" i="4"/>
  <c r="BE483" i="4"/>
  <c r="BE496" i="4"/>
  <c r="BE508" i="4"/>
  <c r="BE512" i="4"/>
  <c r="BE531" i="4"/>
  <c r="BE535" i="4"/>
  <c r="BE542" i="4"/>
  <c r="BE562" i="4"/>
  <c r="BE565" i="4"/>
  <c r="BE571" i="4"/>
  <c r="BE577" i="4"/>
  <c r="BE580" i="4"/>
  <c r="BE589" i="4"/>
  <c r="BE596" i="4"/>
  <c r="BE603" i="4"/>
  <c r="BE608" i="4"/>
  <c r="BE614" i="4"/>
  <c r="BE619" i="4"/>
  <c r="BE625" i="4"/>
  <c r="BE628" i="4"/>
  <c r="BE631" i="4"/>
  <c r="BE639" i="4"/>
  <c r="BE650" i="4"/>
  <c r="BE653" i="4"/>
  <c r="BE664" i="4"/>
  <c r="BE678" i="4"/>
  <c r="BE687" i="4"/>
  <c r="BE691" i="4"/>
  <c r="BE696" i="4"/>
  <c r="BE704" i="4"/>
  <c r="BE710" i="4"/>
  <c r="BE716" i="4"/>
  <c r="BE720" i="4"/>
  <c r="BE729" i="4"/>
  <c r="BE745" i="4"/>
  <c r="BE754" i="4"/>
  <c r="BE765" i="4"/>
  <c r="BE776" i="4"/>
  <c r="BE799" i="4"/>
  <c r="E85" i="3"/>
  <c r="J89" i="3"/>
  <c r="BE131" i="3"/>
  <c r="BE138" i="3"/>
  <c r="BE142" i="3"/>
  <c r="BE159" i="3"/>
  <c r="BE162" i="3"/>
  <c r="BE166" i="3"/>
  <c r="BE178" i="3"/>
  <c r="BE182" i="3"/>
  <c r="BE185" i="3"/>
  <c r="BE188" i="3"/>
  <c r="BE203" i="3"/>
  <c r="BE211" i="3"/>
  <c r="BE214" i="3"/>
  <c r="BE229" i="3"/>
  <c r="BE256" i="3"/>
  <c r="BE282" i="3"/>
  <c r="BE287" i="3"/>
  <c r="BE291" i="3"/>
  <c r="BE299" i="3"/>
  <c r="BE310" i="3"/>
  <c r="BE318" i="3"/>
  <c r="BE322" i="3"/>
  <c r="BE329" i="3"/>
  <c r="BE350" i="3"/>
  <c r="BE359" i="3"/>
  <c r="BE363" i="3"/>
  <c r="BE370" i="3"/>
  <c r="BE380" i="3"/>
  <c r="BE386" i="3"/>
  <c r="BE390" i="3"/>
  <c r="BE393" i="3"/>
  <c r="BE399" i="3"/>
  <c r="BE411" i="3"/>
  <c r="BE418" i="3"/>
  <c r="BE430" i="3"/>
  <c r="BE433" i="3"/>
  <c r="BE437" i="3"/>
  <c r="BE445" i="3"/>
  <c r="BE462" i="3"/>
  <c r="BE468" i="3"/>
  <c r="BE477" i="3"/>
  <c r="BE483" i="3"/>
  <c r="BE496" i="3"/>
  <c r="BE499" i="3"/>
  <c r="BE520" i="3"/>
  <c r="BE543" i="3"/>
  <c r="BE552" i="3"/>
  <c r="BE559" i="3"/>
  <c r="BE583" i="3"/>
  <c r="BE591" i="3"/>
  <c r="BE603" i="3"/>
  <c r="BE609" i="3"/>
  <c r="BE615" i="3"/>
  <c r="F92" i="3"/>
  <c r="J92" i="3"/>
  <c r="BE128" i="3"/>
  <c r="BE134" i="3"/>
  <c r="BE148" i="3"/>
  <c r="BE154" i="3"/>
  <c r="BE172" i="3"/>
  <c r="BE193" i="3"/>
  <c r="BE196" i="3"/>
  <c r="BE199" i="3"/>
  <c r="BE206" i="3"/>
  <c r="BE222" i="3"/>
  <c r="BE226" i="3"/>
  <c r="BE234" i="3"/>
  <c r="BE241" i="3"/>
  <c r="BE266" i="3"/>
  <c r="BE269" i="3"/>
  <c r="BE276" i="3"/>
  <c r="BE295" i="3"/>
  <c r="BE306" i="3"/>
  <c r="BE335" i="3"/>
  <c r="BE342" i="3"/>
  <c r="BE347" i="3"/>
  <c r="BE353" i="3"/>
  <c r="BE377" i="3"/>
  <c r="BE403" i="3"/>
  <c r="BE406" i="3"/>
  <c r="BE423" i="3"/>
  <c r="BE426" i="3"/>
  <c r="BE442" i="3"/>
  <c r="BE450" i="3"/>
  <c r="BE453" i="3"/>
  <c r="BE456" i="3"/>
  <c r="BE459" i="3"/>
  <c r="BE465" i="3"/>
  <c r="BE471" i="3"/>
  <c r="BE474" i="3"/>
  <c r="BE480" i="3"/>
  <c r="BE486" i="3"/>
  <c r="BE489" i="3"/>
  <c r="BE493" i="3"/>
  <c r="BE502" i="3"/>
  <c r="BE505" i="3"/>
  <c r="BE508" i="3"/>
  <c r="BE516" i="3"/>
  <c r="BE523" i="3"/>
  <c r="BE529" i="3"/>
  <c r="BE533" i="3"/>
  <c r="BE536" i="3"/>
  <c r="BE539" i="3"/>
  <c r="BE567" i="3"/>
  <c r="BE575" i="3"/>
  <c r="BE595" i="3"/>
  <c r="BE131" i="2"/>
  <c r="BE136" i="2"/>
  <c r="BE145" i="2"/>
  <c r="BE150" i="2"/>
  <c r="BE158" i="2"/>
  <c r="BE164" i="2"/>
  <c r="BE174" i="2"/>
  <c r="BE178" i="2"/>
  <c r="BE188" i="2"/>
  <c r="E85" i="2"/>
  <c r="J89" i="2"/>
  <c r="F92" i="2"/>
  <c r="J92" i="2"/>
  <c r="BE127" i="2"/>
  <c r="BE140" i="2"/>
  <c r="BE154" i="2"/>
  <c r="BE169" i="2"/>
  <c r="BE184" i="2"/>
  <c r="J34" i="2"/>
  <c r="AW95" i="1" s="1"/>
  <c r="AS94" i="1"/>
  <c r="F37" i="2"/>
  <c r="BD95" i="1" s="1"/>
  <c r="F35" i="3"/>
  <c r="BB96" i="1" s="1"/>
  <c r="J34" i="3"/>
  <c r="AW96" i="1" s="1"/>
  <c r="F36" i="3"/>
  <c r="BC96" i="1"/>
  <c r="F34" i="4"/>
  <c r="BA97" i="1" s="1"/>
  <c r="F35" i="4"/>
  <c r="BB97" i="1" s="1"/>
  <c r="J36" i="5"/>
  <c r="AW99" i="1" s="1"/>
  <c r="F37" i="5"/>
  <c r="BB99" i="1" s="1"/>
  <c r="F38" i="5"/>
  <c r="BC99" i="1" s="1"/>
  <c r="F38" i="6"/>
  <c r="BC100" i="1"/>
  <c r="F37" i="6"/>
  <c r="BB100" i="1"/>
  <c r="F38" i="7"/>
  <c r="BC102" i="1"/>
  <c r="F37" i="7"/>
  <c r="BB102" i="1"/>
  <c r="F37" i="8"/>
  <c r="BB103" i="1"/>
  <c r="F36" i="8"/>
  <c r="BA103" i="1" s="1"/>
  <c r="F38" i="8"/>
  <c r="BC103" i="1"/>
  <c r="F38" i="9"/>
  <c r="BC105" i="1" s="1"/>
  <c r="J36" i="9"/>
  <c r="AW105" i="1"/>
  <c r="F37" i="9"/>
  <c r="BB105" i="1"/>
  <c r="F36" i="10"/>
  <c r="BA106" i="1"/>
  <c r="F38" i="10"/>
  <c r="BC106" i="1" s="1"/>
  <c r="F37" i="11"/>
  <c r="BB108" i="1"/>
  <c r="F38" i="11"/>
  <c r="BC108" i="1" s="1"/>
  <c r="F36" i="12"/>
  <c r="BA109" i="1"/>
  <c r="F37" i="12"/>
  <c r="BB109" i="1"/>
  <c r="F38" i="12"/>
  <c r="BC109" i="1"/>
  <c r="F37" i="13"/>
  <c r="BB110" i="1" s="1"/>
  <c r="F38" i="13"/>
  <c r="BC110" i="1"/>
  <c r="F38" i="14"/>
  <c r="BC111" i="1" s="1"/>
  <c r="F37" i="14"/>
  <c r="BB111" i="1"/>
  <c r="J36" i="15"/>
  <c r="AW112" i="1"/>
  <c r="F38" i="15"/>
  <c r="BC112" i="1"/>
  <c r="F36" i="16"/>
  <c r="BA113" i="1" s="1"/>
  <c r="F37" i="16"/>
  <c r="BB113" i="1" s="1"/>
  <c r="F38" i="16"/>
  <c r="BC113" i="1" s="1"/>
  <c r="F39" i="17"/>
  <c r="BD115" i="1"/>
  <c r="J36" i="17"/>
  <c r="AW115" i="1"/>
  <c r="F37" i="17"/>
  <c r="BB115" i="1"/>
  <c r="F39" i="18"/>
  <c r="BD116" i="1" s="1"/>
  <c r="F37" i="18"/>
  <c r="BB116" i="1" s="1"/>
  <c r="F35" i="2"/>
  <c r="BB95" i="1" s="1"/>
  <c r="F36" i="2"/>
  <c r="BC95" i="1" s="1"/>
  <c r="F34" i="2"/>
  <c r="BA95" i="1" s="1"/>
  <c r="F34" i="3"/>
  <c r="BA96" i="1" s="1"/>
  <c r="F37" i="3"/>
  <c r="BD96" i="1" s="1"/>
  <c r="F37" i="4"/>
  <c r="BD97" i="1" s="1"/>
  <c r="J34" i="4"/>
  <c r="AW97" i="1" s="1"/>
  <c r="F36" i="4"/>
  <c r="BC97" i="1"/>
  <c r="F36" i="5"/>
  <c r="BA99" i="1"/>
  <c r="F39" i="5"/>
  <c r="BD99" i="1" s="1"/>
  <c r="F39" i="6"/>
  <c r="BD100" i="1" s="1"/>
  <c r="J36" i="6"/>
  <c r="AW100" i="1" s="1"/>
  <c r="F36" i="6"/>
  <c r="BA100" i="1" s="1"/>
  <c r="F36" i="7"/>
  <c r="BA102" i="1"/>
  <c r="J36" i="7"/>
  <c r="AW102" i="1"/>
  <c r="F39" i="7"/>
  <c r="BD102" i="1" s="1"/>
  <c r="J36" i="8"/>
  <c r="AW103" i="1" s="1"/>
  <c r="F39" i="8"/>
  <c r="BD103" i="1" s="1"/>
  <c r="F36" i="9"/>
  <c r="BA105" i="1" s="1"/>
  <c r="F39" i="9"/>
  <c r="BD105" i="1" s="1"/>
  <c r="F37" i="10"/>
  <c r="BB106" i="1"/>
  <c r="J36" i="10"/>
  <c r="AW106" i="1" s="1"/>
  <c r="F39" i="10"/>
  <c r="BD106" i="1" s="1"/>
  <c r="F39" i="11"/>
  <c r="BD108" i="1" s="1"/>
  <c r="J36" i="11"/>
  <c r="AW108" i="1" s="1"/>
  <c r="F36" i="11"/>
  <c r="BA108" i="1" s="1"/>
  <c r="J36" i="12"/>
  <c r="AW109" i="1"/>
  <c r="F39" i="12"/>
  <c r="BD109" i="1" s="1"/>
  <c r="F36" i="13"/>
  <c r="BA110" i="1" s="1"/>
  <c r="J36" i="13"/>
  <c r="AW110" i="1" s="1"/>
  <c r="F39" i="13"/>
  <c r="BD110" i="1" s="1"/>
  <c r="F36" i="14"/>
  <c r="BA111" i="1" s="1"/>
  <c r="J36" i="14"/>
  <c r="AW111" i="1"/>
  <c r="F39" i="14"/>
  <c r="BD111" i="1" s="1"/>
  <c r="F36" i="15"/>
  <c r="BA112" i="1" s="1"/>
  <c r="F39" i="15"/>
  <c r="BD112" i="1" s="1"/>
  <c r="F37" i="15"/>
  <c r="BB112" i="1" s="1"/>
  <c r="J36" i="16"/>
  <c r="AW113" i="1" s="1"/>
  <c r="F39" i="16"/>
  <c r="BD113" i="1"/>
  <c r="F36" i="17"/>
  <c r="BA115" i="1" s="1"/>
  <c r="F38" i="17"/>
  <c r="BC115" i="1" s="1"/>
  <c r="F36" i="18"/>
  <c r="BA116" i="1" s="1"/>
  <c r="F38" i="18"/>
  <c r="BC116" i="1" s="1"/>
  <c r="J36" i="18"/>
  <c r="AW116" i="1" s="1"/>
  <c r="J204" i="17" l="1"/>
  <c r="J103" i="17" s="1"/>
  <c r="BK137" i="17"/>
  <c r="J137" i="17" s="1"/>
  <c r="J101" i="17" s="1"/>
  <c r="BK127" i="6"/>
  <c r="BK126" i="6" s="1"/>
  <c r="J126" i="6" s="1"/>
  <c r="J98" i="6" s="1"/>
  <c r="BK127" i="10"/>
  <c r="J127" i="10" s="1"/>
  <c r="J99" i="10" s="1"/>
  <c r="J261" i="17"/>
  <c r="J104" i="17" s="1"/>
  <c r="P143" i="18"/>
  <c r="P128" i="18"/>
  <c r="AU116" i="1"/>
  <c r="R126" i="16"/>
  <c r="R125" i="16"/>
  <c r="T126" i="14"/>
  <c r="T125" i="14"/>
  <c r="R126" i="13"/>
  <c r="R125" i="13"/>
  <c r="T127" i="10"/>
  <c r="T126" i="10"/>
  <c r="R130" i="9"/>
  <c r="R129" i="9"/>
  <c r="R129" i="7"/>
  <c r="R128" i="7"/>
  <c r="P126" i="3"/>
  <c r="P125" i="3"/>
  <c r="AU96" i="1"/>
  <c r="R125" i="2"/>
  <c r="R123" i="2" s="1"/>
  <c r="BK143" i="18"/>
  <c r="J143" i="18"/>
  <c r="J101" i="18"/>
  <c r="R137" i="17"/>
  <c r="P126" i="15"/>
  <c r="P125" i="15"/>
  <c r="AU112" i="1"/>
  <c r="P126" i="14"/>
  <c r="P125" i="14"/>
  <c r="AU111" i="1"/>
  <c r="T126" i="12"/>
  <c r="T125" i="12" s="1"/>
  <c r="T130" i="9"/>
  <c r="T129" i="9"/>
  <c r="P128" i="8"/>
  <c r="P127" i="8"/>
  <c r="AU103" i="1"/>
  <c r="T129" i="7"/>
  <c r="T128" i="7"/>
  <c r="P127" i="6"/>
  <c r="P126" i="6"/>
  <c r="AU100" i="1"/>
  <c r="R128" i="4"/>
  <c r="R127" i="4" s="1"/>
  <c r="T126" i="3"/>
  <c r="T125" i="3"/>
  <c r="P125" i="2"/>
  <c r="P123" i="2" s="1"/>
  <c r="AU95" i="1" s="1"/>
  <c r="R143" i="18"/>
  <c r="R128" i="18" s="1"/>
  <c r="T137" i="17"/>
  <c r="T128" i="17"/>
  <c r="P127" i="10"/>
  <c r="P126" i="10"/>
  <c r="AU106" i="1"/>
  <c r="P130" i="9"/>
  <c r="P129" i="9"/>
  <c r="AU105" i="1"/>
  <c r="T128" i="8"/>
  <c r="T127" i="8" s="1"/>
  <c r="P129" i="7"/>
  <c r="P128" i="7" s="1"/>
  <c r="AU102" i="1" s="1"/>
  <c r="R127" i="6"/>
  <c r="R126" i="6"/>
  <c r="T128" i="4"/>
  <c r="T127" i="4"/>
  <c r="R126" i="3"/>
  <c r="R125" i="3"/>
  <c r="T143" i="18"/>
  <c r="T128" i="18"/>
  <c r="P137" i="17"/>
  <c r="P128" i="17"/>
  <c r="AU115" i="1"/>
  <c r="R128" i="17"/>
  <c r="T126" i="16"/>
  <c r="T125" i="16"/>
  <c r="R126" i="15"/>
  <c r="R125" i="15" s="1"/>
  <c r="R126" i="14"/>
  <c r="R125" i="14" s="1"/>
  <c r="T126" i="13"/>
  <c r="T125" i="13" s="1"/>
  <c r="T126" i="11"/>
  <c r="T125" i="11" s="1"/>
  <c r="R127" i="10"/>
  <c r="R126" i="10"/>
  <c r="R128" i="8"/>
  <c r="R127" i="8"/>
  <c r="T127" i="6"/>
  <c r="T126" i="6" s="1"/>
  <c r="T127" i="5"/>
  <c r="T126" i="5" s="1"/>
  <c r="P128" i="4"/>
  <c r="P127" i="4" s="1"/>
  <c r="AU97" i="1" s="1"/>
  <c r="T125" i="2"/>
  <c r="T123" i="2"/>
  <c r="BK125" i="2"/>
  <c r="J125" i="2" s="1"/>
  <c r="J98" i="2" s="1"/>
  <c r="BK128" i="8"/>
  <c r="J128" i="8" s="1"/>
  <c r="J99" i="8" s="1"/>
  <c r="BK126" i="15"/>
  <c r="J126" i="15"/>
  <c r="J99" i="15" s="1"/>
  <c r="BK129" i="18"/>
  <c r="J129" i="18"/>
  <c r="J99" i="18"/>
  <c r="J144" i="18"/>
  <c r="J102" i="18"/>
  <c r="BK126" i="3"/>
  <c r="J126" i="3"/>
  <c r="J97" i="3" s="1"/>
  <c r="BK129" i="7"/>
  <c r="J129" i="7" s="1"/>
  <c r="J99" i="7" s="1"/>
  <c r="BK130" i="9"/>
  <c r="J130" i="9"/>
  <c r="J99" i="9"/>
  <c r="BK126" i="11"/>
  <c r="J126" i="11"/>
  <c r="J99" i="11"/>
  <c r="BK126" i="12"/>
  <c r="J126" i="12"/>
  <c r="J99" i="12" s="1"/>
  <c r="BK126" i="13"/>
  <c r="J126" i="13" s="1"/>
  <c r="J99" i="13" s="1"/>
  <c r="BK126" i="14"/>
  <c r="J126" i="14"/>
  <c r="J99" i="14"/>
  <c r="BK126" i="16"/>
  <c r="J126" i="16"/>
  <c r="J99" i="16"/>
  <c r="BK129" i="17"/>
  <c r="BK128" i="17" s="1"/>
  <c r="J128" i="17" s="1"/>
  <c r="J32" i="17" s="1"/>
  <c r="AG115" i="1" s="1"/>
  <c r="J129" i="17"/>
  <c r="J99" i="17" s="1"/>
  <c r="BK275" i="17"/>
  <c r="J275" i="17" s="1"/>
  <c r="J105" i="17" s="1"/>
  <c r="BK293" i="18"/>
  <c r="J293" i="18"/>
  <c r="J105" i="18"/>
  <c r="BK126" i="10"/>
  <c r="J126" i="10"/>
  <c r="J32" i="10" s="1"/>
  <c r="AG106" i="1" s="1"/>
  <c r="J127" i="6"/>
  <c r="J99" i="6" s="1"/>
  <c r="J127" i="5"/>
  <c r="J99" i="5" s="1"/>
  <c r="AG97" i="1"/>
  <c r="AN97" i="1" s="1"/>
  <c r="J96" i="4"/>
  <c r="J128" i="4"/>
  <c r="J97" i="4"/>
  <c r="AU98" i="1"/>
  <c r="F33" i="2"/>
  <c r="AZ95" i="1" s="1"/>
  <c r="J33" i="3"/>
  <c r="AV96" i="1"/>
  <c r="AT96" i="1" s="1"/>
  <c r="J33" i="4"/>
  <c r="AV97" i="1" s="1"/>
  <c r="AT97" i="1" s="1"/>
  <c r="F35" i="5"/>
  <c r="AZ99" i="1" s="1"/>
  <c r="BD98" i="1"/>
  <c r="BC98" i="1"/>
  <c r="AY98" i="1"/>
  <c r="J32" i="5"/>
  <c r="AG99" i="1"/>
  <c r="F35" i="6"/>
  <c r="AZ100" i="1"/>
  <c r="J32" i="6"/>
  <c r="AG100" i="1"/>
  <c r="J35" i="7"/>
  <c r="AV102" i="1"/>
  <c r="AT102" i="1" s="1"/>
  <c r="BA101" i="1"/>
  <c r="AW101" i="1"/>
  <c r="BC101" i="1"/>
  <c r="AY101" i="1"/>
  <c r="J35" i="8"/>
  <c r="AV103" i="1" s="1"/>
  <c r="AT103" i="1" s="1"/>
  <c r="J35" i="9"/>
  <c r="AV105" i="1" s="1"/>
  <c r="AT105" i="1" s="1"/>
  <c r="F35" i="10"/>
  <c r="AZ106" i="1" s="1"/>
  <c r="F35" i="11"/>
  <c r="AZ108" i="1"/>
  <c r="F35" i="12"/>
  <c r="AZ109" i="1" s="1"/>
  <c r="J35" i="13"/>
  <c r="AV110" i="1" s="1"/>
  <c r="AT110" i="1" s="1"/>
  <c r="F35" i="14"/>
  <c r="AZ111" i="1"/>
  <c r="J35" i="15"/>
  <c r="AV112" i="1" s="1"/>
  <c r="AT112" i="1" s="1"/>
  <c r="F35" i="16"/>
  <c r="AZ113" i="1"/>
  <c r="BD107" i="1"/>
  <c r="BB107" i="1"/>
  <c r="AX107" i="1"/>
  <c r="F35" i="17"/>
  <c r="AZ115" i="1" s="1"/>
  <c r="BB114" i="1"/>
  <c r="AX114" i="1"/>
  <c r="BA114" i="1"/>
  <c r="AW114" i="1" s="1"/>
  <c r="J35" i="18"/>
  <c r="AV116" i="1"/>
  <c r="AT116" i="1"/>
  <c r="J33" i="2"/>
  <c r="AV95" i="1" s="1"/>
  <c r="AT95" i="1" s="1"/>
  <c r="F33" i="3"/>
  <c r="AZ96" i="1" s="1"/>
  <c r="F33" i="4"/>
  <c r="AZ97" i="1" s="1"/>
  <c r="J35" i="5"/>
  <c r="AV99" i="1" s="1"/>
  <c r="AT99" i="1" s="1"/>
  <c r="BB98" i="1"/>
  <c r="AX98" i="1"/>
  <c r="BA98" i="1"/>
  <c r="AW98" i="1" s="1"/>
  <c r="J35" i="6"/>
  <c r="AV100" i="1"/>
  <c r="AT100" i="1" s="1"/>
  <c r="F35" i="7"/>
  <c r="AZ102" i="1"/>
  <c r="BD101" i="1"/>
  <c r="BB101" i="1"/>
  <c r="AX101" i="1"/>
  <c r="F35" i="8"/>
  <c r="AZ103" i="1" s="1"/>
  <c r="F35" i="9"/>
  <c r="AZ105" i="1" s="1"/>
  <c r="BC104" i="1"/>
  <c r="AY104" i="1"/>
  <c r="BB104" i="1"/>
  <c r="AX104" i="1"/>
  <c r="BD104" i="1"/>
  <c r="BA104" i="1"/>
  <c r="AW104" i="1" s="1"/>
  <c r="J35" i="10"/>
  <c r="AV106" i="1" s="1"/>
  <c r="AT106" i="1" s="1"/>
  <c r="J35" i="11"/>
  <c r="AV108" i="1" s="1"/>
  <c r="AT108" i="1" s="1"/>
  <c r="J35" i="12"/>
  <c r="AV109" i="1" s="1"/>
  <c r="AT109" i="1" s="1"/>
  <c r="F35" i="13"/>
  <c r="AZ110" i="1"/>
  <c r="J35" i="14"/>
  <c r="AV111" i="1"/>
  <c r="AT111" i="1"/>
  <c r="F35" i="15"/>
  <c r="AZ112" i="1"/>
  <c r="J35" i="16"/>
  <c r="AV113" i="1"/>
  <c r="AT113" i="1"/>
  <c r="BC107" i="1"/>
  <c r="AY107" i="1"/>
  <c r="BA107" i="1"/>
  <c r="AW107" i="1"/>
  <c r="J35" i="17"/>
  <c r="AV115" i="1"/>
  <c r="AT115" i="1"/>
  <c r="BD114" i="1"/>
  <c r="BC114" i="1"/>
  <c r="AY114" i="1" s="1"/>
  <c r="F35" i="18"/>
  <c r="AZ116" i="1" s="1"/>
  <c r="BK128" i="7" l="1"/>
  <c r="J128" i="7"/>
  <c r="J98" i="7"/>
  <c r="BK125" i="14"/>
  <c r="J125" i="14"/>
  <c r="J98" i="14"/>
  <c r="BK123" i="2"/>
  <c r="J123" i="2" s="1"/>
  <c r="J96" i="2" s="1"/>
  <c r="BK125" i="3"/>
  <c r="J125" i="3"/>
  <c r="J96" i="3"/>
  <c r="BK127" i="8"/>
  <c r="J127" i="8"/>
  <c r="BK129" i="9"/>
  <c r="J129" i="9"/>
  <c r="J98" i="9"/>
  <c r="BK125" i="11"/>
  <c r="J125" i="11"/>
  <c r="BK125" i="12"/>
  <c r="J125" i="12"/>
  <c r="J98" i="12"/>
  <c r="BK125" i="13"/>
  <c r="J125" i="13"/>
  <c r="J98" i="13" s="1"/>
  <c r="BK125" i="15"/>
  <c r="J125" i="15"/>
  <c r="J98" i="15"/>
  <c r="BK125" i="16"/>
  <c r="J125" i="16"/>
  <c r="J98" i="16"/>
  <c r="BK128" i="18"/>
  <c r="J128" i="18"/>
  <c r="J32" i="18" s="1"/>
  <c r="AG116" i="1" s="1"/>
  <c r="AN115" i="1"/>
  <c r="J98" i="17"/>
  <c r="J41" i="17"/>
  <c r="AN106" i="1"/>
  <c r="J98" i="10"/>
  <c r="J41" i="10"/>
  <c r="AN100" i="1"/>
  <c r="AN99" i="1"/>
  <c r="J41" i="6"/>
  <c r="J41" i="5"/>
  <c r="J39" i="4"/>
  <c r="AU107" i="1"/>
  <c r="J32" i="8"/>
  <c r="AG103" i="1"/>
  <c r="J32" i="11"/>
  <c r="AG108" i="1" s="1"/>
  <c r="AG98" i="1"/>
  <c r="AZ107" i="1"/>
  <c r="AV107" i="1" s="1"/>
  <c r="AT107" i="1" s="1"/>
  <c r="BD94" i="1"/>
  <c r="W33" i="1" s="1"/>
  <c r="BC94" i="1"/>
  <c r="W32" i="1" s="1"/>
  <c r="AU114" i="1"/>
  <c r="AU104" i="1"/>
  <c r="AU101" i="1"/>
  <c r="AZ98" i="1"/>
  <c r="AV98" i="1"/>
  <c r="AT98" i="1"/>
  <c r="AZ101" i="1"/>
  <c r="AV101" i="1"/>
  <c r="AT101" i="1" s="1"/>
  <c r="AZ104" i="1"/>
  <c r="AV104" i="1"/>
  <c r="AT104" i="1"/>
  <c r="AZ114" i="1"/>
  <c r="AV114" i="1" s="1"/>
  <c r="AT114" i="1" s="1"/>
  <c r="BB94" i="1"/>
  <c r="W31" i="1" s="1"/>
  <c r="BA94" i="1"/>
  <c r="W30" i="1" s="1"/>
  <c r="J41" i="18" l="1"/>
  <c r="J41" i="8"/>
  <c r="J41" i="11"/>
  <c r="J98" i="18"/>
  <c r="J98" i="11"/>
  <c r="J98" i="8"/>
  <c r="AN98" i="1"/>
  <c r="AN103" i="1"/>
  <c r="AN116" i="1"/>
  <c r="AN108" i="1"/>
  <c r="AG114" i="1"/>
  <c r="AN114" i="1" s="1"/>
  <c r="J32" i="13"/>
  <c r="AG110" i="1" s="1"/>
  <c r="J32" i="15"/>
  <c r="AG112" i="1"/>
  <c r="J30" i="2"/>
  <c r="AG95" i="1"/>
  <c r="J32" i="9"/>
  <c r="AG105" i="1"/>
  <c r="AY94" i="1"/>
  <c r="AW94" i="1"/>
  <c r="AK30" i="1" s="1"/>
  <c r="AU94" i="1"/>
  <c r="J32" i="7"/>
  <c r="AG102" i="1"/>
  <c r="AG101" i="1"/>
  <c r="J32" i="14"/>
  <c r="AG111" i="1"/>
  <c r="J32" i="12"/>
  <c r="AG109" i="1"/>
  <c r="J30" i="3"/>
  <c r="AG96" i="1"/>
  <c r="J32" i="16"/>
  <c r="AG113" i="1"/>
  <c r="AX94" i="1"/>
  <c r="AZ94" i="1"/>
  <c r="W29" i="1" s="1"/>
  <c r="J41" i="16" l="1"/>
  <c r="J41" i="14"/>
  <c r="J41" i="13"/>
  <c r="J41" i="15"/>
  <c r="J41" i="7"/>
  <c r="J39" i="3"/>
  <c r="J41" i="9"/>
  <c r="J39" i="2"/>
  <c r="J41" i="12"/>
  <c r="AN96" i="1"/>
  <c r="AN102" i="1"/>
  <c r="AN105" i="1"/>
  <c r="AG104" i="1"/>
  <c r="AN110" i="1"/>
  <c r="AN112" i="1"/>
  <c r="AN95" i="1"/>
  <c r="AN109" i="1"/>
  <c r="AN111" i="1"/>
  <c r="AN113" i="1"/>
  <c r="AN101" i="1"/>
  <c r="AN104" i="1"/>
  <c r="AG107" i="1"/>
  <c r="AV94" i="1"/>
  <c r="AK29" i="1" s="1"/>
  <c r="AN107" i="1" l="1"/>
  <c r="AG94" i="1"/>
  <c r="AK26" i="1" s="1"/>
  <c r="AK35" i="1" s="1"/>
  <c r="AT94" i="1"/>
  <c r="AN94" i="1" l="1"/>
</calcChain>
</file>

<file path=xl/sharedStrings.xml><?xml version="1.0" encoding="utf-8"?>
<sst xmlns="http://schemas.openxmlformats.org/spreadsheetml/2006/main" count="33288" uniqueCount="2827">
  <si>
    <t>Export Komplet</t>
  </si>
  <si>
    <t/>
  </si>
  <si>
    <t>2.0</t>
  </si>
  <si>
    <t>ZAMOK</t>
  </si>
  <si>
    <t>False</t>
  </si>
  <si>
    <t>{86e946ab-f59b-4f96-9eed-798401ff8d19}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</si>
  <si>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</si>
  <si>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</si>
  <si>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</si>
  <si>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</si>
  <si>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</si>
  <si>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</si>
  <si>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</si>
  <si>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</si>
  <si>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1188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</si>
  <si>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</si>
  <si>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</si>
  <si>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Stavební úpravy MK v ul. Na Chmelnici a části ul. Vrchlickéhé v Třeboni</t>
  </si>
  <si>
    <t>KSO:</t>
  </si>
  <si>
    <t>CC-CZ:</t>
  </si>
  <si>
    <t>Místo:</t>
  </si>
  <si>
    <t>Třeboň</t>
  </si>
  <si>
    <t>Datum:</t>
  </si>
  <si>
    <t>6. 6. 2024</t>
  </si>
  <si>
    <t>Zadavatel:</t>
  </si>
  <si>
    <t>IČ:</t>
  </si>
  <si>
    <t>Město Třeboň</t>
  </si>
  <si>
    <t>DIČ:</t>
  </si>
  <si>
    <t>Uchazeč:</t>
  </si>
  <si>
    <t>Vyplň údaj</t>
  </si>
  <si>
    <t>Projektant:</t>
  </si>
  <si>
    <t>63906601</t>
  </si>
  <si>
    <t>WAY project s.r.o.</t>
  </si>
  <si>
    <t>True</t>
  </si>
  <si>
    <t>Zpracovatel:</t>
  </si>
  <si>
    <t xml:space="preserve"> 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</si>
  <si>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</si>
  <si>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</si>
  <si>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</si>
  <si>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</si>
  <si>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</si>
  <si>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</si>
  <si>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</si>
  <si>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</si>
  <si>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</si>
  <si>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</si>
  <si>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</si>
  <si>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</si>
  <si>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</si>
  <si>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</si>
  <si>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</si>
  <si>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</si>
  <si>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</si>
  <si>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</si>
  <si>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</si>
  <si>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</si>
  <si>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</si>
  <si>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</si>
  <si>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</si>
  <si>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</si>
  <si>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</si>
  <si>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</si>
  <si>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</si>
  <si>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</si>
  <si>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</si>
  <si>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</si>
  <si>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</si>
  <si>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</si>
  <si>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</si>
  <si>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</si>
  <si>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</si>
  <si>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</si>
  <si>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</si>
  <si>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</si>
  <si>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</si>
  <si>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</si>
  <si>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</si>
  <si>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</si>
  <si>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</si>
  <si>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</si>
  <si>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</si>
  <si>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</si>
  <si>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02</t>
  </si>
  <si>
    <t>Ostatní a vedlejší náklady</t>
  </si>
  <si>
    <t>STA</t>
  </si>
  <si>
    <t>1</t>
  </si>
  <si>
    <t>{e86636e4-3099-4d8d-9316-4a6c575f690e}</t>
  </si>
  <si>
    <t>2</t>
  </si>
  <si>
    <t>101</t>
  </si>
  <si>
    <t>ulice Vrchlického</t>
  </si>
  <si>
    <t>{f2e91124-4cec-49ad-9fb0-b28e655a2d21}</t>
  </si>
  <si>
    <t>822 27 72</t>
  </si>
  <si>
    <t>102</t>
  </si>
  <si>
    <t>ulice Na Chmelnici</t>
  </si>
  <si>
    <t>{d1679d42-d1f8-4c16-b1fa-ea910b494a5c}</t>
  </si>
  <si>
    <t>301</t>
  </si>
  <si>
    <t>Vodovod</t>
  </si>
  <si>
    <t>{384182b4-328c-4380-8368-c6d1570e1135}</t>
  </si>
  <si>
    <t>827 11 12</t>
  </si>
  <si>
    <t>301a</t>
  </si>
  <si>
    <t>Vodovod, ulice Vrchlického</t>
  </si>
  <si>
    <t>Soupis</t>
  </si>
  <si>
    <t>{fd569687-1ea1-418b-8de4-aa1d56b4f09f}</t>
  </si>
  <si>
    <t>301b</t>
  </si>
  <si>
    <t>Vodovod, ulice Na Chmelnici</t>
  </si>
  <si>
    <t>{58c371aa-19f8-4c94-bab2-684871e0634a}</t>
  </si>
  <si>
    <t>302</t>
  </si>
  <si>
    <t>Splašková kanalizace</t>
  </si>
  <si>
    <t>{c3791ea9-f499-45c6-b94a-f54c9ef88faf}</t>
  </si>
  <si>
    <t>302a</t>
  </si>
  <si>
    <t>Splašková kanalizace, ulice Vrchlického</t>
  </si>
  <si>
    <t>{7bdc5d74-525e-4065-a550-480383c01f8d}</t>
  </si>
  <si>
    <t>302b</t>
  </si>
  <si>
    <t>Splašková kanalizace, ulice Na Chmelnici</t>
  </si>
  <si>
    <t>{d7f94e2d-b659-4920-bbf8-f096a5617d75}</t>
  </si>
  <si>
    <t>303</t>
  </si>
  <si>
    <t>Dešťová kanalizace</t>
  </si>
  <si>
    <t>{8161ebea-0470-4dac-95ba-e75baf9f7ec6}</t>
  </si>
  <si>
    <t>303a</t>
  </si>
  <si>
    <t>Dešťová kanalizace, ulice Na Chmelnici</t>
  </si>
  <si>
    <t>{c593cd73-0f58-46a8-95fc-e45259c7e96d}</t>
  </si>
  <si>
    <t>303b</t>
  </si>
  <si>
    <t>Dešťová kanalizace, ulice Vrchlického</t>
  </si>
  <si>
    <t>{6e93d381-7ba7-40d9-816b-a48e4023d7de}</t>
  </si>
  <si>
    <t>304</t>
  </si>
  <si>
    <t>Vodovodní a kanalizační přípojky</t>
  </si>
  <si>
    <t>{d5d03b7d-4cf5-4b5f-a1e2-1685dcd4d1d0}</t>
  </si>
  <si>
    <t>304a1</t>
  </si>
  <si>
    <t>Vodovodní přípojky, ulice Vrchlického</t>
  </si>
  <si>
    <t>{05e75680-59f1-496e-b6bd-1c01c5d2e6a5}</t>
  </si>
  <si>
    <t>304a2</t>
  </si>
  <si>
    <t>Kanalizační splaškové přípojky, ulice Vrchlického</t>
  </si>
  <si>
    <t>{13b5e279-b081-4409-8e4c-9971bacca476}</t>
  </si>
  <si>
    <t>304a3</t>
  </si>
  <si>
    <t>Kanalizační dešťové přípojky, ulice Vrchlického</t>
  </si>
  <si>
    <t>{b3b73d15-c9dd-40b4-b39f-d17db376fad4}</t>
  </si>
  <si>
    <t>304b1</t>
  </si>
  <si>
    <t>Vodovodní přípojky, ulice Na Chmelnici</t>
  </si>
  <si>
    <t>{d26b3c04-0447-4b86-b23d-d4329dc70fcf}</t>
  </si>
  <si>
    <t>304b2</t>
  </si>
  <si>
    <t>Kanalizační splaškové přípojky, ulice Na Chmelnici</t>
  </si>
  <si>
    <t>{e1ee4925-9369-4d40-8679-bf217e74bb12}</t>
  </si>
  <si>
    <t>304b3</t>
  </si>
  <si>
    <t>Kanalizační dešťové přípojky, ulice Na Chmelnici</t>
  </si>
  <si>
    <t>{2568ba65-7b85-48dd-9cce-be23f24707d2}</t>
  </si>
  <si>
    <t>401</t>
  </si>
  <si>
    <t>Veřejné osvětlení</t>
  </si>
  <si>
    <t>{0bcb0d4c-bc2c-400d-b558-c83f31f33656}</t>
  </si>
  <si>
    <t>401a</t>
  </si>
  <si>
    <t>Veřejné osvětlení, ulice Vrchlického</t>
  </si>
  <si>
    <t>{7f87a726-4389-4a37-858e-6005c381af66}</t>
  </si>
  <si>
    <t>401b</t>
  </si>
  <si>
    <t>Veřejné osvětlení, ulice Na Chmelnici</t>
  </si>
  <si>
    <t>{b53b7194-5e4b-48e8-99af-cf4077a0aa38}</t>
  </si>
  <si>
    <t>KRYCÍ LIST SOUPISU PRACÍ</t>
  </si>
  <si>
    <t>Objekt:</t>
  </si>
  <si>
    <t>02 - Ostatní a vedlejší náklady</t>
  </si>
  <si>
    <t>REKAPITULACE ČLENĚNÍ SOUPISU PRACÍ</t>
  </si>
  <si>
    <t>Kód dílu - Popis</t>
  </si>
  <si>
    <t>Cena celkem [CZK]</t>
  </si>
  <si>
    <t>Náklady ze soupisu prací</t>
  </si>
  <si>
    <t>-1</t>
  </si>
  <si>
    <t>OST - Ostatní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</si>
  <si>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</si>
  <si>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</si>
  <si>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</si>
  <si>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</si>
  <si>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VRN5 - Finanční náklady</t>
  </si>
  <si>
    <t xml:space="preserve">    VRN9 - Ostatní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</si>
  <si>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</si>
  <si>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</si>
  <si>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</si>
  <si>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</si>
  <si>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</si>
  <si>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</si>
  <si>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</si>
  <si>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</si>
  <si>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</si>
  <si>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</si>
  <si>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</si>
  <si>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</si>
  <si>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</si>
  <si>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OST</t>
  </si>
  <si>
    <t>Ostatní</t>
  </si>
  <si>
    <t>4</t>
  </si>
  <si>
    <t>ROZPOCET</t>
  </si>
  <si>
    <t>VRN</t>
  </si>
  <si>
    <t>Vedlejší rozpočtové náklady</t>
  </si>
  <si>
    <t>5</t>
  </si>
  <si>
    <t>VRN1</t>
  </si>
  <si>
    <t>Průzkumné, geodetické a projektové práce</t>
  </si>
  <si>
    <t>K</t>
  </si>
  <si>
    <t>011103000</t>
  </si>
  <si>
    <t>Geologický průzkum bez rozlišení</t>
  </si>
  <si>
    <t>kpl</t>
  </si>
  <si>
    <t>CS ÚRS 2024 01</t>
  </si>
  <si>
    <t>1024</t>
  </si>
  <si>
    <t>1453692752</t>
  </si>
  <si>
    <t>PP</t>
  </si>
  <si>
    <t>VV</t>
  </si>
  <si>
    <t>prohlídka a posouzení podloží pozemních komunkací geotechnikem včetně návrhu opatření</t>
  </si>
  <si>
    <t>"pro stavbu jako celek" 1</t>
  </si>
  <si>
    <t>012203000</t>
  </si>
  <si>
    <t>Geodetické práce při provádění stavby</t>
  </si>
  <si>
    <t>783900981</t>
  </si>
  <si>
    <t>podrobné vytýčení podle vytyčovacích protokolů</t>
  </si>
  <si>
    <t>podrobné vytýčení výšek povrchu podle příčných řezů</t>
  </si>
  <si>
    <t>3</t>
  </si>
  <si>
    <t>012303000</t>
  </si>
  <si>
    <t>Geodetické práce po výstavbě</t>
  </si>
  <si>
    <t>1945371473</t>
  </si>
  <si>
    <t>Zaměření skutečného provedení stavby</t>
  </si>
  <si>
    <t>"pro objekty PK a vodohosp. objekty jako celek" 1</t>
  </si>
  <si>
    <t>013254000</t>
  </si>
  <si>
    <t>Dokumentace skutečného provedení stavby</t>
  </si>
  <si>
    <t>1847896869</t>
  </si>
  <si>
    <t>vypracování  dokumentace skutečného provedení</t>
  </si>
  <si>
    <t>pro objekty pozemních komunikací a vodohospodářské objekty</t>
  </si>
  <si>
    <t>"PD ve 4 vyhotoveních" 1</t>
  </si>
  <si>
    <t>013294000</t>
  </si>
  <si>
    <t>Ostatní dokumentace</t>
  </si>
  <si>
    <t>522170879</t>
  </si>
  <si>
    <t>realizační dokumentace dle potřeby zhotovitele</t>
  </si>
  <si>
    <t>VRN3</t>
  </si>
  <si>
    <t>Zařízení staveniště</t>
  </si>
  <si>
    <t>6</t>
  </si>
  <si>
    <t>032403000</t>
  </si>
  <si>
    <t>Provizorní komunikace</t>
  </si>
  <si>
    <t>1907019671</t>
  </si>
  <si>
    <t>koridory pro pěší a cyklisty por zajištění požadavků BOZP</t>
  </si>
  <si>
    <t>"bere se pro stavbu jako celek" 1</t>
  </si>
  <si>
    <t>7</t>
  </si>
  <si>
    <t>034203000</t>
  </si>
  <si>
    <t>Opatření na ochranu pozemků sousedních se staveništěm</t>
  </si>
  <si>
    <t>-986983380</t>
  </si>
  <si>
    <t>Vypracování pasportu statického stavu přilehlé zástavby</t>
  </si>
  <si>
    <t>8</t>
  </si>
  <si>
    <t>034303000</t>
  </si>
  <si>
    <t>Dopravní značení na staveništi</t>
  </si>
  <si>
    <t>kp</t>
  </si>
  <si>
    <t>608775638</t>
  </si>
  <si>
    <t>dopravně inženýrské opatření</t>
  </si>
  <si>
    <t>označení omezení provozu, vč. přeznačování v průběhu stavby</t>
  </si>
  <si>
    <t>VRN4</t>
  </si>
  <si>
    <t>Inženýrská činnost</t>
  </si>
  <si>
    <t>9</t>
  </si>
  <si>
    <t>043103000w</t>
  </si>
  <si>
    <t>Zkoušky bez rozlišení -Zkoušky materiálů zkušebnou zhotovitele</t>
  </si>
  <si>
    <t>-1971255087</t>
  </si>
  <si>
    <t>zajištění všech zkoušek materiálů  dle požadavků TKP a ZTKP</t>
  </si>
  <si>
    <t>"Zkoušky materiálů zhotovitelem, pro stavbu jako celek" 1</t>
  </si>
  <si>
    <t>včetně zkoušek vzorkování dle vyhl. č. 283/2023 Sb.</t>
  </si>
  <si>
    <t>10</t>
  </si>
  <si>
    <t>043103000w1</t>
  </si>
  <si>
    <t>Zkoušky bez rozlišení -Zkoušky materiálů nezávislou zkušebnou</t>
  </si>
  <si>
    <t>-508693731</t>
  </si>
  <si>
    <t>"bere se pro stavbu jako celek" 10000</t>
  </si>
  <si>
    <t>Čerpat po odsouhlasení TDI.</t>
  </si>
  <si>
    <t>11</t>
  </si>
  <si>
    <t>043194000w</t>
  </si>
  <si>
    <t>Ostatní zkoušky - Zkoušky konstrukcí a prací zkušebnou zhotovitele</t>
  </si>
  <si>
    <t>-1158889668</t>
  </si>
  <si>
    <t>zajištění všech zkoušek konstrukcí a prací dle požadavků TKP a ZTKP</t>
  </si>
  <si>
    <t>"Pro stavbu jako celek" 1</t>
  </si>
  <si>
    <t>12</t>
  </si>
  <si>
    <t>043194000w1</t>
  </si>
  <si>
    <t>Ostatní zkoušky - Zkoušky konstrukcí a prací nezávislou zkušebnou</t>
  </si>
  <si>
    <t>1686548342</t>
  </si>
  <si>
    <t>"bere se pro celou stavbu jako celek" 10000</t>
  </si>
  <si>
    <t>VRN5</t>
  </si>
  <si>
    <t>Finanční náklady</t>
  </si>
  <si>
    <t>13</t>
  </si>
  <si>
    <t>Poplatky</t>
  </si>
  <si>
    <t>-433381608</t>
  </si>
  <si>
    <t>"za vytýčení inženýrský sítí pro stavbu jako celek" 1</t>
  </si>
  <si>
    <t>VRN9</t>
  </si>
  <si>
    <t>Ostatní náklady</t>
  </si>
  <si>
    <t>14</t>
  </si>
  <si>
    <t>091003000w</t>
  </si>
  <si>
    <t>Ostatní náklady - další opatření na BOZP při práci na staveništi</t>
  </si>
  <si>
    <t>-364273459</t>
  </si>
  <si>
    <t>101 - ulice Vrchlického</t>
  </si>
  <si>
    <t>HSV - Práce a dodávky HSV</t>
  </si>
  <si>
    <t xml:space="preserve">    1 - Zemní práce</t>
  </si>
  <si>
    <t xml:space="preserve">    2 - Zakládání</t>
  </si>
  <si>
    <t xml:space="preserve">    4 - Vodorovné konstrukce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</si>
  <si>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</si>
  <si>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</si>
  <si>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</si>
  <si>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</si>
  <si>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</si>
  <si>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HSV</t>
  </si>
  <si>
    <t>Práce a dodávky HSV</t>
  </si>
  <si>
    <t>Zemní práce</t>
  </si>
  <si>
    <t>113106371</t>
  </si>
  <si>
    <t>Rozebrání dlažeb při překopech vozovek ze zámkové dlažby strojně pl do 15 m2</t>
  </si>
  <si>
    <t>m2</t>
  </si>
  <si>
    <t>1750989196</t>
  </si>
  <si>
    <t>Rozebrání dlažeb a dílců při překopech inženýrských sítí s přemístěním hmot na skládku na vzdálenost do 3 m nebo s naložením na dopravní prostředek strojně plochy jednotlivě do 15 m2 vozovek a ploch, s jakoukoliv výplní spár ze zámkové dlažby s ložem z ka</t>
  </si>
  <si>
    <t>"odstranění kce zp. ploch ze ZD, překop, dle výk. výměr" 7,30</t>
  </si>
  <si>
    <t>113106144</t>
  </si>
  <si>
    <t>Rozebrání dlažeb ze zámkových dlaždic komunikací pro pěší strojně pl přes 50 m2</t>
  </si>
  <si>
    <t>-552862434</t>
  </si>
  <si>
    <t>Rozebrání dlažeb komunikací pro pěší s přemístěním hmot na skládku na vzdálenost do 3 m nebo s naložením na dopravní prostředek s ložem z kameniva nebo živice a s jakoukoliv výplní spár strojně plochy jednotlivě přes 50 m2 ze zámkové dlažby</t>
  </si>
  <si>
    <t>"odstranění kce zp. ploch ze ZD, dle výk. výměr" 22,06</t>
  </si>
  <si>
    <t>113107151</t>
  </si>
  <si>
    <t>Odstranění podkladu z kameniva těženého tl do 100 mm strojně pl přes 50 do 200 m2</t>
  </si>
  <si>
    <t>828839230</t>
  </si>
  <si>
    <t>Odstranění podkladů nebo krytů strojně plochy jednotlivě přes 50 m2 do 200 m2 s přemístěním hmot na skládku na vzdálenost do 20 m nebo s naložením na dopravní prostředek z kameniva těženého, o tl. vrstvy do 100 mm</t>
  </si>
  <si>
    <t>odstranění kce chodníku, vrstva ŠP, tl. 0.05 m</t>
  </si>
  <si>
    <t>"odstranění kce chodníku, LA, dle výk. výměr" 88,05</t>
  </si>
  <si>
    <t>113107181</t>
  </si>
  <si>
    <t>Odstranění podkladu živičného tl do 50 mm strojně pl přes 50 do 200 m2</t>
  </si>
  <si>
    <t>-3543513</t>
  </si>
  <si>
    <t>Odstranění podkladů nebo krytů strojně plochy jednotlivě přes 50 m2 do 200 m2 s přemístěním hmot na skládku na vzdálenost do 20 m nebo s naložením na dopravní prostředek živičných, o tl. vrstvy do 50 mm</t>
  </si>
  <si>
    <t>odstranění kce chodníku, vrstva LA, tl. 0.05 m</t>
  </si>
  <si>
    <t>"odstranění kce chodníku, LA, dle výk. výměr" 88,50</t>
  </si>
  <si>
    <t>113107321</t>
  </si>
  <si>
    <t>Odstranění podkladu z kameniva drceného tl do 100 mm strojně pl do 50 m2</t>
  </si>
  <si>
    <t>-334057769</t>
  </si>
  <si>
    <t>Odstranění podkladů nebo krytů strojně plochy jednotlivě do 50 m2 s přemístěním hmot na skládku na vzdálenost do 3 m nebo s naložením na dopravní prostředek z kameniva hrubého drceného, o tl. vrstvy do 100 mm</t>
  </si>
  <si>
    <t>odstranění kce zp. ploch, vrstva ŠD, tl. 0.1 m</t>
  </si>
  <si>
    <t>"odstranění kce chodníku ze ZD, dle výk. výměr" 22,06</t>
  </si>
  <si>
    <t>"odstranění kce chodníku z betonu, dle výk. výměr" 2,09</t>
  </si>
  <si>
    <t>Součet</t>
  </si>
  <si>
    <t>113107224</t>
  </si>
  <si>
    <t>Odstranění podkladu z kameniva drceného tl přes 300 do 400 mm strojně pl přes 200 m2</t>
  </si>
  <si>
    <t>805961359</t>
  </si>
  <si>
    <t>Odstranění podkladů nebo krytů strojně plochy jednotlivě přes 200 m2 s přemístěním hmot na skládku na vzdálenost do 20 m nebo s naložením na dopravní prostředek z kameniva hrubého drceného, o tl. vrstvy přes 300 do 400 mm</t>
  </si>
  <si>
    <t>odstranění kce vozovky, vrstva ŠD, tl. 0.32 m</t>
  </si>
  <si>
    <t>"odstranění kce vozovky, PM, dle výk. výměr" 470,40</t>
  </si>
  <si>
    <t>75% se použije se do výměny AZ, 25% pro zásyp rýh</t>
  </si>
  <si>
    <t>včetně manipulace v rámci staveniště</t>
  </si>
  <si>
    <t>113107242</t>
  </si>
  <si>
    <t>Odstranění podkladu živičného tl přes 50 do 100 mm strojně pl přes 200 m2</t>
  </si>
  <si>
    <t>524738800</t>
  </si>
  <si>
    <t>Odstranění podkladů nebo krytů strojně plochy jednotlivě přes 200 m2 s přemístěním hmot na skládku na vzdálenost do 20 m nebo s naložením na dopravní prostředek živičných, o tl. vrstvy přes 50 do 100 mm</t>
  </si>
  <si>
    <t>odstranění kce vozovky, vrstva PM, tl. 0.09 m</t>
  </si>
  <si>
    <t>použije se do RS</t>
  </si>
  <si>
    <t>113107330</t>
  </si>
  <si>
    <t>Odstranění podkladu z betonu prostého tl do 100 mm strojně pl do 50 m2</t>
  </si>
  <si>
    <t>1028894508</t>
  </si>
  <si>
    <t>Odstranění podkladů nebo krytů strojně plochy jednotlivě do 50 m2 s přemístěním hmot na skládku na vzdálenost do 3 m nebo s naložením na dopravní prostředek z betonu prostého, o tl. vrstvy do 100 mm</t>
  </si>
  <si>
    <t>113107182</t>
  </si>
  <si>
    <t>Odstranění podkladu živičného tl přes 50 do 100 mm strojně pl přes 50 do 200 m2</t>
  </si>
  <si>
    <t>945064711</t>
  </si>
  <si>
    <t>Odstranění podkladů nebo krytů strojně plochy jednotlivě přes 50 m2 do 200 m2 s přemístěním hmot na skládku na vzdálenost do 20 m nebo s naložením na dopravní prostředek živičných, o tl. vrstvy přes 50 do 100 mm</t>
  </si>
  <si>
    <t>odstranění kce chodníku, vrstva AB, tl. 0.1 m</t>
  </si>
  <si>
    <t>"odstranění kce chodníku, AB, dle výk. výměr" 99,59</t>
  </si>
  <si>
    <t>113107523</t>
  </si>
  <si>
    <t>Odstranění podkladu z kameniva drceného tl přes 200 do 300 mm při překopech strojně pl přes 15 m2</t>
  </si>
  <si>
    <t>1081774649</t>
  </si>
  <si>
    <t>Odstranění podkladů nebo krytů při překopech inženýrských sítí s přemístěním hmot na skládku ve vzdálenosti do 3 m nebo s naložením na dopravní prostředek strojně plochy jednotlivě přes 15 m2 z kameniva hrubého drceného, o tl. vrstvy přes 200 do 300 mm</t>
  </si>
  <si>
    <t>odstranění nestmelených vrstev vozovky, překop, tl. 0.30 m</t>
  </si>
  <si>
    <t>"dle výk. výměr" 12,34+7,30</t>
  </si>
  <si>
    <t>100% se využije pro zásyp rýh</t>
  </si>
  <si>
    <t>113154224</t>
  </si>
  <si>
    <t>Frézování živičného krytu tl 100 mm pruh š přes 0,5 do 1 m pl přes 500 do 1000 m2 bez překážek v trase</t>
  </si>
  <si>
    <t>-648663573</t>
  </si>
  <si>
    <t>Frézování živičného podkladu nebo krytu s naložením na dopravní prostředek plochy přes 500 do 1 000 m2 bez překážek v trase pruhu šířky do 1 m, tloušťky vrstvy 100 mm</t>
  </si>
  <si>
    <t>odfrézování AB vrstev v místě překopu stávající vozovky a úpravy křižovatky, uvažovat v tl. 0.11 m</t>
  </si>
  <si>
    <t>"odstranění kce vozovky, překop, dle výk. výměr" 12,34+8,20</t>
  </si>
  <si>
    <t>"úprava křižovatky dle výk. výměr" 65,63</t>
  </si>
  <si>
    <t>113201111</t>
  </si>
  <si>
    <t>Vytrhání obrub chodníkových ležatých</t>
  </si>
  <si>
    <t>m</t>
  </si>
  <si>
    <t>-1498930361</t>
  </si>
  <si>
    <t>Vytrhání obrub s vybouráním lože, s přemístěním hmot na skládku na vzdálenost do 3 m nebo s naložením na dopravní prostředek chodníkových ležatých</t>
  </si>
  <si>
    <t>"Vytrhání kamenných obrubníků ležatých dle výk. výměr" 132,63</t>
  </si>
  <si>
    <t>uvažuje se zpětné použití v množství 80%, 20% odvézt na deponii</t>
  </si>
  <si>
    <t>113202111</t>
  </si>
  <si>
    <t>Vytrhání obrub krajníků obrubníků stojatých</t>
  </si>
  <si>
    <t>1045617037</t>
  </si>
  <si>
    <t>Vytrhání obrub s vybouráním lože, s přemístěním hmot na skládku na vzdálenost do 3 m nebo s naložením na dopravní prostředek z krajníků nebo obrubníků stojatých</t>
  </si>
  <si>
    <t>"Vytrhání betonových obrubníků chodníkových stojatých dle výk. výměr" 33,09</t>
  </si>
  <si>
    <t>113204111</t>
  </si>
  <si>
    <t>Vytrhání obrub záhonových</t>
  </si>
  <si>
    <t>-472488512</t>
  </si>
  <si>
    <t>Vytrhání obrub s vybouráním lože, s přemístěním hmot na skládku na vzdálenost do 3 m nebo s naložením na dopravní prostředek záhonových</t>
  </si>
  <si>
    <t>"vytrhání bet, park. obrubníků, dle výk. výměr" 3,02</t>
  </si>
  <si>
    <t>122251105</t>
  </si>
  <si>
    <t>Odkopávky a prokopávky nezapažené v hornině třídy těžitelnosti I skupiny 3 objem do 1000 m3 strojně</t>
  </si>
  <si>
    <t>m3</t>
  </si>
  <si>
    <t>-328410005</t>
  </si>
  <si>
    <t>Odkopávky a prokopávky nezapažené strojně v hornině třídy těžitelnosti I skupiny 3 přes 500 do 1 000 m3</t>
  </si>
  <si>
    <t>"výkop pro nové konstrukce dle výk. výměr" 119,33</t>
  </si>
  <si>
    <t>"výkop pro výměnu zeminy dle výk. výměr" 188,20</t>
  </si>
  <si>
    <t>16</t>
  </si>
  <si>
    <t>129001101</t>
  </si>
  <si>
    <t>Příplatek za ztížení odkopávky nebo prokopávky v blízkosti inženýrských sítí</t>
  </si>
  <si>
    <t>738686993</t>
  </si>
  <si>
    <t>Příplatek k cenám vykopávek za ztížení vykopávky v blízkosti podzemního vedení nebo výbušnin v horninách jakékoliv třídy</t>
  </si>
  <si>
    <t>"bere se cca 40% odkopávky" 307,53*0,4</t>
  </si>
  <si>
    <t>17</t>
  </si>
  <si>
    <t>132251102</t>
  </si>
  <si>
    <t>Hloubení rýh nezapažených š do 800 mm v hornině třídy těžitelnosti I skupiny 3 objem do 50 m3 strojně</t>
  </si>
  <si>
    <t>666211055</t>
  </si>
  <si>
    <t>Hloubení nezapažených rýh šířky do 800 mm strojně s urovnáním dna do předepsaného profilu a spádu v hornině třídy těžitelnosti I skupiny 3 přes 20 do 50 m3</t>
  </si>
  <si>
    <t>"pro drenáž DN100  š. 0.5 m, prům. hl. 0.6 m, délka dle výk. výměr" 0,5*0,6*71,20</t>
  </si>
  <si>
    <t>18</t>
  </si>
  <si>
    <t>132254202</t>
  </si>
  <si>
    <t>Hloubení zapažených rýh š do 2000 mm v hornině třídy těžitelnosti I skupiny 3 objem do 50 m3</t>
  </si>
  <si>
    <t>-1599175315</t>
  </si>
  <si>
    <t>Hloubení zapažených rýh šířky přes 800 do 2 000 mm strojně s urovnáním dna do předepsaného profilu a spádu v hornině třídy těžitelnosti I skupiny 3 přes 20 do 50 m3</t>
  </si>
  <si>
    <t>výkop pro přípojky ul. vpustí  šířka rýhy 0,9 m</t>
  </si>
  <si>
    <t>"bere se prům. hl. 1.4 m pod plání " (13,9+3,2)*0,9*1,4</t>
  </si>
  <si>
    <t>19</t>
  </si>
  <si>
    <t>133254101</t>
  </si>
  <si>
    <t>Hloubení šachet zapažených v hornině třídy těžitelnosti I skupiny 3 objem do 20 m3</t>
  </si>
  <si>
    <t>-448183291</t>
  </si>
  <si>
    <t>Hloubení zapažených šachet strojně v hornině třídy těžitelnosti I skupiny 3 do 20 m3</t>
  </si>
  <si>
    <t>"pro jednoduché ul. vpusti, půdor. 1,2x1,2m, cca hl. 1,9m pod plání " 1,2*1,2*1,9*2</t>
  </si>
  <si>
    <t>20</t>
  </si>
  <si>
    <t>151101101</t>
  </si>
  <si>
    <t>Zřízení příložného pažení a rozepření stěn rýh hl do 2 m</t>
  </si>
  <si>
    <t>-1558145004</t>
  </si>
  <si>
    <t>Zřízení pažení a rozepření stěn rýh pro podzemní vedení příložné pro jakoukoliv mezerovitost, hloubky do 2 m</t>
  </si>
  <si>
    <t>"Pro rýhy přípojek pod plání" 1,4*(13,9+3,2)*2</t>
  </si>
  <si>
    <t>"Pro šachty uličních vpustí pod plání" 1,2*4*1,9*2</t>
  </si>
  <si>
    <t>151101111</t>
  </si>
  <si>
    <t>Odstranění příložného pažení a rozepření stěn rýh hl do 2 m</t>
  </si>
  <si>
    <t>-240507331</t>
  </si>
  <si>
    <t>Odstranění pažení a rozepření stěn rýh pro podzemní vedení s uložením materiálu na vzdálenost do 3 m od kraje výkopu příložné, hloubky do 2 m</t>
  </si>
  <si>
    <t>"dle zřízení" 66,12</t>
  </si>
  <si>
    <t>22</t>
  </si>
  <si>
    <t>162751117</t>
  </si>
  <si>
    <t>Vodorovné přemístění přes 9 000 do 10000 m výkopku/sypaniny z horniny třídy těžitelnosti I skupiny 1 až 3</t>
  </si>
  <si>
    <t>-476592062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</si>
  <si>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</si>
  <si>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přebytečná zemina z výkopů</t>
  </si>
  <si>
    <t>uvažován odvoz na recyklační centrum do 21 km</t>
  </si>
  <si>
    <t>"odkopávka" 307,53</t>
  </si>
  <si>
    <t>"rýhy" 21,36+21,546</t>
  </si>
  <si>
    <t>"šachty" 5,472</t>
  </si>
  <si>
    <t>23</t>
  </si>
  <si>
    <t>162751119</t>
  </si>
  <si>
    <t>Příplatek k vodorovnému přemístění výkopku/sypaniny z horniny třídy těžitelnosti I skupiny 1 až 3 ZKD 1000 m přes 10000 m</t>
  </si>
  <si>
    <t>1330613470</t>
  </si>
  <si>
    <t xml:space="preserve"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</t>
  </si>
  <si>
    <t>"dle přemístění" 355,908*(21-10)</t>
  </si>
  <si>
    <t>24</t>
  </si>
  <si>
    <t>171201231</t>
  </si>
  <si>
    <t>Poplatek za uložení zeminy a kamení na recyklační skládce (skládkovné) kód odpadu 17 05 04</t>
  </si>
  <si>
    <t>t</t>
  </si>
  <si>
    <t>1855243398</t>
  </si>
  <si>
    <t>Poplatek za uložení stavebního odpadu na recyklační skládce (skládkovné) zeminy a kamení zatříděného do Katalogu odpadů pod kódem 17 05 04</t>
  </si>
  <si>
    <t>"přebytečná zemina dle přepravy" 355,908*1,8</t>
  </si>
  <si>
    <t>25</t>
  </si>
  <si>
    <t>171152111</t>
  </si>
  <si>
    <t>Uložení sypaniny z hornin nesoudržných a sypkých do násypů zhutněných v aktivní zóně silnic a dálnic</t>
  </si>
  <si>
    <t>-2142317063</t>
  </si>
  <si>
    <t>Uložení sypaniny do zhutněných násypů pro silnice, dálnice a letiště s rozprostřením sypaniny ve vrstvách, s hrubým urovnáním a uzavřením povrchu násypu z hornin nesoudržných sypkých v aktivní zóně</t>
  </si>
  <si>
    <t>"násyp, dle výk.výměr" 5,60</t>
  </si>
  <si>
    <t>"násyp výměny zeminy AZ, tl.400 mm, dle výk.výměr" 376,40*0,5</t>
  </si>
  <si>
    <t>26</t>
  </si>
  <si>
    <t>M</t>
  </si>
  <si>
    <t>583442290</t>
  </si>
  <si>
    <t>štěrkodrť frakce 0/125</t>
  </si>
  <si>
    <t>1535309411</t>
  </si>
  <si>
    <t>Vhodná nenamrzavá zemina do aktivní zóny dle ČSN 736133</t>
  </si>
  <si>
    <t>"materiál pro násyp a výměnu zeminy, dle uložení" 193,80*2,0</t>
  </si>
  <si>
    <t>odečte se 75% odstraněné ŠD z vozovky, která se použije do výměny AZ</t>
  </si>
  <si>
    <t>"dle suti v odstranění" -272,832*0,75</t>
  </si>
  <si>
    <t>27</t>
  </si>
  <si>
    <t>174101101</t>
  </si>
  <si>
    <t>Zásyp jam, šachet rýh nebo kolem objektů sypaninou se zhutněním</t>
  </si>
  <si>
    <t>100568210</t>
  </si>
  <si>
    <t>Zásyp sypaninou z jakékoliv horniny strojně s uložením výkopku ve vrstvách se zhutněním jam, šachet, rýh nebo kolem objektů v těchto vykopávkách</t>
  </si>
  <si>
    <t>zásyp uvažován do úrovně parapláně</t>
  </si>
  <si>
    <t>zásyp se provede z odstr. kameniva drceného z podkl. vrstev kcí st. vozovek</t>
  </si>
  <si>
    <t>"výkop rýh do pro přípojky" 21,546</t>
  </si>
  <si>
    <t>"výkop šachet" 5,472</t>
  </si>
  <si>
    <t>"odečte se obsyp přípojek vč. potrubí" -7,195</t>
  </si>
  <si>
    <t>odečte se zamina vytlačená výměnou AZ</t>
  </si>
  <si>
    <t>"rýhy" -(13,9+3,2)*0,9*0,5</t>
  </si>
  <si>
    <t>"šachty" -1,2*1,2*0,5*2</t>
  </si>
  <si>
    <t xml:space="preserve">odečte se zemina vytlačená tělesy ul. vpustí </t>
  </si>
  <si>
    <t>-0,3*0,3*3,14*(1,9-0,5)*2</t>
  </si>
  <si>
    <t>odečte se lože pro potrubí</t>
  </si>
  <si>
    <t>-0,9*0,1*(13,9+3,2)</t>
  </si>
  <si>
    <t>28</t>
  </si>
  <si>
    <t>175151101</t>
  </si>
  <si>
    <t>Obsypání potrubí strojně sypaninou bez prohození, uloženou do 3 m</t>
  </si>
  <si>
    <t>-472783130</t>
  </si>
  <si>
    <t>Obsypání potrubí strojně sypaninou z vhodných třídy těžitelnosti I a II, skupiny 1 až 4 nebo materiálem připraveným podél výkopu ve vzdálenosti do 3 m od jeho kraje, pro jakoukoliv hloubku výkopu a míru zhutnění bez prohození sypaniny</t>
  </si>
  <si>
    <t>přípojky do výšky 0,3 m nad povrch potrubí</t>
  </si>
  <si>
    <t>"De160" (0,16+0,3)*0,9*13,90</t>
  </si>
  <si>
    <t>"De200" (0,20+0,3)*0,9*3,20</t>
  </si>
  <si>
    <t>Mezisoučet</t>
  </si>
  <si>
    <t>odečte se zemina vytlačená potrubím</t>
  </si>
  <si>
    <t>"De160" -(0,08*0,08)*3,14*13,90</t>
  </si>
  <si>
    <t>"De200" -(0,1*0,1)*3,14*3,20</t>
  </si>
  <si>
    <t>29</t>
  </si>
  <si>
    <t>58331351</t>
  </si>
  <si>
    <t>kamenivo těžené drobné frakce 0/4</t>
  </si>
  <si>
    <t>-1644726491</t>
  </si>
  <si>
    <t>"pro obsyp, cca 2,0 t/m3" 6,816*2,0</t>
  </si>
  <si>
    <t>30</t>
  </si>
  <si>
    <t>181951112</t>
  </si>
  <si>
    <t>Úprava pláně v hornině třídy těžitelnosti I skupiny 1 až 3 se zhutněním strojně</t>
  </si>
  <si>
    <t>-746915973</t>
  </si>
  <si>
    <t>Úprava pláně vyrovnáním výškových rozdílů strojně v hornině třídy těžitelnosti I, skupiny 1 až 3 se zhutněním</t>
  </si>
  <si>
    <t>"dle pl. pláně vozovky, park. zálivů a zesíl. přejezdů, dle výk. výměr" 412,0</t>
  </si>
  <si>
    <t>"pl. paraplávě dle pl. výměny AZ, dle výk. výměr" 376,4</t>
  </si>
  <si>
    <t>"přičte se plocha chodníků" 264,51</t>
  </si>
  <si>
    <t>Zakládání</t>
  </si>
  <si>
    <t>31</t>
  </si>
  <si>
    <t>211561111</t>
  </si>
  <si>
    <t>Výplň odvodňovacích žeber nebo trativodů kamenivem hrubým drceným frakce 4 až 16 mm</t>
  </si>
  <si>
    <t>1327113568</t>
  </si>
  <si>
    <t>Výplň kamenivem do rýh odvodňovacích žeber nebo trativodů bez zhutnění, s úpravou povrchu výplně kamenivem hrubým drceným frakce 4 až 16 mm</t>
  </si>
  <si>
    <t>"pro DN100, uvažovaná fr.8/16, dle výk.výměr" 0,5*0,6*71,20</t>
  </si>
  <si>
    <t>uvažuje se výplň drenážních žeber nezapočtená v pol. č. 212752101</t>
  </si>
  <si>
    <t>"odečte se obsyp započtený v pol. č. 212752101, 0.1 m3/m" -71,20*0,1</t>
  </si>
  <si>
    <t>32</t>
  </si>
  <si>
    <t>212752101</t>
  </si>
  <si>
    <t>Trativod z drenážních trubek korugovaných PE-HD SN 4 perforace 360° včetně lože otevřený výkop DN 100 pro liniové stavby</t>
  </si>
  <si>
    <t>433983656</t>
  </si>
  <si>
    <t>Trativody z drenážních trubek pro liniové stavby a komunikace se zřízením štěrkového lože pod trubky a s jejich obsypem v otevřeném výkopu trubka korugovaná sendvičová PE-HD SN 4 celoperforovaná 360° DN 100</t>
  </si>
  <si>
    <t>"drenáž dle výk.výměr" 71,20</t>
  </si>
  <si>
    <t>součástí položky je obsyp kamenivem v množstí 0.1m3/m</t>
  </si>
  <si>
    <t>Vodorovné konstrukce</t>
  </si>
  <si>
    <t>33</t>
  </si>
  <si>
    <t>451572111</t>
  </si>
  <si>
    <t>Lože pod potrubí otevřený výkop z kameniva drobného těženého</t>
  </si>
  <si>
    <t>1178178458</t>
  </si>
  <si>
    <t>Lože pod potrubí, stoky a drobné objekty v otevřeném výkopu z kameniva drobného těženého 0 až 4 mm</t>
  </si>
  <si>
    <t>pod přípojky dle výkazu výměr</t>
  </si>
  <si>
    <t>"kubatura" 0,9*0,1*(13,9+3,2)</t>
  </si>
  <si>
    <t>34</t>
  </si>
  <si>
    <t>452112122</t>
  </si>
  <si>
    <t>Osazení betonových prstenců nebo rámů v přes 100 do 200 mm pod poklopy a mříže</t>
  </si>
  <si>
    <t>kus</t>
  </si>
  <si>
    <t>1430797421</t>
  </si>
  <si>
    <t>Osazení betonových dílců prstenců nebo rámů pod poklopy a mříže, výšky přes 100 do 200 mm</t>
  </si>
  <si>
    <t>pro nové uliční vpusti</t>
  </si>
  <si>
    <t>"dle výk. výměr" 2</t>
  </si>
  <si>
    <t>35</t>
  </si>
  <si>
    <t>592238640</t>
  </si>
  <si>
    <t>prstenec pro uliční vpusť vyrovnávací betonový 390x60x130mm</t>
  </si>
  <si>
    <t>-1026569966</t>
  </si>
  <si>
    <t>"dle osazení" 2</t>
  </si>
  <si>
    <t>Komunikace pozemní</t>
  </si>
  <si>
    <t>36</t>
  </si>
  <si>
    <t>566901232</t>
  </si>
  <si>
    <t>Vyspravení podkladu po překopech inženýrských sítí plochy přes 15 m2 štěrkodrtí tl. 150 mm</t>
  </si>
  <si>
    <t>2005973031</t>
  </si>
  <si>
    <t>Vyspravení podkladu po překopech inženýrských sítí plochy přes 15 m2 s rozprostřením a zhutněním štěrkodrtí tl. 150 mm</t>
  </si>
  <si>
    <t>v tl. 150 mm, ŠDa 0/32, horní podkladní vrstva</t>
  </si>
  <si>
    <t>"pro kci vozovky tl. 460 mm, překop, dle výk. výměr" 20,44</t>
  </si>
  <si>
    <t xml:space="preserve">prům. tl. 150 mm, ŠDa 0/32 navíc </t>
  </si>
  <si>
    <t>"dle výk. výměr" 10,0</t>
  </si>
  <si>
    <t>37</t>
  </si>
  <si>
    <t>566901233</t>
  </si>
  <si>
    <t>Vyspravení podkladu po překopech inženýrských sítí plochy přes 15 m2 štěrkodrtí tl. 200 mm</t>
  </si>
  <si>
    <t>-1538861483</t>
  </si>
  <si>
    <t>Vyspravení podkladu po překopech inženýrských sítí plochy přes 15 m2 s rozprostřením a zhutněním štěrkodrtí tl. 200 mm</t>
  </si>
  <si>
    <t>v tl. 200 mm, ŠDa 0/63, spodní podkladní vrstva</t>
  </si>
  <si>
    <t>38</t>
  </si>
  <si>
    <t>564851112</t>
  </si>
  <si>
    <t>Podklad ze štěrkodrtě ŠD plochy přes 100 m2 tl 160 mm</t>
  </si>
  <si>
    <t>972216882</t>
  </si>
  <si>
    <t>Podklad ze štěrkodrti ŠD s rozprostřením a zhutněním plochy přes 100 m2, po zhutnění tl. 160 mm</t>
  </si>
  <si>
    <t>v tl. min 150 mm, prům 160 mm, ŠDa 0/63, spodní podkladní vrstva</t>
  </si>
  <si>
    <t>"pro kci vozovky, tl. 510 mm, dle výk. výměr" 288,67</t>
  </si>
  <si>
    <t>v tl. min 150 mm, prům 160 mm, ŠDa 0/32, spodní podkladní vrstva</t>
  </si>
  <si>
    <t>"pro kci parkovacích zálivů, dle výk. výměr" 106,97</t>
  </si>
  <si>
    <t>"pro kci rampy, dle výk. výměr" 9,05</t>
  </si>
  <si>
    <t>39</t>
  </si>
  <si>
    <t>564861112</t>
  </si>
  <si>
    <t>Podklad ze štěrkodrtě ŠD plochy přes 100 m2 tl 210 mm</t>
  </si>
  <si>
    <t>1334336039</t>
  </si>
  <si>
    <t>Podklad ze štěrkodrti ŠD s rozprostřením a zhutněním plochy přes 100 m2, po zhutnění tl. 210 mm</t>
  </si>
  <si>
    <t>v tl. min 200 mm, prům 210 mm, ŠDa 0/32, spodní podkladní vrstva</t>
  </si>
  <si>
    <t>"pro kci chodníků/sjezdů, tl. 320 mm, ZD, dle výk. výměr" 264,51</t>
  </si>
  <si>
    <t>40</t>
  </si>
  <si>
    <t>565155121</t>
  </si>
  <si>
    <t>Asfaltový beton vrstva podkladní ACP 16 (obalované kamenivo OKS) tl 70 mm š přes 3 m</t>
  </si>
  <si>
    <t>-1558929082</t>
  </si>
  <si>
    <t>Asfaltový beton vrstva podkladní ACP 16 (obalované kamenivo střednězrnné - OKS) s rozprostřením a zhutněním v pruhu šířky přes 3 m, po zhutnění tl. 70 mm</t>
  </si>
  <si>
    <t>uvažováno ACP16+, tl. 70 mm</t>
  </si>
  <si>
    <t>"pro kci vozovky tl. 510 mm, dle výk. výměr" 288,67</t>
  </si>
  <si>
    <t>"pro povrch. úpravu, dle výk. výměr" 74,60</t>
  </si>
  <si>
    <t>"na ploše výspravy překopu, dle výk. výměr" 28,64</t>
  </si>
  <si>
    <t>41</t>
  </si>
  <si>
    <t>567531111</t>
  </si>
  <si>
    <t>Recyklace podkladu za studena na místě - rozpojení a reprofilace tl přes 200 do 250 mm do 1000 m2</t>
  </si>
  <si>
    <t>1954963406</t>
  </si>
  <si>
    <t>Recyklace podkladní vrstvy za studena na místě rozpojení a reprofilace podkladu s hutněním plochy do 1 000 m2, tloušťky přes 200 do 250 mm</t>
  </si>
  <si>
    <t>uvažuje se rozfrézování, odvoz na deponii, zpětné rozprostření, reprofilace a hutnění</t>
  </si>
  <si>
    <t>přeprava na deponii a zpět vykazována samostatně</t>
  </si>
  <si>
    <t>chybějící materiál pro RS bude nakoupen nový, uvažovat ŠD 0/32</t>
  </si>
  <si>
    <t>"RS CA tl. 0.25 m, nová kce vozovky tl. 510 mm, dle výk. výměr" 288,67</t>
  </si>
  <si>
    <t>42</t>
  </si>
  <si>
    <t>567532112</t>
  </si>
  <si>
    <t>Recyklace podkladu za studena na místě - promísení s pojivem, kamenivem tl přes 220 do 250 mm pl do 1000 m2</t>
  </si>
  <si>
    <t>113115251</t>
  </si>
  <si>
    <t>Recyklace podkladní vrstvy za studena na místě promísení rozpojené směsi s kamenivem a pojivem (materiál ve specifikaci) s rozhrnutím, zhutněním a vlhčením plochy do 1 000 m2, tloušťky po zhutnění přes 220 do 250 mm</t>
  </si>
  <si>
    <t>Včetně zřízení zkušebního úseku, stanovení a ověření receptury,</t>
  </si>
  <si>
    <t>Včetně ověření dosažených vlastností hotové kompletní úpravy recyklace za studena.</t>
  </si>
  <si>
    <t>uvažovat s prováděním RS v trase mimo povrchové znaky inženýrských sítí</t>
  </si>
  <si>
    <t>a následný přesun promíseného materiálu</t>
  </si>
  <si>
    <t>43</t>
  </si>
  <si>
    <t>58344171</t>
  </si>
  <si>
    <t>štěrkodrť frakce 0/32</t>
  </si>
  <si>
    <t>-1313604563</t>
  </si>
  <si>
    <t>chybějící kamenivo do RS CA, ŠD 0/32</t>
  </si>
  <si>
    <t>uvažuje se 50% celé stavby - ulice Vrchlického i Na Chmelnici</t>
  </si>
  <si>
    <t>"kubatura" (((368,03+288,67)*0,25)-(740,0*0,16)-(470,4*0,09))*2,0*0,5</t>
  </si>
  <si>
    <t>44</t>
  </si>
  <si>
    <t>58591050</t>
  </si>
  <si>
    <t>pojivo hydraulické pro podkladní vrstvy zeminy mrazu a síranům odolné</t>
  </si>
  <si>
    <t>-1156574822</t>
  </si>
  <si>
    <t>"pro recyklaci v uvažovaném množství 5%" 288,67*0,25*2,2*0,05</t>
  </si>
  <si>
    <t>45</t>
  </si>
  <si>
    <t>11162540</t>
  </si>
  <si>
    <t>emulze asfaltová obalovací pro použití za studena</t>
  </si>
  <si>
    <t>198812527</t>
  </si>
  <si>
    <t>"pro recyklaci v uvažovaném množství 4%" 288,67*0,25*2,2*0,04</t>
  </si>
  <si>
    <t>46</t>
  </si>
  <si>
    <t>567921111</t>
  </si>
  <si>
    <t>Podklad z mezerovitého betonu MCB tl 120 mm</t>
  </si>
  <si>
    <t>-1923257759</t>
  </si>
  <si>
    <t>Podklad z mezerovitého betonu MCB tl. 120 mm</t>
  </si>
  <si>
    <t>mezerovitý beton MCB, tl. 120 mm</t>
  </si>
  <si>
    <t>47</t>
  </si>
  <si>
    <t>573191111</t>
  </si>
  <si>
    <t>Postřik infiltrační kationaktivní emulzí v množství 1 kg/m2</t>
  </si>
  <si>
    <t>1998328520</t>
  </si>
  <si>
    <t>Postřik infiltrační kationaktivní emulzí v množství 1,00 kg/m2</t>
  </si>
  <si>
    <t>PI-C, pod ACP v množství 0,6 kg/m2</t>
  </si>
  <si>
    <t>48</t>
  </si>
  <si>
    <t>573231107</t>
  </si>
  <si>
    <t>Postřik živičný spojovací ze silniční emulze v množství 0,40 kg/m2</t>
  </si>
  <si>
    <t>-310488023</t>
  </si>
  <si>
    <t>Postřik spojovací PS bez posypu kamenivem ze silniční emulze, v množství 0,40 kg/m2</t>
  </si>
  <si>
    <t>PS-CP z modifik. kationaktivní emulze, pod ACO v množství 0,4 kg/m2</t>
  </si>
  <si>
    <t>49</t>
  </si>
  <si>
    <t>577134121</t>
  </si>
  <si>
    <t>Asfaltový beton vrstva obrusná ACO 11+ (ABS) tř. I tl 40 mm š přes 3 m z nemodifikovaného asfaltu</t>
  </si>
  <si>
    <t>1446183134</t>
  </si>
  <si>
    <t>Asfaltový beton vrstva obrusná ACO 11 (ABS) s rozprostřením a se zhutněním z nemodifikovaného asfaltu v pruhu šířky přes 3 m tř. I (ACO 11+), po zhutnění tl. 40 mm</t>
  </si>
  <si>
    <t>uvažováno ACO 11+, tl. 40 mm</t>
  </si>
  <si>
    <t>50</t>
  </si>
  <si>
    <t>596211212</t>
  </si>
  <si>
    <t>Kladení zámkové dlažby komunikací pro pěší ručně tl 80 mm skupiny A pl přes 100 do 300 m2</t>
  </si>
  <si>
    <t>-599232094</t>
  </si>
  <si>
    <t>Kladení dlažby z betonových zámkových dlaždic komunikací pro pěší ručně s ložem z kameniva těženého nebo drceného tl. do 40 mm, s vyplněním spár s dvojitým hutněním, vibrováním a se smetením přebytečného materiálu na krajnici tl. 80 mm skupiny A, pro ploc</t>
  </si>
  <si>
    <t>"pro kci chodníku/vjezdu ZD, dle výk. výměr" 264,51</t>
  </si>
  <si>
    <t>51</t>
  </si>
  <si>
    <t>59245020</t>
  </si>
  <si>
    <t>dlažba skladebná betonová 200x100mm tl 80mm přírodní</t>
  </si>
  <si>
    <t>1809115885</t>
  </si>
  <si>
    <t>"dle kladení, přičteno ztratné 2%" 264,51</t>
  </si>
  <si>
    <t>"odečte se dl.pro var.a sign.pásy, dle výk.výměr" -12,15</t>
  </si>
  <si>
    <t>252,36*1,02 'Přepočtené koeficientem množství</t>
  </si>
  <si>
    <t>52</t>
  </si>
  <si>
    <t>59245226</t>
  </si>
  <si>
    <t>dlažba pro nevidomé betonová 200x100mm tl 80mm barevná</t>
  </si>
  <si>
    <t>-1962528297</t>
  </si>
  <si>
    <t>"dle kladení pro var.a sign.pásy, přičteno ztratné 3%" 12,15</t>
  </si>
  <si>
    <t>12,15*1,03 'Přepočtené koeficientem množství</t>
  </si>
  <si>
    <t>53</t>
  </si>
  <si>
    <t>596212210</t>
  </si>
  <si>
    <t>Kladení zámkové dlažby pozemních komunikací ručně tl 80 mm skupiny A pl do 50 m2</t>
  </si>
  <si>
    <t>908991621</t>
  </si>
  <si>
    <t>Kladení dlažby z betonových zámkových dlaždic pozemních komunikací ručně s ložem z kameniva těženého nebo drceného tl. do 50 mm, s vyplněním spár, s dvojitým hutněním vibrováním a se smetením přebytečného materiálu na krajnici tl. 80 mm skupiny A, pro plochy do 50 m2</t>
  </si>
  <si>
    <t>54</t>
  </si>
  <si>
    <t>59245005</t>
  </si>
  <si>
    <t>dlažba skladebná betonová 200x100mm tl 80mm barevná</t>
  </si>
  <si>
    <t>-1210083287</t>
  </si>
  <si>
    <t>"dle kladení, přičteno ztratné 3%" 9,05</t>
  </si>
  <si>
    <t>"odečte se dl.pro var.a sign.pásy, dle výk.výměr" -2,67</t>
  </si>
  <si>
    <t>6,38*1,03 'Přepočtené koeficientem množství</t>
  </si>
  <si>
    <t>55</t>
  </si>
  <si>
    <t>59245225</t>
  </si>
  <si>
    <t>dlažba pro nevidomé betonová 200x100mm tl 80mm přírodní</t>
  </si>
  <si>
    <t>-658219700</t>
  </si>
  <si>
    <t>"dle kladení pro var.a sign.pásy, přičteno ztratné 3%" 2,67</t>
  </si>
  <si>
    <t>2,67*1,03 'Přepočtené koeficientem množství</t>
  </si>
  <si>
    <t>56</t>
  </si>
  <si>
    <t>596412212</t>
  </si>
  <si>
    <t>Kladení dlažby z vegetačních tvárnic pozemních komunikací tl 80 mm pl přes 100 do 300 m2</t>
  </si>
  <si>
    <t>235708020</t>
  </si>
  <si>
    <t>Kladení dlažby z betonových vegetačních dlaždic pozemních komunikací s ložem z kameniva těženého nebo drceného tl. do 50 mm, s vyplněním spár a vegetačních otvorů, s hutněním vibrováním tl. 80 mm, pro plochy přes 100 do 300 m2</t>
  </si>
  <si>
    <t>"plocha parkovacích stání dle výk. výměr" 106,97</t>
  </si>
  <si>
    <t>57</t>
  </si>
  <si>
    <t>-1695715759</t>
  </si>
  <si>
    <t>"plocha pro VDZ V10b z dlažby, dle výk.výměr" 2,14</t>
  </si>
  <si>
    <t>přičteno ztratné 3%</t>
  </si>
  <si>
    <t>2,14*1,03 'Přepočtené koeficientem množství</t>
  </si>
  <si>
    <t>58</t>
  </si>
  <si>
    <t>59245036</t>
  </si>
  <si>
    <t>dlažba plošná vegetační betonová 200x200mm tl 80mm barevná</t>
  </si>
  <si>
    <t>1060019719</t>
  </si>
  <si>
    <t>ztratné 2%</t>
  </si>
  <si>
    <t>"plocha parkovacích stání,červená, dle kladení" 106,97</t>
  </si>
  <si>
    <t>"odečte se plocha VDZ V10b z dlažby přírodní, dle výkaz výměr" -2,14</t>
  </si>
  <si>
    <t>104,83*1,02 'Přepočtené koeficientem množství</t>
  </si>
  <si>
    <t>59</t>
  </si>
  <si>
    <t>58343810</t>
  </si>
  <si>
    <t>kamenivo drcené hrubé frakce 4/8</t>
  </si>
  <si>
    <t>-1593227537</t>
  </si>
  <si>
    <t>Pro výplň spár dlažby se širokou spárou, předpoklad 27,5% plochy</t>
  </si>
  <si>
    <t>106,97*0,275*0,08*2,0</t>
  </si>
  <si>
    <t>Trubní vedení</t>
  </si>
  <si>
    <t>60</t>
  </si>
  <si>
    <t>871313123</t>
  </si>
  <si>
    <t>Montáž kanalizačního potrubí hladkého plnostěnného SN 12 z PVC-U DN 160</t>
  </si>
  <si>
    <t>-940721890</t>
  </si>
  <si>
    <t>Montáž kanalizačního potrubí z tvrdého PVC-U hladkého plnostěnného tuhost SN 12 DN 160</t>
  </si>
  <si>
    <t>"potrubí přípojek z PVC, De160, dle výk. výměr" 13,90</t>
  </si>
  <si>
    <t>61</t>
  </si>
  <si>
    <t>28611260</t>
  </si>
  <si>
    <t>trubka kanalizační PVC-U plnostěnná jednovrstvá DN 160x3000mm SN12</t>
  </si>
  <si>
    <t>-167805571</t>
  </si>
  <si>
    <t>"dle montáže, přičteno ztratné 3%" 13,90</t>
  </si>
  <si>
    <t>13,9*1,03 'Přepočtené koeficientem množství</t>
  </si>
  <si>
    <t>62</t>
  </si>
  <si>
    <t>871353123</t>
  </si>
  <si>
    <t>Montáž kanalizačního potrubí hladkého plnostěnného SN 12 z PVC-U DN 200</t>
  </si>
  <si>
    <t>1357330800</t>
  </si>
  <si>
    <t>Montáž kanalizačního potrubí z tvrdého PVC-U hladkého plnostěnného tuhost SN 12 DN 200</t>
  </si>
  <si>
    <t>"potrubí přípojek z PVC, De200, dle výk. výměr" 3,2</t>
  </si>
  <si>
    <t>63</t>
  </si>
  <si>
    <t>28611262</t>
  </si>
  <si>
    <t>trubka kanalizační PVC-U plnostěnná jednovrstvá DN 200x3000mm SN12</t>
  </si>
  <si>
    <t>-757487926</t>
  </si>
  <si>
    <t>"dle montáže, přičteno ztratné 3%" 3,20</t>
  </si>
  <si>
    <t>3,2*1,03 'Přepočtené koeficientem množství</t>
  </si>
  <si>
    <t>64</t>
  </si>
  <si>
    <t>877310310</t>
  </si>
  <si>
    <t>Montáž kolen na kanalizačním potrubí z PP nebo tvrdého PVC trub hladkých plnostěnných DN 150</t>
  </si>
  <si>
    <t>-1214202182</t>
  </si>
  <si>
    <t>Montáž tvarovek na kanalizačním plastovém potrubí z PP nebo PVC-U hladkého plnostěnného kolen, víček nebo hrdlových uzávěrů DN 150</t>
  </si>
  <si>
    <t>bere se 1ks/přípojku</t>
  </si>
  <si>
    <t>"dle situace 2ks" 2</t>
  </si>
  <si>
    <t>vykazovat dle skutečnosti</t>
  </si>
  <si>
    <t>65</t>
  </si>
  <si>
    <t>28651202</t>
  </si>
  <si>
    <t>koleno kanalizační PVC-U plnostěnné 160x45°</t>
  </si>
  <si>
    <t>-472479994</t>
  </si>
  <si>
    <t>"dle montáže" 2</t>
  </si>
  <si>
    <t>66</t>
  </si>
  <si>
    <t>877350310</t>
  </si>
  <si>
    <t>Montáž kolen na kanalizačním potrubí z PP nebo tvrdého PVC trub hladkých plnostěnných DN 200</t>
  </si>
  <si>
    <t>1496550983</t>
  </si>
  <si>
    <t>Montáž tvarovek na kanalizačním plastovém potrubí z PP nebo PVC-U hladkého plnostěnného kolen, víček nebo hrdlových uzávěrů DN 200</t>
  </si>
  <si>
    <t>dle počtu přípojek na novou  kanalizaci, bere se 1ks/přípojku</t>
  </si>
  <si>
    <t>"dle situace 2 ks" 2</t>
  </si>
  <si>
    <t>67</t>
  </si>
  <si>
    <t>28651205</t>
  </si>
  <si>
    <t>koleno kanalizační PVC-U plnostěnné 200x45°</t>
  </si>
  <si>
    <t>-1428537522</t>
  </si>
  <si>
    <t>68</t>
  </si>
  <si>
    <t>890411851</t>
  </si>
  <si>
    <t>Bourání šachet z prefabrikovaných skruží strojně obestavěného prostoru do 1,5 m3</t>
  </si>
  <si>
    <t>CS ÚRS 2023 02</t>
  </si>
  <si>
    <t>516051593</t>
  </si>
  <si>
    <t>Bourání šachet a jímek strojně velikosti obestavěného prostoru do 1,5 m3 z prefabrikovaných skruží</t>
  </si>
  <si>
    <t>"Bourání rušených uličních vpustí,  dle výk. výměr" 0,35*0,35*3,14*1,5*3</t>
  </si>
  <si>
    <t>69</t>
  </si>
  <si>
    <t>895941343</t>
  </si>
  <si>
    <t>Osazení vpusti uliční DN 500 z betonových dílců dno vysoké s kalištěm</t>
  </si>
  <si>
    <t>1974550308</t>
  </si>
  <si>
    <t>Osazení vpusti uliční z betonových dílců DN 500 dno vysoké s kalištěm</t>
  </si>
  <si>
    <t>"nová uliční vpust, dle výk. výměr" 2</t>
  </si>
  <si>
    <t>70</t>
  </si>
  <si>
    <t>59224470</t>
  </si>
  <si>
    <t>vpusť uliční DN 500 kaliště vysoké 500/525x65mm</t>
  </si>
  <si>
    <t>1992022814</t>
  </si>
  <si>
    <t>71</t>
  </si>
  <si>
    <t>895941361</t>
  </si>
  <si>
    <t>Osazení vpusti uliční DN 500 z betonových dílců skruž středová 290 mm</t>
  </si>
  <si>
    <t>1342412357</t>
  </si>
  <si>
    <t>Osazení vpusti uliční z betonových dílců DN 500 skruž středová 290 mm</t>
  </si>
  <si>
    <t>72</t>
  </si>
  <si>
    <t>59224461</t>
  </si>
  <si>
    <t>vpusť uliční DN 500 skruž průběžná nízká betonová 500/290x65mm</t>
  </si>
  <si>
    <t>-2069244074</t>
  </si>
  <si>
    <t>73</t>
  </si>
  <si>
    <t>895941362</t>
  </si>
  <si>
    <t>Osazení vpusti uliční DN 500 z betonových dílců skruž středová 590 mm</t>
  </si>
  <si>
    <t>-1064216944</t>
  </si>
  <si>
    <t>Osazení vpusti uliční z betonových dílců DN 500 skruž středová 590 mm</t>
  </si>
  <si>
    <t>"nové uliční vpusti, dle výk. výměr" 2</t>
  </si>
  <si>
    <t>74</t>
  </si>
  <si>
    <t>59224462</t>
  </si>
  <si>
    <t>vpusť uliční DN 500 skruž průběžná vysoká betonová 500/590x65mm</t>
  </si>
  <si>
    <t>-1330331527</t>
  </si>
  <si>
    <t>75</t>
  </si>
  <si>
    <t>895941366</t>
  </si>
  <si>
    <t>Osazení vpusti uliční DN 500 z betonových dílců skruž průběžná s výtokem</t>
  </si>
  <si>
    <t>1375634080</t>
  </si>
  <si>
    <t>Osazení vpusti uliční z betonových dílců DN 500 skruž průběžná s výtokem</t>
  </si>
  <si>
    <t>76</t>
  </si>
  <si>
    <t>59224465</t>
  </si>
  <si>
    <t>vpusť uliční DN 500 skruž průběžná 500/590x65mm betonová s odtokem 200mm PVC</t>
  </si>
  <si>
    <t>1213114751</t>
  </si>
  <si>
    <t>77</t>
  </si>
  <si>
    <t>899202211</t>
  </si>
  <si>
    <t>Demontáž mříží litinových včetně rámů hmotnosti přes 50 do 100 kg</t>
  </si>
  <si>
    <t>-2139995997</t>
  </si>
  <si>
    <t>Demontáž mříží litinových včetně rámů, hmotnosti jednotlivě přes 50 do 100 Kg</t>
  </si>
  <si>
    <t>"rušené UV dle výk. výměr" 3</t>
  </si>
  <si>
    <t>78</t>
  </si>
  <si>
    <t>899204112</t>
  </si>
  <si>
    <t>Osazení mříží litinových včetně rámů a košů na bahno pro třídu zatížení D400, E600</t>
  </si>
  <si>
    <t>41670198</t>
  </si>
  <si>
    <t>79</t>
  </si>
  <si>
    <t>28661789</t>
  </si>
  <si>
    <t>koš kalový ocelový pro silniční vpusť 425mm vč. madla</t>
  </si>
  <si>
    <t>-618815205</t>
  </si>
  <si>
    <t>80</t>
  </si>
  <si>
    <t>59224481</t>
  </si>
  <si>
    <t>mříž vtoková s rámem pro uliční vpusť 500x500, zatížení 40 tun</t>
  </si>
  <si>
    <t>-1252333428</t>
  </si>
  <si>
    <t>"pro ul. vpust, s pantem, dle osazení" 2</t>
  </si>
  <si>
    <t>Ostatní konstrukce a práce, bourání</t>
  </si>
  <si>
    <t>81</t>
  </si>
  <si>
    <t>914111111</t>
  </si>
  <si>
    <t>Montáž svislé dopravní značky do velikosti 1 m2 objímkami na sloupek nebo konzolu</t>
  </si>
  <si>
    <t>31401907</t>
  </si>
  <si>
    <t>Montáž svislé dopravní značky základní velikosti do 1 m2 objímkami na sloupky nebo konzoly</t>
  </si>
  <si>
    <t>"znovuosazované SDZ dle výk. výměr" 2</t>
  </si>
  <si>
    <t>82</t>
  </si>
  <si>
    <t>914511112</t>
  </si>
  <si>
    <t>Montáž sloupku dopravních značek délky do 3,5 m s betonovým základem a patkou D 60 mm</t>
  </si>
  <si>
    <t>-2009384745</t>
  </si>
  <si>
    <t>Montáž sloupku dopravních značek délky do 3,5 m do hliníkové patky pro sloupek D 60 mm</t>
  </si>
  <si>
    <t>"pro znovuosazované svislé dopravní značky, stáv.sloupky, 2 sl/SDZ" 2*2</t>
  </si>
  <si>
    <t>83</t>
  </si>
  <si>
    <t>916231213</t>
  </si>
  <si>
    <t>Osazení chodníkového obrubníku betonového stojatého s boční opěrou do lože z betonu prostého</t>
  </si>
  <si>
    <t>-1992690748</t>
  </si>
  <si>
    <t>Osazení chodníkového obrubníku betonového se zřízením lože, s vyplněním a zatřením spár cementovou maltou stojatého s boční opěrou z betonu prostého, do lože z betonu prostého</t>
  </si>
  <si>
    <t>"osazení chodníkových obrubníků ,dle výk.výměr" 73,30</t>
  </si>
  <si>
    <t>84</t>
  </si>
  <si>
    <t>59217017</t>
  </si>
  <si>
    <t>obrubník betonový chodníkový 1000x100x250mm</t>
  </si>
  <si>
    <t>-1575877837</t>
  </si>
  <si>
    <t>"chodníkový obrubník, dle osazení" 73,30</t>
  </si>
  <si>
    <t>85</t>
  </si>
  <si>
    <t>916241113</t>
  </si>
  <si>
    <t>Osazení obrubníku kamenného ležatého s boční opěrou do lože z betonu prostého</t>
  </si>
  <si>
    <t>1181482803</t>
  </si>
  <si>
    <t>Osazení obrubníku kamenného se zřízením lože, s vyplněním a zatřením spár cementovou maltou ležatého s boční opěrou z betonu prostého, do lože z betonu prostého</t>
  </si>
  <si>
    <t>"osazení kam. obrubníků OP5 do lože z betonu C20/25n XF3 dle výk. výměr" 142,50</t>
  </si>
  <si>
    <t>86</t>
  </si>
  <si>
    <t>58380006</t>
  </si>
  <si>
    <t>obrubník kamenný žulový přímý 1000x200x200mm</t>
  </si>
  <si>
    <t>840694267</t>
  </si>
  <si>
    <t>"kam. obrubníky OP5 dle výk. výměr" 142,50</t>
  </si>
  <si>
    <t>"odečteou se obloukové, dle výk. výměr" -1,25-4,64</t>
  </si>
  <si>
    <t>odečte se 80% vybouraných kam. obrubníků, které se použijí</t>
  </si>
  <si>
    <t>"dle výk. výměr" -132,63*0,8</t>
  </si>
  <si>
    <t>30,506*1,02 'Přepočtené koeficientem množství</t>
  </si>
  <si>
    <t>87</t>
  </si>
  <si>
    <t>58380438</t>
  </si>
  <si>
    <t>obrubník kamenný žulový obloukový R 3-5m 200x200mm</t>
  </si>
  <si>
    <t>-1874960702</t>
  </si>
  <si>
    <t>"kam. obrubníky OP5, obloukové R=5,0 m, dle výk.výměr" 1,25</t>
  </si>
  <si>
    <t>1,25*1,02 'Přepočtené koeficientem množství</t>
  </si>
  <si>
    <t>88</t>
  </si>
  <si>
    <t>58380458</t>
  </si>
  <si>
    <t>obrubník kamenný žulový obloukový R 10-25m 200x200mm</t>
  </si>
  <si>
    <t>1066740124</t>
  </si>
  <si>
    <t>"kam. obrubníky OP5, obloukové R=20,0 m, dle výk.výměr" 4,64</t>
  </si>
  <si>
    <t>89</t>
  </si>
  <si>
    <t>919726202</t>
  </si>
  <si>
    <t>Geotextilie pro vyztužení, separaci a filtraci tkaná z PP podélná pevnost v tahu přes 15 do 50 kN/m</t>
  </si>
  <si>
    <t>469897062</t>
  </si>
  <si>
    <t>Geotextilie tkaná pro vyztužení, separaci nebo filtraci z polypropylenu, podélná pevnost v tahu přes 15 do 50 kN/m</t>
  </si>
  <si>
    <t>separační geotextilie na parapláň</t>
  </si>
  <si>
    <t>"plocha parapláně dle úpravy pláně" 412,0</t>
  </si>
  <si>
    <t>"přičtou se svislé, šikmé plochy (cca 25%)" 412,0*0,25</t>
  </si>
  <si>
    <t>90</t>
  </si>
  <si>
    <t>935932314</t>
  </si>
  <si>
    <t>Odvodňovací plastový žlab pro zatížení C250 vnitřní š 100 mm s roštem můstkovým z litiny</t>
  </si>
  <si>
    <t>-1972890610</t>
  </si>
  <si>
    <t>Odvodňovací plastový žlab pro třídu zatížení C 250 vnitřní šířky 100 mm s krycím roštem můstkovým z litiny</t>
  </si>
  <si>
    <t>komplet včetně odtokového dílu</t>
  </si>
  <si>
    <t>"dle výk. výměr" 4,50</t>
  </si>
  <si>
    <t>91</t>
  </si>
  <si>
    <t>966006132</t>
  </si>
  <si>
    <t>Odstranění značek dopravních nebo orientačních se sloupky s betonovými patkami</t>
  </si>
  <si>
    <t>1735637509</t>
  </si>
  <si>
    <t>Odstranění dopravních nebo orientačních značek se sloupkem s uložením hmot na vzdálenost do 20 m nebo s naložením na dopravní prostředek, se zásypem jam a jeho zhutněním s betonovou patkou</t>
  </si>
  <si>
    <t>92</t>
  </si>
  <si>
    <t>966006211</t>
  </si>
  <si>
    <t>Odstranění svislých dopravních značek ze sloupů, sloupků nebo konzol</t>
  </si>
  <si>
    <t>757370938</t>
  </si>
  <si>
    <t>Odstranění (demontáž) svislých dopravních značek s odklizením materiálu na skládku na vzdálenost do 20 m nebo s naložením na dopravní prostředek ze sloupů, sloupků nebo konzol</t>
  </si>
  <si>
    <t>93</t>
  </si>
  <si>
    <t>979024443</t>
  </si>
  <si>
    <t>Očištění vybouraných obrubníků a krajníků silničních</t>
  </si>
  <si>
    <t>1674156837</t>
  </si>
  <si>
    <t>Očištění vybouraných prvků komunikací od spojovacího materiálu s odklizením a uložením očištěných hmot a spojovacího materiálu na skládku na vzdálenost do 10 m obrubníků a krajníků, vybouraných z jakéhokoliv lože a s jakoukoliv výplní spár silničních</t>
  </si>
  <si>
    <t>"bere se pro očištění kamen. obrubníků, dle vytrhání" 132,63</t>
  </si>
  <si>
    <t>997</t>
  </si>
  <si>
    <t>Přesun sutě</t>
  </si>
  <si>
    <t>94</t>
  </si>
  <si>
    <t>997221551</t>
  </si>
  <si>
    <t>Vodorovná doprava suti ze sypkých materiálů do 1 km</t>
  </si>
  <si>
    <t>1839912100</t>
  </si>
  <si>
    <t>Vodorovná doprava suti bez naložení, ale se složením a s hrubým urovnáním ze sypkých materiálů, na vzdálenost do 1 km</t>
  </si>
  <si>
    <t>"Kamenivo drcené" 4,106</t>
  </si>
  <si>
    <t>"Kamenivo těžené" 15,849</t>
  </si>
  <si>
    <t>"vyfrézovaný materiál" 19,819</t>
  </si>
  <si>
    <t>odvoz vybouraných asf. směsí pro RS na deponii a zpět do 500 m</t>
  </si>
  <si>
    <t>"odstraněný PM" 103,488*2</t>
  </si>
  <si>
    <t>95</t>
  </si>
  <si>
    <t>997221559</t>
  </si>
  <si>
    <t>Příplatek ZKD 1 km u vodorovné dopravy suti ze sypkých materiálů</t>
  </si>
  <si>
    <t>-1657802041</t>
  </si>
  <si>
    <t>Vodorovná doprava suti bez naložení, ale se složením a s hrubým urovnáním Příplatek k ceně za každý další započatý 1 km přes 1 km</t>
  </si>
  <si>
    <t>uvažován odvoz na recylační skládku do 21 km</t>
  </si>
  <si>
    <t>"Kamenivo drcené" 4,106*(21-1)</t>
  </si>
  <si>
    <t>"Kamenivo těžené" 15,849*(21-1)</t>
  </si>
  <si>
    <t>"vyfrézovaný materiál" 19,819*(21-1)</t>
  </si>
  <si>
    <t>96</t>
  </si>
  <si>
    <t>997221561</t>
  </si>
  <si>
    <t>Vodorovná doprava suti z kusových materiálů do 1 km</t>
  </si>
  <si>
    <t>-282444511</t>
  </si>
  <si>
    <t>Vodorovná doprava suti bez naložení, ale se složením a s hrubým urovnáním z kusových materiálů, na vzdálenost do 1 km</t>
  </si>
  <si>
    <t>"odstraněná ZD dlažba" (2,154+5,736)</t>
  </si>
  <si>
    <t>"odstraněný asfalt" (8,673+21,91)</t>
  </si>
  <si>
    <t>"odstraněný beton" 0,502</t>
  </si>
  <si>
    <t>"vybourané UV" 3,324</t>
  </si>
  <si>
    <t>97</t>
  </si>
  <si>
    <t>997221569</t>
  </si>
  <si>
    <t>Příplatek ZKD 1 km u vodorovné dopravy suti z kusových materiálů</t>
  </si>
  <si>
    <t>1892259922</t>
  </si>
  <si>
    <t>"odstraněná ZD dlažba" (2,154+5,736)*(21-1)</t>
  </si>
  <si>
    <t>"odstraněný asfalt" (8,673+21,91)*(21-1)</t>
  </si>
  <si>
    <t>"odstraněný beton" 0,502*(21-1)</t>
  </si>
  <si>
    <t>"vybourané UV" 3,324*(21-1)</t>
  </si>
  <si>
    <t>98</t>
  </si>
  <si>
    <t>997221571</t>
  </si>
  <si>
    <t>Vodorovná doprava vybouraných hmot do 1 km</t>
  </si>
  <si>
    <t>1192178560</t>
  </si>
  <si>
    <t>Vodorovná doprava vybouraných hmot bez naložení, ale se složením a s hrubým urovnáním na vzdálenost do 1 km</t>
  </si>
  <si>
    <t>Na recyklační centrum do 21 km</t>
  </si>
  <si>
    <t>"vybourané bet. obrubníky" 6,783+0,121</t>
  </si>
  <si>
    <t>na deponii stavebníka do 2 km</t>
  </si>
  <si>
    <t>"vybourané kam. obrubníky 20%" 30,505*0,2</t>
  </si>
  <si>
    <t>"vmříže UV" 0,3</t>
  </si>
  <si>
    <t>99</t>
  </si>
  <si>
    <t>997221579</t>
  </si>
  <si>
    <t>Příplatek ZKD 1 km u vodorovné dopravy vybouraných hmot</t>
  </si>
  <si>
    <t>-624302324</t>
  </si>
  <si>
    <t>Vodorovná doprava vybouraných hmot bez naložení, ale se složením a s hrubým urovnáním na vzdálenost Příplatek k ceně za každý další započatý 1 km přes 1 km</t>
  </si>
  <si>
    <t>"vybourané bet. obrubníky" (6,783+0,121)*(21-1)</t>
  </si>
  <si>
    <t>"vybourané kam. obrubníky 20%" 30,505*0,2*(2-1)</t>
  </si>
  <si>
    <t>"vmříže UV" 0,3*(2-1)</t>
  </si>
  <si>
    <t>100</t>
  </si>
  <si>
    <t>997221611</t>
  </si>
  <si>
    <t>Nakládání suti na dopravní prostředky pro vodorovnou dopravu</t>
  </si>
  <si>
    <t>1916761660</t>
  </si>
  <si>
    <t>Nakládání na dopravní prostředky pro vodorovnou dopravu suti</t>
  </si>
  <si>
    <t>nakládání rozfrézované PM na deponii</t>
  </si>
  <si>
    <t>"odstraněný PM" 103,488</t>
  </si>
  <si>
    <t>997221861</t>
  </si>
  <si>
    <t>Poplatek za uložení na recyklační skládce (skládkovné) stavebního odpadu z prostého betonu pod kódem 17 01 01</t>
  </si>
  <si>
    <t>1461805405</t>
  </si>
  <si>
    <t>Poplatek za uložení stavebního odpadu na recyklační skládce (skládkovné) z prostého betonu zatříděného do Katalogu odpadů pod kódem 17 01 01</t>
  </si>
  <si>
    <t>Recyklační centrum, Jivno</t>
  </si>
  <si>
    <t>997221873</t>
  </si>
  <si>
    <t>Poplatek za uložení na recyklační skládce (skládkovné) stavebního odpadu zeminy a kamení zatříděného do Katalogu odpadů pod kódem 17 05 04</t>
  </si>
  <si>
    <t>-1747843607</t>
  </si>
  <si>
    <t>103</t>
  </si>
  <si>
    <t>997221875</t>
  </si>
  <si>
    <t>Poplatek za uložení na recyklační skládce (skládkovné) stavebního odpadu asfaltového bez obsahu dehtu zatříděného do Katalogu odpadů pod kódem 17 03 02</t>
  </si>
  <si>
    <t>1335400788</t>
  </si>
  <si>
    <t>Poplatek za uložení stavebního odpadu na recyklační skládce (skládkovné) asfaltového bez obsahu dehtu zatříděného do Katalogu odpadů pod kódem 17 03 02</t>
  </si>
  <si>
    <t>998</t>
  </si>
  <si>
    <t>Přesun hmot</t>
  </si>
  <si>
    <t>104</t>
  </si>
  <si>
    <t>998225111</t>
  </si>
  <si>
    <t>Přesun hmot pro pozemní komunikace s krytem z kamene, monolitickým betonovým nebo živičným</t>
  </si>
  <si>
    <t>-649799546</t>
  </si>
  <si>
    <t>Přesun hmot pro komunikace s krytem z kameniva, monolitickým betonovým nebo živičným dopravní vzdálenost do 200 m jakékoliv délky objektu</t>
  </si>
  <si>
    <t>102 - ulice Na Chmelnici</t>
  </si>
  <si>
    <t xml:space="preserve">    3 - Svislé a kompletní konstrukce</t>
  </si>
  <si>
    <t xml:space="preserve">    6 - Úpravy povrchů, podlahy a osazování výplní</t>
  </si>
  <si>
    <t>113106131</t>
  </si>
  <si>
    <t>Rozebrání dlažeb z mozaiky komunikací pro pěší strojně pl do 50 m2</t>
  </si>
  <si>
    <t>577135832</t>
  </si>
  <si>
    <t>Rozebrání dlažeb komunikací pro pěší s přemístěním hmot na skládku na vzdálenost do 3 m nebo s naložením na dopravní prostředek s ložem z kameniva nebo živice a s jakoukoliv výplní spár strojně plochy jednotlivě do 50 m2 z mozaiky</t>
  </si>
  <si>
    <t>"odstranění kce chodníku z kam. mozaiky, dle výk. výměr" 7,59</t>
  </si>
  <si>
    <t>použije se pro zpětné zadláždění</t>
  </si>
  <si>
    <t>"odstranění kce chodníku ze ZD, dle výk. výměr" 1,24</t>
  </si>
  <si>
    <t>113106183</t>
  </si>
  <si>
    <t>Rozebrání dlažeb vozovek z velkých kostek s ložem z kameniva strojně pl do 50 m2</t>
  </si>
  <si>
    <t>-1195393535</t>
  </si>
  <si>
    <t>Rozebrání dlažeb vozovek a ploch s přemístěním hmot na skládku na vzdálenost do 3 m nebo s naložením na dopravní prostředek, s jakoukoliv výplní spár strojně plochy jednotlivě do 50 m2 z velkých kostek s ložem z kameniva</t>
  </si>
  <si>
    <t>"odstranění kce sjezdu z VK, dle výk. výměr" 6,72</t>
  </si>
  <si>
    <t>"odstranění kce chodníku, LA, dle výk. výměr" 152,36</t>
  </si>
  <si>
    <t>"odstranění kce chodníku z betonu, dle výk. výměr" 2,67</t>
  </si>
  <si>
    <t>113107223</t>
  </si>
  <si>
    <t>Odstranění podkladu z kameniva drceného tl přes 200 do 300 mm strojně pl přes 200 m2</t>
  </si>
  <si>
    <t>Odstranění podkladů nebo krytů strojně plochy jednotlivě přes 200 m2 s přemístěním hmot na skládku na vzdálenost do 20 m nebo s naložením na dopravní prostředek z kameniva hrubého drceného, o tl. vrstvy přes 200 do 300 mm</t>
  </si>
  <si>
    <t>odstranění kce vozovky, vrstva ŠD, tl. 0.3 m</t>
  </si>
  <si>
    <t>"odstranění kce vozovky, PM, dle výk. výměr" 740,0</t>
  </si>
  <si>
    <t>113107244</t>
  </si>
  <si>
    <t>Odstranění podkladu živičného tl přes 150 do 200 mm strojně pl přes 200 m2</t>
  </si>
  <si>
    <t>Odstranění podkladů nebo krytů strojně plochy jednotlivě přes 200 m2 s přemístěním hmot na skládku na vzdálenost do 20 m nebo s naložením na dopravní prostředek živičných, o tl. vrstvy přes 150 do 200 mm</t>
  </si>
  <si>
    <t>odstranění kce vozovky, vrstva PM, tl. 0.16 m</t>
  </si>
  <si>
    <t>113107342</t>
  </si>
  <si>
    <t>Odstranění podkladu živičného tl přes 50 do 100 mm strojně pl do 50 m2</t>
  </si>
  <si>
    <t>Odstranění podkladů nebo krytů strojně plochy jednotlivě do 50 m2 s přemístěním hmot na skládku na vzdálenost do 3 m nebo s naložením na dopravní prostředek živičných, o tl. vrstvy přes 50 do 100 mm</t>
  </si>
  <si>
    <t>"odstranění kce chodníku, AB, dle výk. výměr" 49,60</t>
  </si>
  <si>
    <t>113107524</t>
  </si>
  <si>
    <t>Odstranění podkladu z kameniva drceného tl přes 300 do 400 mm při překopech strojně pl přes 15 m2</t>
  </si>
  <si>
    <t>Odstranění podkladů nebo krytů při překopech inženýrských sítí s přemístěním hmot na skládku ve vzdálenosti do 3 m nebo s naložením na dopravní prostředek strojně plochy jednotlivě přes 15 m2 z kameniva hrubého drceného, o tl. vrstvy přes 300 do 400 mm</t>
  </si>
  <si>
    <t>odstranění nestmelených vrstev vozovky, překop, tl. 0.35 m</t>
  </si>
  <si>
    <t>"dle výk. výměr" 32,01</t>
  </si>
  <si>
    <t>odfrézování AB vrstev v místě překopu stávající vozovky, uvažovat v tl. 0.11 m</t>
  </si>
  <si>
    <t>"odstranění kce vozovky, překop, dle výk. výměr" 32,01</t>
  </si>
  <si>
    <t>"pro přesah stmel. vrstev, překop, dle výk. výměr" 24,43</t>
  </si>
  <si>
    <t>"Vytrhání kamenných obrubníků stojatých dle výk. výměr" 61,96</t>
  </si>
  <si>
    <t>"Vytrhání betonových obrubníků silničních stojatých dle výk. výměr" 69,43</t>
  </si>
  <si>
    <t>"Vytrhání kamenných krajníků stojatých dle výk. výměr" 4,0</t>
  </si>
  <si>
    <t>krajníky odvézt na deponii stavebníka</t>
  </si>
  <si>
    <t>113203111</t>
  </si>
  <si>
    <t>Vytrhání obrub z dlažebních kostek</t>
  </si>
  <si>
    <t>Vytrhání obrub s vybouráním lože, s přemístěním hmot na skládku na vzdálenost do 3 m nebo s naložením na dopravní prostředek z dlažebních kostek</t>
  </si>
  <si>
    <t>"řádek z velkých kam. kostek, dle výk. výměr" 1,40</t>
  </si>
  <si>
    <t>121151123</t>
  </si>
  <si>
    <t>Sejmutí ornice plochy přes 500 m2 tl vrstvy do 200 mm strojně</t>
  </si>
  <si>
    <t>-579185262</t>
  </si>
  <si>
    <t>Sejmutí ornice strojně při souvislé ploše přes 500 m2, tl. vrstvy do 200 mm</t>
  </si>
  <si>
    <t>"odhumusování tl. 0.1 m dle výk. výměr" 141,84</t>
  </si>
  <si>
    <t>"výkop pro nové konstrukce dle výk. výměr" 113,23</t>
  </si>
  <si>
    <t>"výkop pro výměnu zeminy dle výk. výměr" 299,0</t>
  </si>
  <si>
    <t>"bere se cca 40% odkopávky" 412,23*0,4</t>
  </si>
  <si>
    <t>"pro drenáž DN100  š. 0.5 m, prům. hl. 0.6 m, délka dle výk. výměr" 0,5*0,6*84,80</t>
  </si>
  <si>
    <t>"bere se prům. hl. 1.4 m pod plání " (7,7+17,3)*0,9*1,4</t>
  </si>
  <si>
    <t>"pro jednoduché ul. vpusti, půdor. 1,2x1,2m, cca hl. 1,9m pod plání " 1,2*1,2*1,9*3</t>
  </si>
  <si>
    <t>"Pro rýhy přípojek pod plání" 1,4*(7,7+17,3)*2</t>
  </si>
  <si>
    <t>"Pro šachty uličních vpustí pod plání" 1,2*4*1,9*3</t>
  </si>
  <si>
    <t>"dle zřízení" 97,36</t>
  </si>
  <si>
    <t>162451106</t>
  </si>
  <si>
    <t>Vodorovné přemístění přes 1 500 do 2000 m výkopku/sypaniny z horniny třídy těžitelnosti I skupiny 1 až 3</t>
  </si>
  <si>
    <t>1443379047</t>
  </si>
  <si>
    <t>Vodorovné přemístění výkopku nebo sypaniny po suchu na obvyklém dopravním prostředku, bez naložení výkopku, avšak se složením bez rozhrnutí z horniny třídy těžitelnosti I skupiny 1 až 3 na vzdálenost přes 1 500 do 2 000 m</t>
  </si>
  <si>
    <t>přebytečná ornice na deponii stavebníka do 2 km</t>
  </si>
  <si>
    <t>(141,84*0,1)-(81,16*0,1)</t>
  </si>
  <si>
    <t>"odkopávka" 412,23</t>
  </si>
  <si>
    <t>"rýhy" 25,44+31,50</t>
  </si>
  <si>
    <t>"šachty" 8,208</t>
  </si>
  <si>
    <t>"odečte se dod. násyp" -13,60</t>
  </si>
  <si>
    <t>"dle přemístění" 463,778*(21-10)</t>
  </si>
  <si>
    <t>"přebytečná zemina dle přepravy" 463,778*1,8</t>
  </si>
  <si>
    <t>171152112</t>
  </si>
  <si>
    <t>Uložení sypaniny z hornin nesoudržných a sypkých do násypů zhutněných mimo aktivní zónu silnic a dálnic</t>
  </si>
  <si>
    <t>-1151528357</t>
  </si>
  <si>
    <t>Uložení sypaniny do zhutněných násypů pro silnice, dálnice a letiště s rozprostřením sypaniny ve vrstvách, s hrubým urovnáním a uzavřením povrchu násypu z hornin nesoudržných sypkých mimo aktivní zónu</t>
  </si>
  <si>
    <t>"pro dodatečný násyp dle výk. výměr" 13,60</t>
  </si>
  <si>
    <t>využije se vhodná zemina z výkopů</t>
  </si>
  <si>
    <t>"násyp, dle výk.výměr" 11,79</t>
  </si>
  <si>
    <t>"násyp výměny zeminy AZ, tl.400 mm, dle výk.výměr" 598,0*0,5</t>
  </si>
  <si>
    <t>"materiál pro násyp a výměnu zeminy, dle uložení" 310,79*2,0</t>
  </si>
  <si>
    <t>"dle suti v odstranění" -(325,60+18,566)*0,75</t>
  </si>
  <si>
    <t>"výkop rýh do pro přípojky" 31,50</t>
  </si>
  <si>
    <t>"výkop šachet" 8,208</t>
  </si>
  <si>
    <t>"odečte se obsyp přípojek vč. potrubí" -10,973</t>
  </si>
  <si>
    <t>"rýhy" -(7,7+17,3)*0,9*0,5</t>
  </si>
  <si>
    <t>-(0,3*0,3*3,14*(1,9-0,5)*2)-(0,3*0,3*3,14*1,9*1)</t>
  </si>
  <si>
    <t>-0,9*0,1*(7,7+17,3)</t>
  </si>
  <si>
    <t>"De160" (0,16+0,3)*0,9*7,70</t>
  </si>
  <si>
    <t>"De200" (0,20+0,3)*0,9*17,30</t>
  </si>
  <si>
    <t>"De160" -(0,08*0,08)*3,14*7,70</t>
  </si>
  <si>
    <t>"De200" -(0,1*0,1)*3,14*17,30</t>
  </si>
  <si>
    <t>"pro obsyp, cca 2,0 t/m3" 10,275*2,0</t>
  </si>
  <si>
    <t>181351113</t>
  </si>
  <si>
    <t>Rozprostření ornice tl vrstvy do 200 mm pl přes 500 m2 v rovině nebo ve svahu do 1:5 strojně</t>
  </si>
  <si>
    <t>590308626</t>
  </si>
  <si>
    <t>Rozprostření a urovnání ornice v rovině nebo ve svahu sklonu do 1:5 strojně při souvislé ploše přes 500 m2, tl. vrstvy do 200 mm</t>
  </si>
  <si>
    <t>"ohumusování v rovině tl. 0,1 m dle výk. výměr" 81,16</t>
  </si>
  <si>
    <t>181411131</t>
  </si>
  <si>
    <t>Založení parkového trávníku výsevem pl do 1000 m2 v rovině a ve svahu do 1:5</t>
  </si>
  <si>
    <t>998714460</t>
  </si>
  <si>
    <t>Založení trávníku na půdě předem připravené plochy do 1000 m2 výsevem včetně utažení parkového v rovině nebo na svahu do 1:5</t>
  </si>
  <si>
    <t>"dle ohumusování v rovině dle výk. výměr" 81,16</t>
  </si>
  <si>
    <t>00572410</t>
  </si>
  <si>
    <t>osivo směs travní parková</t>
  </si>
  <si>
    <t>kg</t>
  </si>
  <si>
    <t>-1124438157</t>
  </si>
  <si>
    <t>dle ohumusování dle výk. výměr, cca 0.03 kg/m2</t>
  </si>
  <si>
    <t>81,16*0,03</t>
  </si>
  <si>
    <t>181951111</t>
  </si>
  <si>
    <t>Úprava pláně v hornině třídy těžitelnosti I skupiny 1 až 3 bez zhutnění strojně</t>
  </si>
  <si>
    <t>2100996507</t>
  </si>
  <si>
    <t>Úprava pláně vyrovnáním výškových rozdílů strojně v hornině třídy těžitelnosti I, skupiny 1 až 3 bez zhutnění</t>
  </si>
  <si>
    <t>"uvažuje se pro plochy ohumusování v rovině dle výk. výměr" 81,16</t>
  </si>
  <si>
    <t>"pláň a parapláň, dle výk. výměr" 675,0*2</t>
  </si>
  <si>
    <t>"přičte se plocha chodníků" 156,95+47,34+127,57+7,0+39,93</t>
  </si>
  <si>
    <t>185804312</t>
  </si>
  <si>
    <t>Zalití rostlin vodou plocha přes 20 m2</t>
  </si>
  <si>
    <t>458163185</t>
  </si>
  <si>
    <t>Zalití rostlin vodou plochy záhonů jednotlivě přes 20 m2</t>
  </si>
  <si>
    <t>uvažuje se 10x po 10 l na 1 m2 travnatých ploch</t>
  </si>
  <si>
    <t>81,16*10*10*0,001</t>
  </si>
  <si>
    <t>"pro DN100, uvažovaná fr.8/16, dle výk.výměr" 0,5*0,6*84,80</t>
  </si>
  <si>
    <t>"odečte se obsyp započtený v pol. č. 212752101, 0.1 m3/m" -84,80*0,1</t>
  </si>
  <si>
    <t>"drenáž dle výk.výměr" 84,80</t>
  </si>
  <si>
    <t>Svislé a kompletní konstrukce</t>
  </si>
  <si>
    <t>339921132</t>
  </si>
  <si>
    <t>Osazování betonových palisád do betonového základu v řadě výšky prvku přes 0,5 do 1 m</t>
  </si>
  <si>
    <t>1314891971</t>
  </si>
  <si>
    <t>Osazování palisád betonových v řadě se zabetonováním výšky palisády přes 500 do 1000 mm</t>
  </si>
  <si>
    <t>"palisády dle výk. výměr" 3,5</t>
  </si>
  <si>
    <t>59228420</t>
  </si>
  <si>
    <t>palisáda betonová vzhled dobové dlažební kameny 160x160 v 600mm barevná</t>
  </si>
  <si>
    <t>481205441</t>
  </si>
  <si>
    <t>"palisády 160x160x600 mm, barva přírodní, dle výk. výměr" 22,0</t>
  </si>
  <si>
    <t>"kubatura" 0,9*0,1*(7,7+17,3)</t>
  </si>
  <si>
    <t>"dle výk. výměr" 3</t>
  </si>
  <si>
    <t>"dle osazení" 3</t>
  </si>
  <si>
    <t>-1754397412</t>
  </si>
  <si>
    <t>"pro kci vozovky tl. 460 mm, překop, dle výk. výměr" 32,01</t>
  </si>
  <si>
    <t>791613207</t>
  </si>
  <si>
    <t>564851111</t>
  </si>
  <si>
    <t>Podklad ze štěrkodrtě ŠD plochy přes 100 m2 tl 150 mm</t>
  </si>
  <si>
    <t>Podklad ze štěrkodrti ŠD s rozprostřením a zhutněním plochy přes 100 m2, po zhutnění tl. 150 mm</t>
  </si>
  <si>
    <t>prům. tl. 150 mm, ŠDa 0/32 navíc s ohledem na sklon pláně</t>
  </si>
  <si>
    <t>"dle výk. výměr" 145,65</t>
  </si>
  <si>
    <t>"pro kci vozovky, tl. 510 mm, dle výk. výměr" 368,03</t>
  </si>
  <si>
    <t>"pro kci parkovacích zálivů, dle výk. výměr" 195,01</t>
  </si>
  <si>
    <t>"pro kci rampy/sjezdů, dle výk. výměr" 55,89</t>
  </si>
  <si>
    <t>"pro kci chodníků/sjezdů, tl. 320 mm, ZD, dle výk. výměr" 156,95</t>
  </si>
  <si>
    <t>"pro kci chodníků/sjezdů, tl. 300 mm, mozaika, dle výk. výměr" 47,34</t>
  </si>
  <si>
    <t>"pro kci chodníků/sjezdů, tl. 320 mm, AB, dle výk. výměr" 127,57</t>
  </si>
  <si>
    <t>564911411</t>
  </si>
  <si>
    <t>Podklad z asfaltového recyklátu plochy přes 100 m2 tl 50 mm</t>
  </si>
  <si>
    <t>144613887</t>
  </si>
  <si>
    <t>Podklad nebo podsyp z asfaltového recyklátu s rozprostřením a zhutněním plochy přes 100 m2, po zhutnění tl. 50 mm</t>
  </si>
  <si>
    <t>stará asf. směs získaná frézováním R-mat., ŠDRM</t>
  </si>
  <si>
    <t>"nová kce choddníků z ACO 8, dke výk.výměr" 127,57</t>
  </si>
  <si>
    <t>566901261</t>
  </si>
  <si>
    <t>Vyspravení podkladu po překopech inženýrských sítí plochy přes 15 m2 obalovaným kamenivem ACP (OK) tl. 100 mm</t>
  </si>
  <si>
    <t>526697549</t>
  </si>
  <si>
    <t>Vyspravení podkladu po překopech inženýrských sítí plochy přes 15 m2 s rozprostřením a zhutněním obalovaným kamenivem ACP (OK) tl. 100 mm</t>
  </si>
  <si>
    <t>"pro kci vozovky tl. 460 mm, překop, dle výk. výměr" 56,44</t>
  </si>
  <si>
    <t>"pro kci vozovky tl. 510 mm, dle výk. výměr" 368,03</t>
  </si>
  <si>
    <t>"RS CA tl. 0.25 m, nová kce vozovky tl. 510 mm, dle výk. výměr" 368,03</t>
  </si>
  <si>
    <t>"pro recyklaci v uvažovaném množství 5%" 368,03*0,25*2,2*0,05</t>
  </si>
  <si>
    <t>"pro recyklaci v uvažovaném množství 4%" 368,03*0,25*2,2*0,04</t>
  </si>
  <si>
    <t>569831111</t>
  </si>
  <si>
    <t>Zpevnění krajnic štěrkodrtí tl 100 mm</t>
  </si>
  <si>
    <t>1588280121</t>
  </si>
  <si>
    <t>Zpevnění krajnic nebo komunikací pro pěší s rozprostřením a zhutněním, po zhutnění štěrkodrtí tl. 100 mm</t>
  </si>
  <si>
    <t>"úprava terénu vrstvou ŠD tl.100, dle výk výměr" 7,0</t>
  </si>
  <si>
    <t>572341111</t>
  </si>
  <si>
    <t>Vyspravení krytu komunikací po překopech pl přes 15 m2 asfalt betonem ACO (AB) tl přes 30 do 50 mm</t>
  </si>
  <si>
    <t>1434588519</t>
  </si>
  <si>
    <t>Vyspravení krytu komunikací po překopech inženýrských sítí plochy přes 15 m2 asfaltovým betonem ACO (AB), po zhutnění tl. přes 30 do 50 mm</t>
  </si>
  <si>
    <t>pro výspravu překopu po dešťové kanalizaci, ACO 11+, tl. 40 mm</t>
  </si>
  <si>
    <t>"dle výk. výměr" 56,44</t>
  </si>
  <si>
    <t>573211109</t>
  </si>
  <si>
    <t>Postřik živičný spojovací z asfaltu v množství 0,50 kg/m2</t>
  </si>
  <si>
    <t>1328148009</t>
  </si>
  <si>
    <t>Postřik spojovací PS bez posypu kamenivem z asfaltu silničního, v množství 0,50 kg/m2</t>
  </si>
  <si>
    <t>PS-A, pod ACO 8, v množství 0,5 kg/m2</t>
  </si>
  <si>
    <t>577143111</t>
  </si>
  <si>
    <t>Asfaltový beton vrstva obrusná ACO 8 (ABJ) tl 50 mm š do 3 m z nemodifikovaného asfaltu</t>
  </si>
  <si>
    <t>63221842</t>
  </si>
  <si>
    <t>Asfaltový beton vrstva obrusná ACO 8 (ABJ) s rozprostřením a se zhutněním z nemodifikovaného asfaltu v pruhu šířky do 3 m, po zhutnění tl. 50 mm</t>
  </si>
  <si>
    <t>uvažováno ACO 8, tl. 50 mm</t>
  </si>
  <si>
    <t>591411111</t>
  </si>
  <si>
    <t>Kladení dlažby z mozaiky jednobarevné komunikací pro pěší lože z kameniva</t>
  </si>
  <si>
    <t>1954047495</t>
  </si>
  <si>
    <t>Kladení dlažby z mozaiky komunikací pro pěší s vyplněním spár, s dvojím beraněním a se smetením přebytečného materiálu na vzdálenost do 3 m jednobarevné, s ložem tl. do 40 mm z kameniva</t>
  </si>
  <si>
    <t>pro konstrukci chodníků s krytem z kamenné mozaiky</t>
  </si>
  <si>
    <t>"dle výk. výměr" 47,34</t>
  </si>
  <si>
    <t>odečte se plocha var. a sig. pásů a hladké dlažby</t>
  </si>
  <si>
    <t>"dle výk. výměr" -5,74-3,80</t>
  </si>
  <si>
    <t>Použijí se vybouraná mozaika a chybějící se pořídí nová.</t>
  </si>
  <si>
    <t>58381005</t>
  </si>
  <si>
    <t>kostka štípaná dlažební mozaika žula 4/6 šedá</t>
  </si>
  <si>
    <t>-1179833468</t>
  </si>
  <si>
    <t>"dle kladení mozaiky" 37,80</t>
  </si>
  <si>
    <t>odečte se vybouraná mozaika</t>
  </si>
  <si>
    <t>"dle výk. výměr" -7,59</t>
  </si>
  <si>
    <t>přičteno ztratné 2%</t>
  </si>
  <si>
    <t>30,21*1,02 'Přepočtené koeficientem množství</t>
  </si>
  <si>
    <t>596211110</t>
  </si>
  <si>
    <t>Kladení zámkové dlažby komunikací pro pěší ručně tl 60 mm skupiny A pl do 50 m2</t>
  </si>
  <si>
    <t>754811966</t>
  </si>
  <si>
    <t>Kladení dlažby z betonových zámkových dlaždic komunikací pro pěší ručně s ložem z kameniva těženého nebo drceného tl. do 40 mm, s vyplněním spár s dvojitým hutněním, vibrováním a se smetením přebytečného materiálu na krajnici tl. 60 mm skupiny A, pro plochy do 50 m2</t>
  </si>
  <si>
    <t>dlažba var. a sig. pásů v ACO chodníku</t>
  </si>
  <si>
    <t>" dle výk. výměr" 1,54</t>
  </si>
  <si>
    <t>59245006</t>
  </si>
  <si>
    <t>dlažba pro nevidomé betonová 200x100mm tl 60mm barevná</t>
  </si>
  <si>
    <t>-156645330</t>
  </si>
  <si>
    <t>"dle kladení pro var.a sign.pásy, přičteno ztratné 3%" 1,54</t>
  </si>
  <si>
    <t>1,54*1,03 'Přepočtené koeficientem množství</t>
  </si>
  <si>
    <t>Kladení dlažby z betonových zámkových dlaždic komunikací pro pěší ručně s ložem z kameniva těženého nebo drceného tl. do 40 mm, s vyplněním spár s dvojitým hutněním, vibrováním a se smetením přebytečného materiálu na krajnici tl. 80 mm skupiny A, pro plochy přes 100 do 300 m2</t>
  </si>
  <si>
    <t>"pro kci chodníku/vjezdu ZD, dle výk. výměr" 156,95</t>
  </si>
  <si>
    <t>"dle kladení, přičteno ztratné 2%" 156,95</t>
  </si>
  <si>
    <t>"odečte se dl.pro var.a sign.pásy, dle výk.výměr" -15,05</t>
  </si>
  <si>
    <t>141,9*1,02 'Přepočtené koeficientem množství</t>
  </si>
  <si>
    <t>"dle kladení pro var.a sign.pásy, přičteno ztratné 3%" 15,05</t>
  </si>
  <si>
    <t>15,05*1,03 'Přepočtené koeficientem množství</t>
  </si>
  <si>
    <t>596212211</t>
  </si>
  <si>
    <t>Kladení zámkové dlažby pozemních komunikací ručně tl 80 mm skupiny A pl přes 50 do 100 m2</t>
  </si>
  <si>
    <t>Kladení dlažby z betonových zámkových dlaždic pozemních komunikací ručně s ložem z kameniva těženého nebo drceného tl. do 50 mm, s vyplněním spár, s dvojitým hutněním vibrováním a se smetením přebytečného materiálu na krajnici tl. 80 mm skupiny A, pro plochy přes 50 do 100 m2</t>
  </si>
  <si>
    <t>"dle kladení, přičteno ztratné 3%" 55,89</t>
  </si>
  <si>
    <t>"odečte se dl.pro var.a sign.pásy, dle výk.výměr" -2,45</t>
  </si>
  <si>
    <t>53,44*1,03 'Přepočtené koeficientem množství</t>
  </si>
  <si>
    <t>"dle kladení pro var.a sign.pásy, přičteno ztratné 3%" 2,45</t>
  </si>
  <si>
    <t>2,45*1,03 'Přepočtené koeficientem množství</t>
  </si>
  <si>
    <t>"plocha parkovacích stání dle výk. výměr" 195,01</t>
  </si>
  <si>
    <t>"plocha pro VDZ V10b z dlažby, dle výk.výměr" 2,38</t>
  </si>
  <si>
    <t>2,38*1,03 'Přepočtené koeficientem množství</t>
  </si>
  <si>
    <t>"plocha parkovacích stání,červená, dle kladení" 195,01</t>
  </si>
  <si>
    <t>"odečte se plocha VDZ V10b z dlažby přírodní, dle výkaz výměr" -2,38</t>
  </si>
  <si>
    <t>192,63*1,02 'Přepočtené koeficientem množství</t>
  </si>
  <si>
    <t>195,01*0,275*0,08*2,0</t>
  </si>
  <si>
    <t>596811120</t>
  </si>
  <si>
    <t>Kladení betonové dlažby komunikací pro pěší do lože z kameniva velikosti do 0,09 m2 pl do 50 m2</t>
  </si>
  <si>
    <t>-1270021384</t>
  </si>
  <si>
    <t>Kladení dlažby z betonových nebo kameninových dlaždic komunikací pro pěší s vyplněním spár a se smetením přebytečného materiálu na vzdálenost do 3 m s ložem z kameniva těženého tl. do 30 mm velikosti dlaždic do 0,09 m2 (bez zámku), pro plochy do 50 m2</t>
  </si>
  <si>
    <t>plocha varovných a sign. pásů z kamenných prvků</t>
  </si>
  <si>
    <t>"dle výk. výměr" 5,74</t>
  </si>
  <si>
    <t>hladká kamenná dl. pro ohraničení var. a sign. pásů</t>
  </si>
  <si>
    <t>"dle výk. výměr" 3,80</t>
  </si>
  <si>
    <t>592453130W</t>
  </si>
  <si>
    <t>Dlaždice se speciální hmat. úpravou - výstupky 20x20x6 cm žula</t>
  </si>
  <si>
    <t>-747653128</t>
  </si>
  <si>
    <t>"dlažba varovných a sign. pásů dle kladení" 5,74</t>
  </si>
  <si>
    <t>barva tmavá šedá, přičteno ztratné 3%</t>
  </si>
  <si>
    <t>5,74*1,03 'Přepočtené koeficientem množství</t>
  </si>
  <si>
    <t>58381154</t>
  </si>
  <si>
    <t>deska dlažební tryskaná žula 300x300mm tl 50mm</t>
  </si>
  <si>
    <t>-2045522590</t>
  </si>
  <si>
    <t>uvažuvat desky tl. 60 mm, 250x300 mm, pro ohraničení var. a sig. pásů</t>
  </si>
  <si>
    <t>barva světlá šedá, přičteno ztratné 3%</t>
  </si>
  <si>
    <t>3,8*1,03 'Přepočtené koeficientem množství</t>
  </si>
  <si>
    <t>Úpravy povrchů, podlahy a osazování výplní</t>
  </si>
  <si>
    <t>637121111</t>
  </si>
  <si>
    <t>Okapový chodník z kačírku tl 100 mm s udusáním</t>
  </si>
  <si>
    <t>1113791023</t>
  </si>
  <si>
    <t>Okapový chodník z kameniva s udusáním a urovnáním povrchu z kačírku tl. 100 mm</t>
  </si>
  <si>
    <t>"úprava pl. vrstvou kačírku, tl. 0.1 m, dle výk. výměr" 39,93</t>
  </si>
  <si>
    <t>"potrubí přípojek z PVC, De160, dle výk. výměr" 7,70</t>
  </si>
  <si>
    <t>"dle montáže, přičteno ztratné 3%" 7,70</t>
  </si>
  <si>
    <t>7,7*1,03 'Přepočtené koeficientem množství</t>
  </si>
  <si>
    <t>"potrubí přípojek z PVC, De200, dle výk. výměr" 17,30</t>
  </si>
  <si>
    <t>"dle montáže, přičteno ztratné 3%" 17,30</t>
  </si>
  <si>
    <t>17,3*1,03 'Přepočtené koeficientem množství</t>
  </si>
  <si>
    <t>"dle situace" 1</t>
  </si>
  <si>
    <t>"dle montáže" 1</t>
  </si>
  <si>
    <t>"dle situace 3 ks" 3</t>
  </si>
  <si>
    <t>"dle montáže" 3</t>
  </si>
  <si>
    <t>"nová uliční vpust, dle výk. výměr" 3</t>
  </si>
  <si>
    <t>"nové uliční vpusti, dle výk. výměr" 3</t>
  </si>
  <si>
    <t>899132213</t>
  </si>
  <si>
    <t>Výměna (výšková úprava) poklopu vodovodního samonivelačního nebo pevného hydrantového</t>
  </si>
  <si>
    <t>-832627827</t>
  </si>
  <si>
    <t>"poklopu uzávěru plynu, dle výk. výměr" 1</t>
  </si>
  <si>
    <t>osadí se původní krycí hrnec</t>
  </si>
  <si>
    <t>105</t>
  </si>
  <si>
    <t>"pro ul. vpust, s pantem, dle osazení" 3</t>
  </si>
  <si>
    <t>106</t>
  </si>
  <si>
    <t>-673095981</t>
  </si>
  <si>
    <t>"nové svislé dopravní značky na sloupky dle výk. výměr" 1</t>
  </si>
  <si>
    <t>"přemisťovaná SDZ dle výk. výměr" 1</t>
  </si>
  <si>
    <t>107</t>
  </si>
  <si>
    <t>40445654</t>
  </si>
  <si>
    <t>informativní značky zónové IZ5 1000x750mm</t>
  </si>
  <si>
    <t>1435295557</t>
  </si>
  <si>
    <t>"nové DZ IZ5b dle TZ" 1</t>
  </si>
  <si>
    <t>108</t>
  </si>
  <si>
    <t>914111112</t>
  </si>
  <si>
    <t>Montáž svislé dopravní značky do velikosti 1 m2 páskováním na sloup</t>
  </si>
  <si>
    <t>1949870246</t>
  </si>
  <si>
    <t>Montáž svislé dopravní značky základní velikosti do 1 m2 páskováním na sloupy</t>
  </si>
  <si>
    <t>"přemístění SDZ na nový stožár VO, dle výk. výměr" 1</t>
  </si>
  <si>
    <t>109</t>
  </si>
  <si>
    <t>1914541090</t>
  </si>
  <si>
    <t>"přemisťované svislé dopravní značky, stáv.sloupek" 1</t>
  </si>
  <si>
    <t>"nové sloupky, dle výk.výměr" 1</t>
  </si>
  <si>
    <t>110</t>
  </si>
  <si>
    <t>40445225</t>
  </si>
  <si>
    <t>sloupek pro dopravní značku Zn D 60mm v 3,5m</t>
  </si>
  <si>
    <t>-713456685</t>
  </si>
  <si>
    <t>111</t>
  </si>
  <si>
    <t>915121122</t>
  </si>
  <si>
    <t>Vodorovné dopravní značení vodící čáry přerušované š 250 mm retroreflexní bílá barva</t>
  </si>
  <si>
    <t>1057445487</t>
  </si>
  <si>
    <t>Vodorovné dopravní značení stříkané barvou vodící čára bílá šířky 250 mm přerušovaná retroreflexní</t>
  </si>
  <si>
    <t>"V7b, dle výk. výměr" 5,0</t>
  </si>
  <si>
    <t>112</t>
  </si>
  <si>
    <t>915111116</t>
  </si>
  <si>
    <t>Vodorovné dopravní značení dělící čáry souvislé š 125 mm retroreflexní žlutá barva</t>
  </si>
  <si>
    <t>-1427390862</t>
  </si>
  <si>
    <t>Vodorovné dopravní značení stříkané barvou dělící čára šířky 125 mm souvislá žlutá retroreflexní</t>
  </si>
  <si>
    <t>"V12a, dle výk. výměr" 20,40</t>
  </si>
  <si>
    <t>113</t>
  </si>
  <si>
    <t>915611111</t>
  </si>
  <si>
    <t>Předznačení vodorovného liniového značení</t>
  </si>
  <si>
    <t>1650818082</t>
  </si>
  <si>
    <t>Předznačení pro vodorovné značení stříkané barvou nebo prováděné z nátěrových hmot liniové dělicí čáry, vodicí proužky</t>
  </si>
  <si>
    <t>"dle liniového VDZ" 5,0+20,40</t>
  </si>
  <si>
    <t>114</t>
  </si>
  <si>
    <t>916131213</t>
  </si>
  <si>
    <t>Osazení silničního obrubníku betonového stojatého s boční opěrou do lože z betonu prostého</t>
  </si>
  <si>
    <t>391426279</t>
  </si>
  <si>
    <t>Osazení silničního obrubníku betonového se zřízením lože, s vyplněním a zatřením spár cementovou maltou stojatého s boční opěrou z betonu prostého, do lože z betonu prostého</t>
  </si>
  <si>
    <t>"osazení bet. silničních obrubníků do lože z betonu C20/25n XF3 dle výk. výměr" 115,20</t>
  </si>
  <si>
    <t>115</t>
  </si>
  <si>
    <t>59217031</t>
  </si>
  <si>
    <t>obrubník silniční betonový 1000x150x250mm</t>
  </si>
  <si>
    <t>-323639300</t>
  </si>
  <si>
    <t>"bet. silniční obrubníky dle výk. výměr" 115,20</t>
  </si>
  <si>
    <t>"odečte se obloukový, dle výk. výměr" -1,79</t>
  </si>
  <si>
    <t>116</t>
  </si>
  <si>
    <t>59217078</t>
  </si>
  <si>
    <t>obrubník silniční obloukový betonový R 0,5-2m 150x250mm</t>
  </si>
  <si>
    <t>-374463290</t>
  </si>
  <si>
    <t>"silniční obloukový R=0,5m, dle výk.výměr" 1,79</t>
  </si>
  <si>
    <t>117</t>
  </si>
  <si>
    <t>"osazení parkových obrubníků, dle výk.výměr" 95,30</t>
  </si>
  <si>
    <t>"osazení chodníkových obrubníků, dle výk.výměr" 140,60</t>
  </si>
  <si>
    <t>118</t>
  </si>
  <si>
    <t>59217016</t>
  </si>
  <si>
    <t>obrubník betonový chodníkový 1000x80x250mm</t>
  </si>
  <si>
    <t>-957813265</t>
  </si>
  <si>
    <t>"parkový obrubník, dle osazení" 95,30</t>
  </si>
  <si>
    <t>119</t>
  </si>
  <si>
    <t>"chodníkový obrubník, dle osazení" 140,60</t>
  </si>
  <si>
    <t>120</t>
  </si>
  <si>
    <t>"osazení kam. obrubníků OP5 do lože z betonu C20/25n XF3 dle výk. výměr" 99,50</t>
  </si>
  <si>
    <t>121</t>
  </si>
  <si>
    <t>"kam. obrubníky OP5 dle výk. výměr" 99,50</t>
  </si>
  <si>
    <t>"odečteou se obloukové, dle výk. výměr" -6,60</t>
  </si>
  <si>
    <t>"dle výk. výměr" -61,96*0,8</t>
  </si>
  <si>
    <t>43,332*1,02 'Přepočtené koeficientem množství</t>
  </si>
  <si>
    <t>122</t>
  </si>
  <si>
    <t>"kam. obrubníky OP5, obloukové R=5,0 m, dle výk.výměr" 6,6</t>
  </si>
  <si>
    <t>6,6*1,02 'Přepočtené koeficientem množství</t>
  </si>
  <si>
    <t>123</t>
  </si>
  <si>
    <t>919112213</t>
  </si>
  <si>
    <t>Řezání spár pro vytvoření komůrky š 10 mm hl 25 mm pro těsnící zálivku v živičném krytu</t>
  </si>
  <si>
    <t>-1690523126</t>
  </si>
  <si>
    <t>Řezání dilatačních spár v živičném krytu vytvoření komůrky pro těsnící zálivku šířky 10 mm, hloubky 25 mm</t>
  </si>
  <si>
    <t>"dle řezání AB krytu" 52,80</t>
  </si>
  <si>
    <t>124</t>
  </si>
  <si>
    <t>919121213</t>
  </si>
  <si>
    <t>Těsnění spár zálivkou za studena pro komůrky š 10 mm hl 25 mm bez těsnicího profilu</t>
  </si>
  <si>
    <t>1863658957</t>
  </si>
  <si>
    <t>Utěsnění dilatačních spár zálivkou za studena v cementobetonovém nebo živičném krytu včetně adhezního nátěru bez těsnicího profilu pod zálivkou, pro komůrky šířky 10 mm, hloubky 25 mm</t>
  </si>
  <si>
    <t>Uvažovat vytryskání spáry horkým vzduchem, aplikaci vysoce modifikované bitumenové zálivky s následným posypem plastovou drtí.</t>
  </si>
  <si>
    <t>125</t>
  </si>
  <si>
    <t>919726121</t>
  </si>
  <si>
    <t>Geotextilie pro ochranu, separaci a filtraci netkaná měrná hm do 200 g/m2</t>
  </si>
  <si>
    <t>-27759520</t>
  </si>
  <si>
    <t>Geotextilie netkaná pro ochranu, separaci nebo filtraci měrná hmotnost do 200 g/m2</t>
  </si>
  <si>
    <t>"pod vrstvu kačírku +10% na boky, dle výk. výměr" 39,93*1,10</t>
  </si>
  <si>
    <t>126</t>
  </si>
  <si>
    <t>"plocha parapláně dle úpravy pláně" 598,0</t>
  </si>
  <si>
    <t>"přičtou se svislé, šikmé plochy (cca 25%)" 598,0*0,25</t>
  </si>
  <si>
    <t>127</t>
  </si>
  <si>
    <t>919735111</t>
  </si>
  <si>
    <t>Řezání stávajícího živičného krytu hl do 50 mm</t>
  </si>
  <si>
    <t>-1843732894</t>
  </si>
  <si>
    <t>Řezání stávajícího živičného krytu nebo podkladu hloubky do 50 mm</t>
  </si>
  <si>
    <t>"řezání AB krytu dle výk. výměr" 52,80</t>
  </si>
  <si>
    <t>128</t>
  </si>
  <si>
    <t>"dle výk. výměr" 2,50</t>
  </si>
  <si>
    <t>129</t>
  </si>
  <si>
    <t>"přesunuté svislé dopravní značky ze stáv. sloupku na nový" 1</t>
  </si>
  <si>
    <t>"rušené sloupky SDZ dle výk. výměr" 1</t>
  </si>
  <si>
    <t>130</t>
  </si>
  <si>
    <t>"přemístěné SDZ dle výk. výměr" 1</t>
  </si>
  <si>
    <t>"přesunuté svislé dopravní značky ze stáv. sloupu na nový" 1</t>
  </si>
  <si>
    <t>131</t>
  </si>
  <si>
    <t>966006251</t>
  </si>
  <si>
    <t>Odstranění zábrany parkovací zabetonovaného sloupku v do 800 mm</t>
  </si>
  <si>
    <t>-1448107364</t>
  </si>
  <si>
    <t>Odstranění parkovací zábrany s odklizením materiálu na vzdálenost do 20 m nebo s naložením na dopravní prostředek sloupku zabetonovaného</t>
  </si>
  <si>
    <t>"bere se pro odstranění zabet. sloupků s řetězem, dle výk. výměr" 3</t>
  </si>
  <si>
    <t>132</t>
  </si>
  <si>
    <t>966006261</t>
  </si>
  <si>
    <t>Odstranění zpomalovacího plastového prahu</t>
  </si>
  <si>
    <t>-208158418</t>
  </si>
  <si>
    <t>Odstranění zpomalovacího prahu s odklizením materiálu na vzdálenost do 20 m nebo s naložením na dopravní prostředek plastového</t>
  </si>
  <si>
    <t>"dle výk. výměr" 5,50</t>
  </si>
  <si>
    <t>133</t>
  </si>
  <si>
    <t>979024442</t>
  </si>
  <si>
    <t>Očištění vybouraných obrubníků a krajníků chodníkových</t>
  </si>
  <si>
    <t>-599743608</t>
  </si>
  <si>
    <t>Očištění vybouraných prvků komunikací od spojovacího materiálu s odklizením a uložením očištěných hmot a spojovacího materiálu na skládku na vzdálenost do 10 m obrubníků a krajníků, vybouraných z jakéhokoliv lože a s jakoukoliv výplní spár chodníkových</t>
  </si>
  <si>
    <t>"bere se pro očištění kamen. krajníků, dle vytrhání" 4,0</t>
  </si>
  <si>
    <t>134</t>
  </si>
  <si>
    <t>"bere se pro očištění kamen. obrubníků, dle vytrhání" 61,96</t>
  </si>
  <si>
    <t>135</t>
  </si>
  <si>
    <t>979071111</t>
  </si>
  <si>
    <t>Očištění dlažebních kostek velkých s původním spárováním kamenivem těženým</t>
  </si>
  <si>
    <t>2057848714</t>
  </si>
  <si>
    <t>Očištění vybouraných dlažebních kostek od spojovacího materiálu, s uložením očištěných kostek na skládku, s odklizením odpadových hmot na hromady a s odklizením vybouraných kostek na vzdálenost do 3 m velkých, s původním vyplněním spár kamenivem těženým</t>
  </si>
  <si>
    <t>"čištění vybouraného řádku vel. kostek pro zpětné použití, dle výk. výměr" 1,4*0,16</t>
  </si>
  <si>
    <t>136</t>
  </si>
  <si>
    <t>979071131</t>
  </si>
  <si>
    <t>Očištění dlažebních kostek mozaikových kamenivem těženým nebo MV</t>
  </si>
  <si>
    <t>836292777</t>
  </si>
  <si>
    <t>Očištění vybouraných dlažebních kostek od spojovacího materiálu, s uložením očištěných kostek na skládku, s odklizením odpadových hmot na hromady a s odklizením vybouraných kostek na vzdálenost do 3 m mozaikových, s původním vyplněním spár kamenivem těženým nebo cementovou maltou</t>
  </si>
  <si>
    <t>"čištění vybourané mozaiky pro zpětné použití, dle výk. výměr" 7,59</t>
  </si>
  <si>
    <t>137</t>
  </si>
  <si>
    <t>"Kamenivo drcené" 3,097</t>
  </si>
  <si>
    <t>"Kamenivo těžené" 27,425</t>
  </si>
  <si>
    <t>"vyfrézovaný materiál" 12,981</t>
  </si>
  <si>
    <t>"odstraněný PM" 333,0*2</t>
  </si>
  <si>
    <t>138</t>
  </si>
  <si>
    <t>"Kamenivo drcené" 3,097*(21-1)</t>
  </si>
  <si>
    <t>"Kamenivo těžené" 27,425*(21-1)</t>
  </si>
  <si>
    <t>"vyfrézovaný materiál" 12,981*(21-1)</t>
  </si>
  <si>
    <t>139</t>
  </si>
  <si>
    <t>"odstraněná ZD dlažba" 0,322</t>
  </si>
  <si>
    <t>"odstraněný asfalt" 14,931+10,912</t>
  </si>
  <si>
    <t>"odstraněný beton" 0,641</t>
  </si>
  <si>
    <t>"kamenné kostky" 2,802+0,161</t>
  </si>
  <si>
    <t>140</t>
  </si>
  <si>
    <t>"odstraněná ZD dlažba" 0,322*(21-1)</t>
  </si>
  <si>
    <t>"odstraněný asfalt" (14,931+10,912)*(21-1)</t>
  </si>
  <si>
    <t>"odstraněný beton" 0,641*(21-1)</t>
  </si>
  <si>
    <t>"kamenné kostky" 2,802+0,161*(2-1)</t>
  </si>
  <si>
    <t>141</t>
  </si>
  <si>
    <t>"vybourané bet. obrubníky" (69,43*0,205)</t>
  </si>
  <si>
    <t>"vybourané kam. krajníky" (4,0*0,205)</t>
  </si>
  <si>
    <t>"vybourané kam. obrubníky 20%" 14,251*0,2</t>
  </si>
  <si>
    <t>"sloupky s řetězem" 0,324</t>
  </si>
  <si>
    <t>"odstraněný zpom. práh" 0,154</t>
  </si>
  <si>
    <t>"odstraněné SDZ + sloupky" 0,082+0,004</t>
  </si>
  <si>
    <t>142</t>
  </si>
  <si>
    <t>"vybourané bet. obrubníky" (69,43*0,205)*(21-1)</t>
  </si>
  <si>
    <t>"vybourané kam. krajníky" (4,0*0,205)*(2-1)</t>
  </si>
  <si>
    <t>"vybourané kam. obrubníky 20%" 14,251*0,2*(2-1)</t>
  </si>
  <si>
    <t>"sloupky s řetězem" 0,324*(2-1)</t>
  </si>
  <si>
    <t>"odstraněný zpom. práh" 0,154*(2-1)</t>
  </si>
  <si>
    <t>"odstraněné SDZ + sloupky" (0,082+0,004)*(2-1)</t>
  </si>
  <si>
    <t>143</t>
  </si>
  <si>
    <t>"odstraněný PM" 333,0</t>
  </si>
  <si>
    <t>144</t>
  </si>
  <si>
    <t>145</t>
  </si>
  <si>
    <t>146</t>
  </si>
  <si>
    <t>147</t>
  </si>
  <si>
    <t>301 - Vodovod</t>
  </si>
  <si>
    <t>Soupis:</t>
  </si>
  <si>
    <t>301a - Vodovod, ulice Vrchlického</t>
  </si>
  <si>
    <t>115101202</t>
  </si>
  <si>
    <t>Čerpání vody na dopravní výšku do 10 m průměrný přítok přes 500 do 1 000 l/min</t>
  </si>
  <si>
    <t>hod</t>
  </si>
  <si>
    <t>414461956</t>
  </si>
  <si>
    <t>Čerpání vody na dopravní výšku do 10 m s uvažovaným průměrným přítokem přes 500 do 1 000 l/min</t>
  </si>
  <si>
    <t xml:space="preserve">pro přečerpávání spodní vody </t>
  </si>
  <si>
    <t>"uvažuje se 10 prac. dní po 8 hod" 10*8</t>
  </si>
  <si>
    <t>132254204</t>
  </si>
  <si>
    <t>Hloubení zapažených rýh š do 2000 mm v hornině třídy těžitelnosti I skupiny 3 objem do 500 m3</t>
  </si>
  <si>
    <t>-1337199817</t>
  </si>
  <si>
    <t>Hloubení zapažených rýh šířky přes 800 do 2 000 mm strojně s urovnáním dna do předepsaného profilu a spádu v hornině třídy těžitelnosti I skupiny 3 přes 100 do 500 m3</t>
  </si>
  <si>
    <t>"Pro řad A, ul. Vrchlického, dle výkazu výměr" 79,75</t>
  </si>
  <si>
    <t>Těžitelnost uvažována 100% ve tř. 3</t>
  </si>
  <si>
    <t>těžitelnost vykazovat dle skutečnosti</t>
  </si>
  <si>
    <t>139001101</t>
  </si>
  <si>
    <t>Příplatek za ztížení vykopávky v blízkosti podzemního vedení</t>
  </si>
  <si>
    <t>648664767</t>
  </si>
  <si>
    <t>Příplatek k cenám hloubených vykopávek za ztížení vykopávky v blízkosti podzemního vedení nebo výbušnin pro jakoukoliv třídu horniny</t>
  </si>
  <si>
    <t>uvažováno 20% z výkopu rýhy dle výkazu výměr</t>
  </si>
  <si>
    <t>79,75*0,2</t>
  </si>
  <si>
    <t>64116741</t>
  </si>
  <si>
    <t>"Pro řad A, ul. Vrchlického, dle výk. výměr" 280,52</t>
  </si>
  <si>
    <t>-1726112972</t>
  </si>
  <si>
    <t>"dle zřízení" 280,52</t>
  </si>
  <si>
    <t>-103338968</t>
  </si>
  <si>
    <t xml:space="preserve">přebytečná zemina z výkopů, </t>
  </si>
  <si>
    <t>"rýhy" 79,75</t>
  </si>
  <si>
    <t>-2111946661</t>
  </si>
  <si>
    <t>"dle přemístění" 79,75*(21-10)</t>
  </si>
  <si>
    <t>-1122214322</t>
  </si>
  <si>
    <t>"přebytečná zemina dle přepravy" 79,75*1,8</t>
  </si>
  <si>
    <t>-519566877</t>
  </si>
  <si>
    <t>dle GTP zásyp uvažován z vhodné zeminy pro zemní těleso</t>
  </si>
  <si>
    <t>uvažuje se z odstr. štěrk. vrstev st. kce vozovky</t>
  </si>
  <si>
    <t>"celkový výkop rýh" 79,75</t>
  </si>
  <si>
    <t>"odečte se obsyp včetně potrubí" -25,553</t>
  </si>
  <si>
    <t>"odečte se lože pod potrubí řadů" -0,1*0,8*(81,40+0,5)</t>
  </si>
  <si>
    <t>"odečte se zamina vytlačená výměnou AZ" -81,4*0,8*0,5</t>
  </si>
  <si>
    <t>58344229</t>
  </si>
  <si>
    <t>-585689739</t>
  </si>
  <si>
    <t>Vhodná zemina do zemního tělesa pozemní komunikace dle ČSN 736133</t>
  </si>
  <si>
    <t>"dle zásypu" 15,085*2,0</t>
  </si>
  <si>
    <t>odečtou se odstr. ŠD vrstvy ze stávající kce vozovky dle SO 101</t>
  </si>
  <si>
    <t>"bere se 1/3" -((272,832*0,25)+8,642-(8,358*2))*1/3</t>
  </si>
  <si>
    <t>175111101</t>
  </si>
  <si>
    <t>Obsypání potrubí ručně sypaninou bez prohození, uloženou do 3 m</t>
  </si>
  <si>
    <t>1836998666</t>
  </si>
  <si>
    <t>Obsypání potrubí ručně sypaninou z vhodných hornin třídy těžitelnosti I a II, skupiny 1 až 4 nebo materiálem připraveným podél výkopu ve vzdálenosti do 3 m od jeho kraje pro jakoukoliv hloubku výkopu a míru zhutnění bez prohození sypaniny</t>
  </si>
  <si>
    <t>"Pro řad A, ul. Vrchlického, De 90" 0,80*(0,09+0,3)*81,40</t>
  </si>
  <si>
    <t>"přičte se obsyp hydrantu" 0,80*(0,09+0,3)*0,5</t>
  </si>
  <si>
    <t>odečte se zemina vytlačená potrubím řadů De 90</t>
  </si>
  <si>
    <t>-3,14*0,045*0,045*(81,4+0,5)</t>
  </si>
  <si>
    <t>-2124721596</t>
  </si>
  <si>
    <t>"pro obsyp" 25,032*2,0</t>
  </si>
  <si>
    <t>-1516010730</t>
  </si>
  <si>
    <t>"lože pod potrubí " 0,1*0,8*(81,40+0,5)</t>
  </si>
  <si>
    <t>452313131</t>
  </si>
  <si>
    <t>Podkladní bloky z betonu prostého bez zvýšených nároků na prostředí tř. C 12/15 otevřený výkop</t>
  </si>
  <si>
    <t>246282165</t>
  </si>
  <si>
    <t>Podkladní a zajišťovací konstrukce z betonu prostého v otevřeném výkopu bez zvýšených nároků na prostředí bloky pro potrubí z betonu tř. C 12/15</t>
  </si>
  <si>
    <t xml:space="preserve">betonové bloky -1 blok cca á 0,1 m3  </t>
  </si>
  <si>
    <t>"dle klad. schéma" 2*0,1</t>
  </si>
  <si>
    <t>452353111</t>
  </si>
  <si>
    <t>Bednění podkladních bloků pod potrubí, stoky a drobné objekty otevřený výkop zřízení</t>
  </si>
  <si>
    <t>-42838390</t>
  </si>
  <si>
    <t>Bednění podkladních a zajišťovacích konstrukcí v otevřeném výkopu bloků pro potrubí zřízení</t>
  </si>
  <si>
    <t>"uvažuje se 1 m2/blok" 2*1</t>
  </si>
  <si>
    <t>452353112</t>
  </si>
  <si>
    <t>Bednění podkladních bloků pod potrubí, stoky a drobné objekty otevřený výkop odstranění</t>
  </si>
  <si>
    <t>1891876105</t>
  </si>
  <si>
    <t>Bednění podkladních a zajišťovacích konstrukcí v otevřeném výkopu bloků pro potrubí odstranění</t>
  </si>
  <si>
    <t>"dle zřízení" 2,0</t>
  </si>
  <si>
    <t>850311811</t>
  </si>
  <si>
    <t>Bourání stávajícího potrubí z trub litinových DN 150</t>
  </si>
  <si>
    <t>549568091</t>
  </si>
  <si>
    <t>Bourání stávajícího potrubí z trub litinových hrdlových nebo přírubových v otevřeném výkopu DN do 150</t>
  </si>
  <si>
    <t>odstranění st. potrubí z litiny vodovodu v kolizi s novým potrubím</t>
  </si>
  <si>
    <t>"dle výk. výměr" 47,0</t>
  </si>
  <si>
    <t>871161141</t>
  </si>
  <si>
    <t>Montáž potrubí z PE100 RC SDR 11 otevřený výkop svařovaných na tupo d 32 x 3,0 mm</t>
  </si>
  <si>
    <t>562353567</t>
  </si>
  <si>
    <t>Montáž vodovodního potrubí z polyetylenu PE100 RC v otevřeném výkopu svařovaných na tupo SDR 11/PN16 d 32 x 3,0 mm</t>
  </si>
  <si>
    <t>přípojky suchovodu v ul. Vrchlického 5 ks</t>
  </si>
  <si>
    <t>"bere se cca 5.0m na přípojku" 5,0*5</t>
  </si>
  <si>
    <t>28613524</t>
  </si>
  <si>
    <t>potrubí vodovodní třívrstvé PE100 RC SDR11 32x3,0mm</t>
  </si>
  <si>
    <t>88733933</t>
  </si>
  <si>
    <t>"pro suchovod dle montáže" 25,0</t>
  </si>
  <si>
    <t>přičteno ztratné 1.5%</t>
  </si>
  <si>
    <t>25*1,015 'Přepočtené koeficientem množství</t>
  </si>
  <si>
    <t>871211141</t>
  </si>
  <si>
    <t>Montáž potrubí z PE100 RC SDR 11 otevřený výkop svařovaných na tupo d 63 x 5,8 mm</t>
  </si>
  <si>
    <t>-925642966</t>
  </si>
  <si>
    <t>Montáž vodovodního potrubí z polyetylenu PE100 RC v otevřeném výkopu svařovaných na tupo SDR 11/PN16 d 63 x 5,8 mm</t>
  </si>
  <si>
    <t>potrubí pro suchovod v ul. Vrchlického</t>
  </si>
  <si>
    <t>včetně dodání potřebných tvarovek pro přepojení</t>
  </si>
  <si>
    <t>"bere se cca dle délky úpravy řadu, dle výk. výměr" 83,0</t>
  </si>
  <si>
    <t>28613113</t>
  </si>
  <si>
    <t>potrubí vodovodní jednovrstvé PE100 RC PN 16 SDR11 63x5,8mm</t>
  </si>
  <si>
    <t>-1817014440</t>
  </si>
  <si>
    <t>"pro suchovod dle montáže" 83</t>
  </si>
  <si>
    <t>83*1,015 'Přepočtené koeficientem množství</t>
  </si>
  <si>
    <t>871241141</t>
  </si>
  <si>
    <t>Montáž potrubí z PE100 RC SDR 11 otevřený výkop svařovaných na tupo d 90 x 8,2 mm</t>
  </si>
  <si>
    <t>-1364260264</t>
  </si>
  <si>
    <t>Montáž vodovodního potrubí z polyetylenu PE100 RC v otevřeném výkopu svařovaných na tupo SDR 11/PN16 d 90 x 8,2 mm</t>
  </si>
  <si>
    <t>"řad A v ul. Vrchlického, bez tvarovek a armatur, dle klad. schéma" 80,61</t>
  </si>
  <si>
    <t>včetně úpravy st. potrubí v místech napojení</t>
  </si>
  <si>
    <t>včetně montáže přírub v místech napojení na tvarovky a armatury</t>
  </si>
  <si>
    <t>včetně úpravy stávajícího potrubí</t>
  </si>
  <si>
    <t>28613556</t>
  </si>
  <si>
    <t>potrubí vodovodní dvouvrstvé PE100 RC SDR11 90x8,2mm</t>
  </si>
  <si>
    <t>-866895570</t>
  </si>
  <si>
    <t>"dle montáže " 80,61</t>
  </si>
  <si>
    <t>80,61*1,015 'Přepočtené koeficientem množství</t>
  </si>
  <si>
    <t>550008009016</t>
  </si>
  <si>
    <t>PŘÍRUBA ISO 80/90</t>
  </si>
  <si>
    <t>-1740601045</t>
  </si>
  <si>
    <t>"dle klad. schéma 1 ks" 1</t>
  </si>
  <si>
    <t>857243131</t>
  </si>
  <si>
    <t>Montáž litinových tvarovek odbočných hrdlových otevřený výkop s integrovaným těsněním DN 80</t>
  </si>
  <si>
    <t>-1828844880</t>
  </si>
  <si>
    <t>Montáž litinových tvarovek na potrubí litinovém tlakovém odbočných na potrubí z trub hrdlových v otevřeném výkopu, kanálu nebo v šachtě s integrovaným těsněním DN 80</t>
  </si>
  <si>
    <t>"A kus, dle klad. schéma" 1</t>
  </si>
  <si>
    <t>852509008016</t>
  </si>
  <si>
    <t>TVAROVKA S2000 HRDLA / PŘÍRUBA 90-80</t>
  </si>
  <si>
    <t>-474994564</t>
  </si>
  <si>
    <t>" dle montáže" 1</t>
  </si>
  <si>
    <t>857242122</t>
  </si>
  <si>
    <t>Montáž litinových tvarovek jednoosých přírubových otevřený výkop DN 80</t>
  </si>
  <si>
    <t>-1535732946</t>
  </si>
  <si>
    <t>Montáž litinových tvarovek na potrubí litinovém tlakovém jednoosých na potrubí z trub přírubových v otevřeném výkopu, kanálu nebo v šachtě DN 80</t>
  </si>
  <si>
    <t>"přírubové koleno s patkou před hydrantem, dle klad. schema" 1</t>
  </si>
  <si>
    <t>504908000010</t>
  </si>
  <si>
    <t>4/4 DÍRY KOLENO PATNÍ PŘÍRUBOVÉ 80 - 4/4 DÍRY</t>
  </si>
  <si>
    <t>482623423</t>
  </si>
  <si>
    <t>891173911</t>
  </si>
  <si>
    <t>Výměna vodovodního ventilu hlavního pro přípojky DN 32</t>
  </si>
  <si>
    <t>-1809922163</t>
  </si>
  <si>
    <t>Výměna vodovodních armatur na potrubí ventilů hlavních pro přípojky DN 32</t>
  </si>
  <si>
    <t xml:space="preserve"> montáž pro přípojky suchovodu</t>
  </si>
  <si>
    <t>"dle počtu přípojek, 5 ks" 5</t>
  </si>
  <si>
    <t>28654338</t>
  </si>
  <si>
    <t>kohout kulový PPR D 32mm</t>
  </si>
  <si>
    <t>1288728754</t>
  </si>
  <si>
    <t>"dle montáže" 5</t>
  </si>
  <si>
    <t>000S1</t>
  </si>
  <si>
    <t>Přechod na potrubí stávající přípojky</t>
  </si>
  <si>
    <t>-149995314</t>
  </si>
  <si>
    <t>včetně prací a materiálu</t>
  </si>
  <si>
    <t>"pro přípojky suchovodu, 5 ks" 5</t>
  </si>
  <si>
    <t>000S2</t>
  </si>
  <si>
    <t>Demontáž potrubí suchovodu včetně likvidace</t>
  </si>
  <si>
    <t>1072348922</t>
  </si>
  <si>
    <t>"pro suchovod - přípojky" 25,0</t>
  </si>
  <si>
    <t>"pro suchovod - řad" 83,0</t>
  </si>
  <si>
    <t>891219111</t>
  </si>
  <si>
    <t>Montáž navrtávacích pasů na potrubí z jakýchkoli trub DN 50</t>
  </si>
  <si>
    <t>-1546385740</t>
  </si>
  <si>
    <t>Montáž vodovodních armatur na potrubí navrtávacích pasů s ventilem Jt 1 MPa, na potrubí z trub litinových, ocelových nebo plastických hmot DN 50</t>
  </si>
  <si>
    <t>"pro přípojky suchovodu na potrubí De 63 mm, 5 ks" 5</t>
  </si>
  <si>
    <t>531006305416</t>
  </si>
  <si>
    <t>PAS NAVRTÁVACÍ UZAVÍRACÍ HAKU 63-5/4"</t>
  </si>
  <si>
    <t>799869372</t>
  </si>
  <si>
    <t>891241112</t>
  </si>
  <si>
    <t>Montáž vodovodních šoupátek otevřený výkop DN 80</t>
  </si>
  <si>
    <t>-1958995748</t>
  </si>
  <si>
    <t>Montáž vodovodních armatur na potrubí šoupátek nebo klapek uzavíracích v otevřeném výkopu nebo v šachtách s osazením zemní soupravy (bez poklopů) DN 80</t>
  </si>
  <si>
    <t>"šoupě DN80, dle klad. schéma" 2</t>
  </si>
  <si>
    <t>400208000016</t>
  </si>
  <si>
    <t>ŠOUPĚ E2 PŘÍRUBOVÉ KRÁTKÉ 80</t>
  </si>
  <si>
    <t>-112248232</t>
  </si>
  <si>
    <t>950205010003</t>
  </si>
  <si>
    <t>SOUPRAVA ZEMNÍ TELESKOPICKÁ E2/E3-1,3 -1,8 50-100 (1,3-1,8m)</t>
  </si>
  <si>
    <t>-121054946</t>
  </si>
  <si>
    <t>"pro šoupata DN80  dle klad. schéma" 2</t>
  </si>
  <si>
    <t>891247111</t>
  </si>
  <si>
    <t>Montáž hydrantů podzemních DN 80</t>
  </si>
  <si>
    <t>-969896410</t>
  </si>
  <si>
    <t>Montáž vodovodních armatur na potrubí hydrantů podzemních (bez osazení poklopů) DN 80</t>
  </si>
  <si>
    <t>"hydrant dle klad. schema" 1</t>
  </si>
  <si>
    <t>D49008012516</t>
  </si>
  <si>
    <t>HYDRANT PODZEMNÍ PLNOPRŮTOKOVÝ 80/1,25 m</t>
  </si>
  <si>
    <t>227248686</t>
  </si>
  <si>
    <t>"dle montáže nových hydrantů, dle klad. schema" 1</t>
  </si>
  <si>
    <t>891241811</t>
  </si>
  <si>
    <t>Demontáž vodovodních šoupátek otevřený výkop DN 80</t>
  </si>
  <si>
    <t>-882141854</t>
  </si>
  <si>
    <t>Demontáž vodovodních armatur na potrubí šoupátek nebo klapek uzavíracích v otevřeném výkopu nebo v šachtách DN 80</t>
  </si>
  <si>
    <t>"demontáž šoupat, dle výk. výměr" 1</t>
  </si>
  <si>
    <t>892233122</t>
  </si>
  <si>
    <t>Proplach a dezinfekce vodovodního potrubí DN od 40 do 70</t>
  </si>
  <si>
    <t>1652278288</t>
  </si>
  <si>
    <t>"pro suchovod" 83,0</t>
  </si>
  <si>
    <t>892241111</t>
  </si>
  <si>
    <t>Tlaková zkouška vodou potrubí DN do 80</t>
  </si>
  <si>
    <t>-297129857</t>
  </si>
  <si>
    <t>Tlakové zkoušky vodou na potrubí DN do 80</t>
  </si>
  <si>
    <t>"řad A v ul. Vrchlického" 81,40</t>
  </si>
  <si>
    <t>892273122</t>
  </si>
  <si>
    <t>Proplach a dezinfekce vodovodního potrubí DN od 80 do 125</t>
  </si>
  <si>
    <t>1213089359</t>
  </si>
  <si>
    <t>892372111</t>
  </si>
  <si>
    <t>Zabezpečení konců potrubí DN do 300 při tlakových zkouškách vodou</t>
  </si>
  <si>
    <t>-1503562027</t>
  </si>
  <si>
    <t>Tlakové zkoušky vodou zabezpečení konců potrubí při tlakových zkouškách DN do 300</t>
  </si>
  <si>
    <t>"uvažuje se 1x" 1</t>
  </si>
  <si>
    <t>899401112</t>
  </si>
  <si>
    <t>Osazení poklopů litinových šoupátkových</t>
  </si>
  <si>
    <t>-1451245018</t>
  </si>
  <si>
    <t>"dle počtu šoupat" 2</t>
  </si>
  <si>
    <t>422913520</t>
  </si>
  <si>
    <t>poklop litinový šoupátkový pro zemní soupravy osazení do terénu a do vozovky</t>
  </si>
  <si>
    <t>-1861131453</t>
  </si>
  <si>
    <t>00040504</t>
  </si>
  <si>
    <t>Betonová deska pod poklop - šoupátková</t>
  </si>
  <si>
    <t>-1575510184</t>
  </si>
  <si>
    <t>899401113</t>
  </si>
  <si>
    <t>Osazení poklopů litinových hydrantových</t>
  </si>
  <si>
    <t>-1527547420</t>
  </si>
  <si>
    <t>"nové hydranty, dle klad. schema" 1</t>
  </si>
  <si>
    <t>42291452</t>
  </si>
  <si>
    <t>poklop litinový hydrantový DN 80</t>
  </si>
  <si>
    <t>-155189734</t>
  </si>
  <si>
    <t>"dle osazení, nový hydrant" 1</t>
  </si>
  <si>
    <t>000452200</t>
  </si>
  <si>
    <t>Betonová deska pod poklop - hydrantová</t>
  </si>
  <si>
    <t>-1063261958</t>
  </si>
  <si>
    <t>899713111</t>
  </si>
  <si>
    <t>Orientační tabulky na sloupku betonovém nebo ocelovém</t>
  </si>
  <si>
    <t>-1329024871</t>
  </si>
  <si>
    <t>Orientační tabulky na vodovodních a kanalizačních řadech na sloupku ocelovém nebo betonovém</t>
  </si>
  <si>
    <t>pro označení hydrantů a šoupat, montáž na oplocení</t>
  </si>
  <si>
    <t>"dle počtu hnízd hydrantů a šoupat, bere se 1 ks" 1</t>
  </si>
  <si>
    <t>899721111</t>
  </si>
  <si>
    <t>Signalizační vodič DN do 150 mm na potrubí</t>
  </si>
  <si>
    <t>705507658</t>
  </si>
  <si>
    <t>Signalizační vodič na potrubí DN do 150 mm</t>
  </si>
  <si>
    <t>"dle délky řadu A v ul. Vrchlického" 81,40</t>
  </si>
  <si>
    <t>dle požadavku správce vodič CY 6 mm2</t>
  </si>
  <si>
    <t>"přičte se dl. vyvedení do poklopů šoupat" 3*1,5</t>
  </si>
  <si>
    <t>899722113</t>
  </si>
  <si>
    <t>Krytí potrubí z plastů výstražnou fólií z PVC přes 25 do 34cm</t>
  </si>
  <si>
    <t>-1359424892</t>
  </si>
  <si>
    <t>Krytí potrubí z plastů výstražnou fólií z PVC šířky přes 25 do 34 cm</t>
  </si>
  <si>
    <t>119894093</t>
  </si>
  <si>
    <t>na deponii do 2 km</t>
  </si>
  <si>
    <t>"vybourané potrubí" 2,068</t>
  </si>
  <si>
    <t>"vybouraná šoupata" 0,017</t>
  </si>
  <si>
    <t>1898334143</t>
  </si>
  <si>
    <t>nadeponii do 2 km</t>
  </si>
  <si>
    <t>"vybourané potrubí" 2,068*(2-1)</t>
  </si>
  <si>
    <t>"vybouraná šoupata" 0,017*(2-1)</t>
  </si>
  <si>
    <t>998276101</t>
  </si>
  <si>
    <t>Přesun hmot pro trubní vedení z trub z plastických hmot otevřený výkop</t>
  </si>
  <si>
    <t>-384745524</t>
  </si>
  <si>
    <t>Přesun hmot pro trubní vedení hloubené z trub z plastických hmot nebo sklolaminátových pro vodovody, kanalizace, teplovody, produktovody v otevřeném výkopu dopravní vzdálenost do 15 m</t>
  </si>
  <si>
    <t>301b - Vodovod, ulice Na Chmelnici</t>
  </si>
  <si>
    <t>"Pro řad A v ul. Na Chmelnici dle výkazu výměr" 93,67</t>
  </si>
  <si>
    <t>uvažováno 10% z výkopu rýhy dle výkazu výměr</t>
  </si>
  <si>
    <t>93,67*0,1</t>
  </si>
  <si>
    <t>"pro řad A ul. Na Chmelnici dle výk. výměr" 301,43</t>
  </si>
  <si>
    <t>"dle zřízení" 301,43</t>
  </si>
  <si>
    <t>"rýhy" 93,67</t>
  </si>
  <si>
    <t>"dle přemístění" 93,670*(21-10)</t>
  </si>
  <si>
    <t>"přebytečná zemina dle přepravy" 93,670*1,8</t>
  </si>
  <si>
    <t>-1229880877</t>
  </si>
  <si>
    <t>"celkový výkop rýh" 93,67</t>
  </si>
  <si>
    <t>"odečte se obsyp včetně potrubí" -26,901</t>
  </si>
  <si>
    <t>"odečte se lože pod potrubí řadů" -0,1*0,8*(86,22)</t>
  </si>
  <si>
    <t>"odečte se zamina vytlačená výměnou AZ" -(167,62-81,4)*0,8*0,5</t>
  </si>
  <si>
    <t>1684139747</t>
  </si>
  <si>
    <t>"dle zásypu" 25,383*2,0</t>
  </si>
  <si>
    <t>odečtou se odstr. ŠD vrstvy ze stávající kce vozovky dle SO 102</t>
  </si>
  <si>
    <t>"bere se 1/3" -((325,6+18,566)*0,25-(12,467*2))*1/3</t>
  </si>
  <si>
    <t>"řad A v ul. Na Chmelnici, De 90" 0,80*(0,09+0,3)*86,22</t>
  </si>
  <si>
    <t>-3,14*0,045*0,045*(86,22)</t>
  </si>
  <si>
    <t>"pro obsyp" 26,353*2,0</t>
  </si>
  <si>
    <t>"lože pod potrubí v ul. Na Chmelnici" 0,1*0,8*86,22</t>
  </si>
  <si>
    <t>"dle klad. schéma" 1*0,1</t>
  </si>
  <si>
    <t>"uvažuje se 1 m2/blok" 1*1</t>
  </si>
  <si>
    <t>"dle zřízení" 1,0</t>
  </si>
  <si>
    <t>"litina DN 80, dle výk. výměr" 86,40</t>
  </si>
  <si>
    <t>přípojky suchovodu 6 ks</t>
  </si>
  <si>
    <t>"bere se cca 5.0m na přípojku" 5,0*6</t>
  </si>
  <si>
    <t>"pro suchovod dle montáže" 30,0</t>
  </si>
  <si>
    <t>30*1,015 'Přepočtené koeficientem množství</t>
  </si>
  <si>
    <t>potrubí pro suchovod v ul. Na Chmelnici</t>
  </si>
  <si>
    <t>"bere se cca dle délky úpravy řadu dle výk. výměr" 88,0</t>
  </si>
  <si>
    <t>"pro suchovod dle montáže" 88,0</t>
  </si>
  <si>
    <t>88*1,015 'Přepočtené koeficientem množství</t>
  </si>
  <si>
    <t>"řad A v ul. Na Chelnici, bez tvarovek a armatur, dle klad. schéma" 86,03</t>
  </si>
  <si>
    <t>"dle montáže" 86,03</t>
  </si>
  <si>
    <t>86,03*1,015 'Přepočtené koeficientem množství</t>
  </si>
  <si>
    <t>857241131</t>
  </si>
  <si>
    <t>Montáž litinových tvarovek jednoosých hrdlových otevřený výkop s integrovaným těsněním DN 80</t>
  </si>
  <si>
    <t>-1438603010</t>
  </si>
  <si>
    <t>Montáž litinových tvarovek na potrubí litinovém tlakovém jednoosých na potrubí z trub hrdlových v otevřeném výkopu, kanálu nebo v šachtě s integrovaným těsněním DN 80</t>
  </si>
  <si>
    <t>"spojka hrdlo/hrdlo, dle klad. schéma" 1</t>
  </si>
  <si>
    <t>797408000016</t>
  </si>
  <si>
    <t>SYNOFLEX - SPOJKA 80 (85-105)</t>
  </si>
  <si>
    <t>-1761234706</t>
  </si>
  <si>
    <t>1914339947</t>
  </si>
  <si>
    <t>"koleno 90°, dle klad. schéma" 1</t>
  </si>
  <si>
    <t>853509000016</t>
  </si>
  <si>
    <t>TVAROVKA S2000 OBLOUK 90° 90</t>
  </si>
  <si>
    <t>1636501860</t>
  </si>
  <si>
    <t>"dle počtu přípojek, 6 ks" 6</t>
  </si>
  <si>
    <t>"dle montáže" 6</t>
  </si>
  <si>
    <t>"pro přípojky suchovodu, 6 ks" 6</t>
  </si>
  <si>
    <t>"pro suchovod - přípojky" 30,0</t>
  </si>
  <si>
    <t>"pro suchovod - řad" 88,0</t>
  </si>
  <si>
    <t>"pro přípojky suchovodu na potrubí De 63 mm, 6 ks" 6</t>
  </si>
  <si>
    <t>"pro suchovod" 88,0</t>
  </si>
  <si>
    <t>"řad A v ul. Na Chmelnici" 86,22</t>
  </si>
  <si>
    <t>"dle délky řadu A v ul. Na Chmelnici" 86,22</t>
  </si>
  <si>
    <t>včwtně propojení se st. vodičem nebo potrubím</t>
  </si>
  <si>
    <t>"dle délky řadů" 86,22</t>
  </si>
  <si>
    <t>224557693</t>
  </si>
  <si>
    <t>"vybourané potrubí" 3,802</t>
  </si>
  <si>
    <t>"vybourané potrubí" 3,802*(2-1)</t>
  </si>
  <si>
    <t>302 - Splašková kanalizace</t>
  </si>
  <si>
    <t>302a - Splašková kanalizace, ulice Vrchlického</t>
  </si>
  <si>
    <t>CZ63906601</t>
  </si>
  <si>
    <t>-177567322</t>
  </si>
  <si>
    <t>-1506488110</t>
  </si>
  <si>
    <t>"Pro stoku B v ul. Vrchlického dle výkazu výměr" 214,0</t>
  </si>
  <si>
    <t>1015579821</t>
  </si>
  <si>
    <t>uvažováno 20% z výkopu rýh</t>
  </si>
  <si>
    <t>214,0*0,20</t>
  </si>
  <si>
    <t>151101102</t>
  </si>
  <si>
    <t>Zřízení příložného pažení a rozepření stěn rýh hl přes 2 do 4 m</t>
  </si>
  <si>
    <t>663858719</t>
  </si>
  <si>
    <t>Zřízení pažení a rozepření stěn rýh pro podzemní vedení příložné pro jakoukoliv mezerovitost, hloubky přes 2 do 4 m</t>
  </si>
  <si>
    <t>"stoka B v ul. Vrchlického dle výk. výměr" 496,29</t>
  </si>
  <si>
    <t>151101112</t>
  </si>
  <si>
    <t>Odstranění příložného pažení a rozepření stěn rýh hl přes 2 do 4 m</t>
  </si>
  <si>
    <t>-1736810607</t>
  </si>
  <si>
    <t>Odstranění pažení a rozepření stěn rýh pro podzemní vedení s uložením materiálu na vzdálenost do 3 m od kraje výkopu příložné, hloubky přes 2 do 4 m</t>
  </si>
  <si>
    <t>"dle zřízení" 496,29</t>
  </si>
  <si>
    <t>-863476317</t>
  </si>
  <si>
    <t>"dle hloubení rýh tř. těž. I" 214,0</t>
  </si>
  <si>
    <t>2098556526</t>
  </si>
  <si>
    <t>"dle vodor. přemístění" 214,0*(21-10)</t>
  </si>
  <si>
    <t>708668845</t>
  </si>
  <si>
    <t>"dle vodorovného přemístění" 214,0*1,8</t>
  </si>
  <si>
    <t>-650795464</t>
  </si>
  <si>
    <t>uvažuje se z nakupované sypaniny a z odstr. štěrk. vrstev st. kce vozovky</t>
  </si>
  <si>
    <t>"rýhy dle výk. výměr" 214,0</t>
  </si>
  <si>
    <t>"odečte se obsyp včetně potrubí" -44,935</t>
  </si>
  <si>
    <t>odečte se lože pod potrubí De250</t>
  </si>
  <si>
    <t>"stoka B v ul. Vrchlického" -0,1*1,0*(83,70-2,0)</t>
  </si>
  <si>
    <t>odečte se těleso šachty Š2</t>
  </si>
  <si>
    <t>"DN 1000, prům. hl. 2.5 m" -0,62*0,62*3,14*(2,50-0,5)</t>
  </si>
  <si>
    <t>"odečte se zamina vytlačená výměnou AZ" -83,7*1,0*0,5</t>
  </si>
  <si>
    <t>215262984</t>
  </si>
  <si>
    <t>"dle zásypu" 116,631*2,0</t>
  </si>
  <si>
    <t>761820191</t>
  </si>
  <si>
    <t>0,3 m nad povrch potrubí z PVC De250</t>
  </si>
  <si>
    <t>"stoka B v ul. Vrchlického" 1,0*(0,25+0,3)*(83,70-2,0)</t>
  </si>
  <si>
    <t>odečte se zemina vytlačená potrubím z PVC De250</t>
  </si>
  <si>
    <t>"stoka B" -3,14*0,125*0,125*(83,70-2,0)</t>
  </si>
  <si>
    <t>-1834109991</t>
  </si>
  <si>
    <t>"dle obsypání" 40,927*2,0</t>
  </si>
  <si>
    <t>359901211</t>
  </si>
  <si>
    <t>Monitoring stoky jakékoli výšky na nové kanalizaci</t>
  </si>
  <si>
    <t>-1650669494</t>
  </si>
  <si>
    <t>Monitoring stok (kamerový systém) jakékoli výšky nová kanalizace</t>
  </si>
  <si>
    <t>"kamerová prohlídka dle délky stoky B v ul. Vrchlického" 83,70</t>
  </si>
  <si>
    <t>-1893679246</t>
  </si>
  <si>
    <t>lože pod potrubí De250</t>
  </si>
  <si>
    <t>"stoka B v ul. Vrchlického" 0,1*1,0*(83,70-2,0)</t>
  </si>
  <si>
    <t>452112112</t>
  </si>
  <si>
    <t>Osazení betonových prstenců nebo rámů v do 100 mm pod poklopy a mříže</t>
  </si>
  <si>
    <t>-541026864</t>
  </si>
  <si>
    <t>Osazení betonových dílců prstenců nebo rámů pod poklopy a mříže, výšky do 100 mm</t>
  </si>
  <si>
    <t>"dle tabulky šachet, šachta Š2" 2+1</t>
  </si>
  <si>
    <t>59224012</t>
  </si>
  <si>
    <t>prstenec šachtový vyrovnávací betonový 625x100x80mm</t>
  </si>
  <si>
    <t>-831506997</t>
  </si>
  <si>
    <t>"dle tabulky šachet" 1</t>
  </si>
  <si>
    <t>59224013</t>
  </si>
  <si>
    <t>prstenec šachtový vyrovnávací betonový 625x100x100mm</t>
  </si>
  <si>
    <t>218153788</t>
  </si>
  <si>
    <t>"dle tabulky šachet" 2</t>
  </si>
  <si>
    <t>810391811</t>
  </si>
  <si>
    <t>Bourání stávajícího potrubí z betonu DN přes 200 do 400</t>
  </si>
  <si>
    <t>1171123845</t>
  </si>
  <si>
    <t>Bourání stávajícího potrubí z betonu v otevřeném výkopu DN přes 200 do 400</t>
  </si>
  <si>
    <t>odstranění st. potrubí kanalizace z trub z betonu DN 300 v kolizi s novým potrubím stoky</t>
  </si>
  <si>
    <t>"dle výk. výměr" 70,70</t>
  </si>
  <si>
    <t>830391811</t>
  </si>
  <si>
    <t>Bourání stávajícího kameninového potrubí DN přes 205 do 400</t>
  </si>
  <si>
    <t>-2111709821</t>
  </si>
  <si>
    <t>Bourání stávajícího potrubí z kameninových trub v otevřeném výkopu DN přes 250 do 400</t>
  </si>
  <si>
    <t>odstranění st. potrubí kanalizace z trub z KT DN 400 v kolizi s novým potrubím stoky</t>
  </si>
  <si>
    <t>"dle výk. výměr" 11,50</t>
  </si>
  <si>
    <t>871363123</t>
  </si>
  <si>
    <t>Montáž kanalizačního potrubí hladkého plnostěnného SN 12 z PVC-U DN 250</t>
  </si>
  <si>
    <t>-958397927</t>
  </si>
  <si>
    <t>Montáž kanalizačního potrubí z tvrdého PVC-U hladkého plnostěnného tuhost SN 12 DN 250</t>
  </si>
  <si>
    <t>"hladké potrubí z PVC De250, stoka B v ul. Vrchlického, dle výk. výměr" 83,70-2,0</t>
  </si>
  <si>
    <t>"odečte se délka odboček, 5 ks" -5*0,32</t>
  </si>
  <si>
    <t>včetně připojení na stávající potrubí obtoku spadiště SSP1</t>
  </si>
  <si>
    <t>28611108</t>
  </si>
  <si>
    <t>trubka kanalizační PVC-U plnostěnná jednovrstvá s rázovou odolností DN 250x6000mm SN12</t>
  </si>
  <si>
    <t>-74661189</t>
  </si>
  <si>
    <t>"dle montáže potrubí" 80,1</t>
  </si>
  <si>
    <t>přičteno ztratné 3.0%</t>
  </si>
  <si>
    <t>80,1*1,03 'Přepočtené koeficientem množství</t>
  </si>
  <si>
    <t>877360320</t>
  </si>
  <si>
    <t>Montáž odboček na kanalizačním potrubí z PP nebo tvrdého PVC trub hladkých plnostěnných DN 250</t>
  </si>
  <si>
    <t>-491597956</t>
  </si>
  <si>
    <t>Montáž tvarovek na kanalizačním plastovém potrubí z PP nebo PVC-U hladkého plnostěnného odboček DN 250</t>
  </si>
  <si>
    <t>"odbočky PVC De250/De160 dle výk. výměr" 5,0</t>
  </si>
  <si>
    <t>28654443</t>
  </si>
  <si>
    <t>odbočka kanalizační PP 45° DN 250/160</t>
  </si>
  <si>
    <t>1391095342</t>
  </si>
  <si>
    <t>890111852</t>
  </si>
  <si>
    <t>Bourání šachet ze zdiva cihelného strojně obestavěného prostoru do 1,5 m3</t>
  </si>
  <si>
    <t>366484226</t>
  </si>
  <si>
    <t>Bourání šachet a jímek strojně velikosti obestavěného prostoru do 1,5 m3 ze zdiva cihelného</t>
  </si>
  <si>
    <t>vybourání stávajících šachet na jednotné kanalizaci</t>
  </si>
  <si>
    <t>"bere se cca 1.5 m3/šachtu, dle výk. výměr 1 ks" 1*1,5</t>
  </si>
  <si>
    <t>892362121</t>
  </si>
  <si>
    <t>Tlaková zkouška vzduchem potrubí DN 250 těsnícím vakem ucpávkovým</t>
  </si>
  <si>
    <t>úsek</t>
  </si>
  <si>
    <t>713381365</t>
  </si>
  <si>
    <t>Tlakové zkoušky vzduchem těsnícími vaky ucpávkovými DN 250</t>
  </si>
  <si>
    <t>"včetně ucpávek přípojek" 2</t>
  </si>
  <si>
    <t>894411131</t>
  </si>
  <si>
    <t>Zřízení šachet kanalizačních z betonových dílců na potrubí DN přes 300 do 400 dno beton tř. C 25/30</t>
  </si>
  <si>
    <t>-1850599463</t>
  </si>
  <si>
    <t>Zřízení šachet kanalizačních z betonových dílců výšky vstupu do 1,50 m s obložením dna betonem tř. C 25/30, na potrubí DN přes 300 do 400</t>
  </si>
  <si>
    <t>pro stoku B v ul. Vrchlického, Š2</t>
  </si>
  <si>
    <t>"pro bet. prefa šachty, dle výk. výměr a  tab. šachet" 1</t>
  </si>
  <si>
    <t>59224029w</t>
  </si>
  <si>
    <t>dno betonové šachtové DN 250 betonový žlab i nástupnice 100x68,5x15cm</t>
  </si>
  <si>
    <t>1986101658</t>
  </si>
  <si>
    <t>uvažovat na potrubí z PVC, De250</t>
  </si>
  <si>
    <t>"dle tab. šachet, Š2" 1</t>
  </si>
  <si>
    <t>59224066</t>
  </si>
  <si>
    <t>skruž betonová DN 1000x250 PS 100x25x12cm</t>
  </si>
  <si>
    <t>476956820</t>
  </si>
  <si>
    <t>59224069</t>
  </si>
  <si>
    <t>skruž betonová DN 1000x1000 100x100x12cm</t>
  </si>
  <si>
    <t>-62807895</t>
  </si>
  <si>
    <t>59224056</t>
  </si>
  <si>
    <t>konus betonové šachty DN 1000 kanalizační 100x62,5x67cm kapsové stupadlo</t>
  </si>
  <si>
    <t>-1342720986</t>
  </si>
  <si>
    <t>899103211</t>
  </si>
  <si>
    <t>Demontáž poklopů litinových nebo ocelových včetně rámů hmotnosti přes 100 do 150 kg</t>
  </si>
  <si>
    <t>-615401534</t>
  </si>
  <si>
    <t>Demontáž poklopů litinových a ocelových včetně rámů, hmotnosti jednotlivě přes 100 do 150 Kg</t>
  </si>
  <si>
    <t>"dle bourání kan. šachet, dle výk. výměr" 1,0</t>
  </si>
  <si>
    <t>899104112</t>
  </si>
  <si>
    <t>Osazení poklopů litinových, ocelových nebo železobetonových včetně rámů pro třídu zatížení D400, E600</t>
  </si>
  <si>
    <t>"poklopy revizních šachet dle tabulky poklopů, Š2" 1</t>
  </si>
  <si>
    <t>28661935</t>
  </si>
  <si>
    <t>poklop šachtový litinový DN 600 pro třídu zatížení D400</t>
  </si>
  <si>
    <t>-1239823366</t>
  </si>
  <si>
    <t>"dle osazení" 1</t>
  </si>
  <si>
    <t>použít poklopy dle požadavků správce</t>
  </si>
  <si>
    <t>899623151</t>
  </si>
  <si>
    <t>Obetonování potrubí nebo zdiva stok betonem prostým tř. C 16/20 v otevřeném výkopu</t>
  </si>
  <si>
    <t>-1067638454</t>
  </si>
  <si>
    <t>Obetonování potrubí nebo zdiva stok betonem prostým v otevřeném výkopu, betonem tř. C 16/20</t>
  </si>
  <si>
    <t>v místě napojení stoky B do st. spadiště SSP1</t>
  </si>
  <si>
    <t>včetně utěsnění spáry mezi potrubím stěnou šachty</t>
  </si>
  <si>
    <t>"uvažuje se cca 0,5 m3" 0,5</t>
  </si>
  <si>
    <t>899643121</t>
  </si>
  <si>
    <t>Bednění pro obetonování potrubí otevřený výkop zřízení</t>
  </si>
  <si>
    <t>-1963023569</t>
  </si>
  <si>
    <t>Bednění pro obetonování potrubí v otevřeném výkopu zřízení</t>
  </si>
  <si>
    <t>"pro obetonování potrubí, bere se cca" 2,0</t>
  </si>
  <si>
    <t>899643122</t>
  </si>
  <si>
    <t>Bednění pro obetonování potrubí otevřený výkop odstranění</t>
  </si>
  <si>
    <t>1217338784</t>
  </si>
  <si>
    <t>Bednění pro obetonování potrubí v otevřeném výkopu odstranění</t>
  </si>
  <si>
    <t>977151127</t>
  </si>
  <si>
    <t>Jádrové vrty diamantovými korunkami do stavebních materiálů D přes 225 do 250 mm</t>
  </si>
  <si>
    <t>-2111396245</t>
  </si>
  <si>
    <t>Jádrové vrty diamantovými korunkami do stavebních materiálů (železobetonu, betonu, cihel, obkladů, dlažeb, kamene) průměru přes 225 do 250 mm</t>
  </si>
  <si>
    <t>pro zaústění stoky B De250 do stávající šachty SSP1</t>
  </si>
  <si>
    <t>"bere se cca" 0,20</t>
  </si>
  <si>
    <t>254779510</t>
  </si>
  <si>
    <t>odvoz na recyklační centrum do 21 km</t>
  </si>
  <si>
    <t>"vybourané šachty z cihel" 2,34</t>
  </si>
  <si>
    <t>"bet. suť z jádrového vrtu" 0,22</t>
  </si>
  <si>
    <t>-2147215972</t>
  </si>
  <si>
    <t>"vybourané šachty z cihel" 2,34*(21-1)</t>
  </si>
  <si>
    <t>"bet. suť z jádrového vrtu" 0,22*(21-1)</t>
  </si>
  <si>
    <t>-162748657</t>
  </si>
  <si>
    <t>"demontované poklopy" 0,15</t>
  </si>
  <si>
    <t>"vybourané potrubí z betonu" 22,624</t>
  </si>
  <si>
    <t>"vybourané potrubí z KT" 1,783</t>
  </si>
  <si>
    <t>-1991118477</t>
  </si>
  <si>
    <t>"demontované poklopy" 0,15*(2-1)</t>
  </si>
  <si>
    <t>"vybourané potrubí z betonu" 22,624*(21-1)</t>
  </si>
  <si>
    <t>"vybourané potrubí z KT" 1,783*(21-1)</t>
  </si>
  <si>
    <t>997013867</t>
  </si>
  <si>
    <t>Poplatek za uložení stavebního odpadu na recyklační skládce (skládkovné) z tašek a keramických výrobků kód odpadu 17 01 03</t>
  </si>
  <si>
    <t>1611368612</t>
  </si>
  <si>
    <t>Poplatek za uložení stavebního odpadu na recyklační skládce (skládkovné) z tašek a keramických výrobků zatříděného do Katalogu odpadů pod kódem 17 01 03</t>
  </si>
  <si>
    <t>997013869</t>
  </si>
  <si>
    <t>Poplatek za uložení stavebního odpadu na recyklační skládce (skládkovné) ze směsí betonu, cihel a keramických výrobků kód odpadu 17 01 07</t>
  </si>
  <si>
    <t>-483916155</t>
  </si>
  <si>
    <t>Poplatek za uložení stavebního odpadu na recyklační skládce (skládkovné) ze směsí nebo oddělených frakcí betonu, cihel a keramických výrobků zatříděného do Katalogu odpadů pod kódem 17 01 07</t>
  </si>
  <si>
    <t>997221862</t>
  </si>
  <si>
    <t>Poplatek za uložení na recyklační skládce (skládkovné) stavebního odpadu z armovaného betonu pod kódem 17 01 01</t>
  </si>
  <si>
    <t>2016634689</t>
  </si>
  <si>
    <t>Poplatek za uložení stavebního odpadu na recyklační skládce (skládkovné) z armovaného betonu zatříděného do Katalogu odpadů pod kódem 17 01 01</t>
  </si>
  <si>
    <t>302b - Splašková kanalizace, ulice Na Chmelnici</t>
  </si>
  <si>
    <t>"Pro stoky B a b1 v ul. Na Chmelnici dle výkazu výměr" 124,67</t>
  </si>
  <si>
    <t>124,67*0,20</t>
  </si>
  <si>
    <t>"stoka B v ul. Vrchlického dle výk. výměr" 284,79</t>
  </si>
  <si>
    <t>"dle zřízení" 284,79</t>
  </si>
  <si>
    <t>"dle hloubení rýh tř. těž. I" 124,67</t>
  </si>
  <si>
    <t>"dle vodor. přemístění" 124,67*(21-10)</t>
  </si>
  <si>
    <t>"dle vodorovného přemístění" 124,67*1,8</t>
  </si>
  <si>
    <t>"rýhy dle výk. výměr" 124,67</t>
  </si>
  <si>
    <t>"odečte se obsyp včetně potrubí" -30,415</t>
  </si>
  <si>
    <t>"stoky B a B1 v ul. Na Chmelnici" -0,1*1,0*(57,10-1,0-0,8)</t>
  </si>
  <si>
    <t>odečtou se tělesa šachet Š3 a Š4</t>
  </si>
  <si>
    <t>"DN 1000, prům. hl. 1.95 m" -0,62*0,62*3,14*(1,95-0,5)*2</t>
  </si>
  <si>
    <t>"odečte se zamina vytlačená výměnou AZ" -57,1*1,0*0,5</t>
  </si>
  <si>
    <t>1463650182</t>
  </si>
  <si>
    <t>"dle zásypu" 56,675*2,0</t>
  </si>
  <si>
    <t>"stoky B a B1 v ul. Na Chmelnici" 1,0*(0,25+0,3)*(57,10-1,0-0,8)</t>
  </si>
  <si>
    <t>"stoky B a B1 v ul. Na Chmelnici" -3,14*0,125*0,125*(57,10-1,0-0,8)</t>
  </si>
  <si>
    <t>"dle obsypání" 27,702*2,0</t>
  </si>
  <si>
    <t>359310231</t>
  </si>
  <si>
    <t>Výplň za rubem zdiva stok prostým betonem tř. C 8/10 ve štole</t>
  </si>
  <si>
    <t>-2114836761</t>
  </si>
  <si>
    <t>Výplň za rubem cihelného zdiva stok ve štole prostým betonem tř. C 8/10</t>
  </si>
  <si>
    <t>uvažováno pro vyplnění opuštěných úseků stávající stoky hubeným řídkým betonem</t>
  </si>
  <si>
    <t>"uvažováno potrubí DN 300, dl. dle výk. výměr" 3,14*0,15*0,15*15,20</t>
  </si>
  <si>
    <t>včetně vybourání otvorů pro zalití a potřebných zemních prací</t>
  </si>
  <si>
    <t>"kamerová prohlídka dle délky stok B a B1 v ul. Na Chmelnici" 57,10</t>
  </si>
  <si>
    <t>"stoky B a B1 v ul. Na Chmelnici" 0,1*1,0*(57,1-1,0-0,8)</t>
  </si>
  <si>
    <t>"dle tabulky šachet, šachty Š3 a Š4" 1+2+3</t>
  </si>
  <si>
    <t>"dle tabulky šachet" 2+3</t>
  </si>
  <si>
    <t>"hladké potrubí z PVC De250, stoky B a B1 v ul. Na Chmelnici, dle výk. výměr" 57,10-1,0-0,8</t>
  </si>
  <si>
    <t>"odečte se délka odboček, 5 ks" -3*0,32</t>
  </si>
  <si>
    <t>"dle montáže potrubí" 54,34</t>
  </si>
  <si>
    <t>54,34*1,03 'Přepočtené koeficientem množství</t>
  </si>
  <si>
    <t>"odbočky PVC De250/De160 dle výk. výměr" 3,0</t>
  </si>
  <si>
    <t>pro stoky B a B1 v ul. Na Chmelnici, Š3 a Š4</t>
  </si>
  <si>
    <t>"pro bet. prefa šachty, dle výk. výměr a  tab. šachet" 2</t>
  </si>
  <si>
    <t>"dle tab. šachet, Š3 a Š4" 1+1</t>
  </si>
  <si>
    <t>"dle tab. šachet, Š3" 1</t>
  </si>
  <si>
    <t>894812322</t>
  </si>
  <si>
    <t>Revizní a čistící šachta z PP typ DN 600/250 šachtové dno průtočné 30°, 60°, 90°</t>
  </si>
  <si>
    <t>-565348994</t>
  </si>
  <si>
    <t>Revizní a čistící šachta z polypropylenu PP pro hladké trouby DN 600 šachtové dno (DN šachty / DN trubního vedení) DN 600/250 průtočné 30°,60°,90°</t>
  </si>
  <si>
    <t>"reviní šachta z PP na stoce B1, dle výk. výměr" 1</t>
  </si>
  <si>
    <t>894812333</t>
  </si>
  <si>
    <t>Revizní a čistící šachta z PP DN 600 šachtová roura korugovaná světlé hloubky 3000 mm</t>
  </si>
  <si>
    <t>2059325996</t>
  </si>
  <si>
    <t>Revizní a čistící šachta z polypropylenu PP pro hladké trouby DN 600 roura šachtová korugovaná, světlé hloubky 3 000 mm</t>
  </si>
  <si>
    <t>894812339</t>
  </si>
  <si>
    <t>Příplatek k rourám revizní a čistící šachty z PP DN 600 za uříznutí šachtové roury</t>
  </si>
  <si>
    <t>1764059327</t>
  </si>
  <si>
    <t>Revizní a čistící šachta z polypropylenu PP pro hladké trouby DN 600 Příplatek k cenám 2331 - 2334 za uříznutí šachtové roury</t>
  </si>
  <si>
    <t>894812356</t>
  </si>
  <si>
    <t>Revizní a čistící šachta z PP DN 600 poklop litinový pro třídu zatížení B125 s betonovým prstencem</t>
  </si>
  <si>
    <t>650361410</t>
  </si>
  <si>
    <t>Revizní a čistící šachta z polypropylenu PP pro hladké trouby DN 600 poklop (mříž) litinový pro třídu zatížení B125 s betonovým prstencem</t>
  </si>
  <si>
    <t>"poklopy revizních šachet dle tabulky poklopů, Š3 a Š4" 2</t>
  </si>
  <si>
    <t>-238611400</t>
  </si>
  <si>
    <t>1086589836</t>
  </si>
  <si>
    <t>303 - Dešťová kanalizace</t>
  </si>
  <si>
    <t>303a - Dešťová kanalizace, ulice Na Chmelnici</t>
  </si>
  <si>
    <t>-423650304</t>
  </si>
  <si>
    <t>"odstranění chodníku AB v parku, dle výk. výměr" 10,5</t>
  </si>
  <si>
    <t>1721774177</t>
  </si>
  <si>
    <t>-408543040</t>
  </si>
  <si>
    <t>vytrhání dvouřádku z velkých kamenných kostek</t>
  </si>
  <si>
    <t>"dle výk. výměr" 9,5*2</t>
  </si>
  <si>
    <t>"uvažuje se 20 prac. dní po 8 hod" 20*8</t>
  </si>
  <si>
    <t>121151103</t>
  </si>
  <si>
    <t>Sejmutí ornice plochy do 100 m2 tl vrstvy do 200 mm strojně</t>
  </si>
  <si>
    <t>-1021959316</t>
  </si>
  <si>
    <t>Sejmutí ornice strojně při souvislé ploše do 100 m2, tl. vrstvy do 200 mm</t>
  </si>
  <si>
    <t>"odhumusování tl. 0.1 m dle výk. výměr" 295,70</t>
  </si>
  <si>
    <t>122251101</t>
  </si>
  <si>
    <t>Odkopávky a prokopávky nezapažené v hornině třídy těžitelnosti I skupiny 3 objem do 20 m3 strojně</t>
  </si>
  <si>
    <t>-797351631</t>
  </si>
  <si>
    <t>Odkopávky a prokopávky nezapažené strojně v hornině třídy těžitelnosti I skupiny 3 do 20 m3</t>
  </si>
  <si>
    <t>v místě výspravy chodníku v parku, tl. 0.1 m</t>
  </si>
  <si>
    <t>"dle plochy obnovy chodníku" 10,5*0,1</t>
  </si>
  <si>
    <t>"Pro sběrač C v ul. Na Chmelnici dle výkazu výměr" 356,37</t>
  </si>
  <si>
    <t>356,37*0,20</t>
  </si>
  <si>
    <t>-1903223914</t>
  </si>
  <si>
    <t>"dle výk. výměr" 178,97</t>
  </si>
  <si>
    <t>"dle výk. výměr" 603,72</t>
  </si>
  <si>
    <t>-1633451640</t>
  </si>
  <si>
    <t>"dle zřízení" 178,97</t>
  </si>
  <si>
    <t>"dle zřízení" 603,72</t>
  </si>
  <si>
    <t>"dle hloubení rýh tř. těž. I" 356,37</t>
  </si>
  <si>
    <t>"odkopávka" 1,05</t>
  </si>
  <si>
    <t>"dle vodor. přemístění" 357,42*(21-10)</t>
  </si>
  <si>
    <t>"dle vodorovného přemístění" 357,42*1,8</t>
  </si>
  <si>
    <t>"rýhy dle výk. výměr" 356,37</t>
  </si>
  <si>
    <t>"odečte se obsyp včetně potrubí" -115,046</t>
  </si>
  <si>
    <t>odečte se lože pod potrubí sběrače</t>
  </si>
  <si>
    <t>"DN 300" -0,1*1,05*(176,0-4,8)</t>
  </si>
  <si>
    <t>odečtou se tělesa šachet ŠD2 - ŠD6</t>
  </si>
  <si>
    <t>"DN 1000, prům. hl. 1.98 m" -0,62*0,62*3,14*(1,98-0,5)*5</t>
  </si>
  <si>
    <t>"odečte se zamina vytlačená výměnou AZ" -176,0*1,05*0,5</t>
  </si>
  <si>
    <t>1958335880</t>
  </si>
  <si>
    <t>"dle zásypu" 122,016*2,0</t>
  </si>
  <si>
    <t>0,3 m nad povrch potrubí z PP DN 300</t>
  </si>
  <si>
    <t>"DN 300" 1,05*(0,34+0,3)*(176,0-4,8)</t>
  </si>
  <si>
    <t>odečte se zemina vytlačená potrubím z PP DN 300</t>
  </si>
  <si>
    <t>"DN 300" -3,14*0,17*0,17*(176,0-4,8)</t>
  </si>
  <si>
    <t>"dle obsypání" 99,51*2,0</t>
  </si>
  <si>
    <t>181351103</t>
  </si>
  <si>
    <t>Rozprostření ornice tl vrstvy do 200 mm pl přes 100 do 500 m2 v rovině nebo ve svahu do 1:5 strojně</t>
  </si>
  <si>
    <t>-1056287784</t>
  </si>
  <si>
    <t>Rozprostření a urovnání ornice v rovině nebo ve svahu sklonu do 1:5 strojně při souvislé ploše přes 100 do 500 m2, tl. vrstvy do 200 mm</t>
  </si>
  <si>
    <t>"zpětné ohumusování tl. 0.1 m dle výk. výměr" 295,70</t>
  </si>
  <si>
    <t>181451131</t>
  </si>
  <si>
    <t>Založení parkového trávníku výsevem pl přes 1000 m2 v rovině a ve svahu do 1:5</t>
  </si>
  <si>
    <t>1841970704</t>
  </si>
  <si>
    <t>Založení trávníku na půdě předem připravené plochy přes 1000 m2 výsevem včetně utažení parkového v rovině nebo na svahu do 1:5</t>
  </si>
  <si>
    <t>"dle ohumusování v rovině dle výk. výměr" 295,70</t>
  </si>
  <si>
    <t>1744292673</t>
  </si>
  <si>
    <t>295,70*0,03</t>
  </si>
  <si>
    <t>334564976</t>
  </si>
  <si>
    <t>"uvažuje se pro plochy ohumusování v rovině dle výk. výměr" 295,70</t>
  </si>
  <si>
    <t>1943780217</t>
  </si>
  <si>
    <t>"v místě obnovy chodníku v parku, dle výk. výměr" 10,50</t>
  </si>
  <si>
    <t>184818231</t>
  </si>
  <si>
    <t>Ochrana kmene průměru do 300 mm bedněním výšky do 2 m</t>
  </si>
  <si>
    <t>710518670</t>
  </si>
  <si>
    <t>Ochrana kmene bedněním před poškozením stavebním provozem zřízení včetně odstranění výšky bednění do 2 m průměru kmene do 300 mm</t>
  </si>
  <si>
    <t>ochrana kmenů stromů bedněním</t>
  </si>
  <si>
    <t>"prům. kmene 0.30 m, 2 ks" 2</t>
  </si>
  <si>
    <t>"prům. kmene 0.25 m, 1 ks" 1</t>
  </si>
  <si>
    <t>184818232</t>
  </si>
  <si>
    <t>Ochrana kmene průměru přes 300 do 500 mm bedněním výšky do 2 m</t>
  </si>
  <si>
    <t>1111620377</t>
  </si>
  <si>
    <t>Ochrana kmene bedněním před poškozením stavebním provozem zřízení včetně odstranění výšky bednění do 2 m průměru kmene přes 300 do 500 mm</t>
  </si>
  <si>
    <t>"prům. kmene 0.35 m, 2 ks" 2</t>
  </si>
  <si>
    <t>"prům. kmene 0.40 m, 1 ks" 1</t>
  </si>
  <si>
    <t>"prům. kmene 0.45 m, 1 ks" 1</t>
  </si>
  <si>
    <t>184818233</t>
  </si>
  <si>
    <t>Ochrana kmene průměru přes 500 do 700 mm bedněním výšky do 2 m</t>
  </si>
  <si>
    <t>-2002932584</t>
  </si>
  <si>
    <t>Ochrana kmene bedněním před poškozením stavebním provozem zřízení včetně odstranění výšky bednění do 2 m průměru kmene přes 500 do 700 mm</t>
  </si>
  <si>
    <t>"prům. kmene 0.60 m, 1 ks" 1</t>
  </si>
  <si>
    <t>875547577</t>
  </si>
  <si>
    <t>295,70*10*10*0,001</t>
  </si>
  <si>
    <t>327211113</t>
  </si>
  <si>
    <t>Zdivo opěrných zdí z nepravidelných kamenů na maltu obj kamene do 0,02 m3 š spáry přes 10 do 20 mm</t>
  </si>
  <si>
    <t>-1283370451</t>
  </si>
  <si>
    <t>Zdivo nadzákladové opěrných zdí a valů z lomového kamene štípaného nebo ručně vybíraného na maltu z nepravidelných kamenů objemu 1 kusu kamene do 0,02 m3, šířka spáry přes 10 do 20 mm</t>
  </si>
  <si>
    <t>pro zpětné zazdění nábřežní kamenné zdi v místě vyústění sběrače C</t>
  </si>
  <si>
    <t>"dle bourání" 0,8*0,8*0,5</t>
  </si>
  <si>
    <t>"odečte se potrubí" -0,17*0,17*3,14*0,5</t>
  </si>
  <si>
    <t>327211911</t>
  </si>
  <si>
    <t>Příplatek k cenám zdiva opěrných zdí z kamene na maltu za jednostranné lícování zdiva</t>
  </si>
  <si>
    <t>-1978828417</t>
  </si>
  <si>
    <t>Zdivo nadzákladové opěrných zdí a valů z lomového kamene štípaného nebo ručně vybíraného na maltu Příplatek k cenám za lícování zdiva jednostranné</t>
  </si>
  <si>
    <t>"bere se plocha" 0,8*0,8</t>
  </si>
  <si>
    <t>327211921</t>
  </si>
  <si>
    <t>Příplatek k cenám zdiva opěrných zdí z kamene na maltu za vytvoření hrany rohu</t>
  </si>
  <si>
    <t>-2141906013</t>
  </si>
  <si>
    <t>Zdivo nadzákladové opěrných zdí a valů z lomového kamene štípaného nebo ručně vybíraného na maltu Příplatek k cenám za vytvoření hrany rohu</t>
  </si>
  <si>
    <t>"pro horní hranu nábřežní zdi, dl. 0.8 m" 0,8</t>
  </si>
  <si>
    <t>"kamerová prohlídka dle délky sběrače C v ul. Na Chmelnici" 176,0</t>
  </si>
  <si>
    <t>lože pod potrubí sběrače C v ul. Na Chmelnici</t>
  </si>
  <si>
    <t>"DN 300" 0,1*1,05*(176,0-4,8)</t>
  </si>
  <si>
    <t>"dle tabulky šachet sběrače C, ŠD2 - ŠD6" 2+1+1+1+1+1+1</t>
  </si>
  <si>
    <t>59224011</t>
  </si>
  <si>
    <t>prstenec šachtový vyrovnávací betonový 625x100x60mm</t>
  </si>
  <si>
    <t>1110938619</t>
  </si>
  <si>
    <t>"dle tabulky šachet" 1+1</t>
  </si>
  <si>
    <t>"dle tabulky šachet" 2+1+1</t>
  </si>
  <si>
    <t>566901133</t>
  </si>
  <si>
    <t>Vyspravení podkladu po překopech inženýrských sítí plochy do 15 m2 štěrkodrtí tl. 200 mm</t>
  </si>
  <si>
    <t>1456554492</t>
  </si>
  <si>
    <t>Vyspravení podkladu po překopech inženýrských sítí plochy do 15 m2 s rozprostřením a zhutněním štěrkodrtí tl. 200 mm</t>
  </si>
  <si>
    <t>Pro obnovu chodníku v parku, ŠD 0/63  v min. tl. 200 mm</t>
  </si>
  <si>
    <t>"dle výk výměr" 10,5</t>
  </si>
  <si>
    <t>566901151</t>
  </si>
  <si>
    <t>Vyspravení podkladu po překopech inženýrských sítí plochy do 15 m2 recyklátem tl. 100 mm</t>
  </si>
  <si>
    <t>-1512843517</t>
  </si>
  <si>
    <t>Vyspravení podkladu po překopech inženýrských sítí plochy do 15 m2 s rozprostřením a zhutněním recyklátem tl. 100 mm</t>
  </si>
  <si>
    <t>Pro obnovu chodníku v parku, R-mat, ŠDRM, v tl. 50 mm</t>
  </si>
  <si>
    <t>572340111</t>
  </si>
  <si>
    <t>Vyspravení krytu komunikací po překopech pl do 15 m2 asfaltovým betonem ACO (AB) tl přes 30 do 50 mm</t>
  </si>
  <si>
    <t>-1557214582</t>
  </si>
  <si>
    <t>Vyspravení krytu komunikací po překopech inženýrských sítí plochy do 15 m2 asfaltovým betonem ACO (AB), po zhutnění tl. přes 30 do 50 mm</t>
  </si>
  <si>
    <t>Pro obnovu chodníku v parku, ACO 8, v tl. 50 mm</t>
  </si>
  <si>
    <t>-1383776487</t>
  </si>
  <si>
    <t>Pro obnovu chodníku v parku pod kryt, PS B, 0.5 kg/m2</t>
  </si>
  <si>
    <t>871365811</t>
  </si>
  <si>
    <t>Bourání stávajícího potrubí z PVC nebo PP DN přes 150 do 250</t>
  </si>
  <si>
    <t>-1347741640</t>
  </si>
  <si>
    <t>Bourání stávajícího potrubí z PVC nebo polypropylenu PP v otevřeném výkopu DN přes 150 do 250</t>
  </si>
  <si>
    <t>odstranění st. potrubí kanalizace z trub z PVC De 250 v kolizi s novým potrubím sběrače</t>
  </si>
  <si>
    <t>"dle výk. výměr" 40,60</t>
  </si>
  <si>
    <t>871370420</t>
  </si>
  <si>
    <t>Montáž kanalizačního potrubí korugovaného SN 12 z polypropylenu DN 300</t>
  </si>
  <si>
    <t>98994250</t>
  </si>
  <si>
    <t>Montáž kanalizačního potrubí z polypropylenu PP korugovaného nebo žebrovaného SN 12 DN 300</t>
  </si>
  <si>
    <t>"korugované potrubí z PP DN 300, sběrač C v ul. Na Chmelnici, dle výk. výměr" 176-4,8</t>
  </si>
  <si>
    <t>"odečte se délka odboček" -(2+7)*0,34</t>
  </si>
  <si>
    <t>28617269</t>
  </si>
  <si>
    <t>trubka kanalizační PP korugovaná DN 300x6000mm SN12</t>
  </si>
  <si>
    <t>1363232576</t>
  </si>
  <si>
    <t>"dle montáže potrubí" 168,14</t>
  </si>
  <si>
    <t>168,14*1,015 'Přepočtené koeficientem množství</t>
  </si>
  <si>
    <t>877370420</t>
  </si>
  <si>
    <t>Montáž odboček na kanalizačním potrubí z PP trub korugovaných DN 300</t>
  </si>
  <si>
    <t>213203290</t>
  </si>
  <si>
    <t>Montáž tvarovek na kanalizačním plastovém potrubí z PP nebo PVC-U korugovaného nebo žebrovaného odboček DN 300</t>
  </si>
  <si>
    <t>"odbočky DN 300/De 200 dle výk. výměr" 2</t>
  </si>
  <si>
    <t>"odbočky DN 300/De 160 dle výk. výměr" 7</t>
  </si>
  <si>
    <t>28617362</t>
  </si>
  <si>
    <t>odbočka kanalizace PP korugované pro KG 45° DN 300/160</t>
  </si>
  <si>
    <t>-1406537896</t>
  </si>
  <si>
    <t>"dle montáže" 7</t>
  </si>
  <si>
    <t>28617368</t>
  </si>
  <si>
    <t>odbočka kanalizace PP korugované pro KG 45° DN 300/200</t>
  </si>
  <si>
    <t>-956510610</t>
  </si>
  <si>
    <t>890211851</t>
  </si>
  <si>
    <t>Bourání šachet z prostého betonu strojně obestavěného prostoru do 1,5 m3</t>
  </si>
  <si>
    <t>780602445</t>
  </si>
  <si>
    <t>Bourání šachet a jímek strojně velikosti obestavěného prostoru do 1,5 m3 z prostého betonu</t>
  </si>
  <si>
    <t>"bere se cca 1.5 m3/šachtu, dle výk. výměr 2 ks" 2*1,5</t>
  </si>
  <si>
    <t>892372121</t>
  </si>
  <si>
    <t>Tlaková zkouška vzduchem potrubí DN 300 těsnícím vakem ucpávkovým</t>
  </si>
  <si>
    <t>-148158877</t>
  </si>
  <si>
    <t>Tlakové zkoušky vzduchem těsnícími vaky ucpávkovými DN 300</t>
  </si>
  <si>
    <t>"včetně ucpávek přípojek" 5</t>
  </si>
  <si>
    <t>894411121</t>
  </si>
  <si>
    <t>Zřízení šachet kanalizačních z betonových dílců na potrubí DN přes 200 do 300 dno beton tř. C 25/30</t>
  </si>
  <si>
    <t>Zřízení šachet kanalizačních z betonových dílců výšky vstupu do 1,50 m s obložením dna betonem tř. C 25/30, na potrubí DN přes 200 do 300</t>
  </si>
  <si>
    <t>"pro bet. prefa šachty, dle výk. výměr a  tab. šachet" 5</t>
  </si>
  <si>
    <t>59224029</t>
  </si>
  <si>
    <t>dno betonové šachtové DN 300 betonový žlab i nástupnice 100x78,5x15cm</t>
  </si>
  <si>
    <t>-1798331368</t>
  </si>
  <si>
    <t>na korugované potrubí z PP, DN 300</t>
  </si>
  <si>
    <t>"dle tab. šachet, ŠD2 - ŠD6" 5</t>
  </si>
  <si>
    <t>"dle tab. šachet" 1+1+1</t>
  </si>
  <si>
    <t>59224068</t>
  </si>
  <si>
    <t>skruž betonová DN 1000x500 100x50x12cm</t>
  </si>
  <si>
    <t>748482445</t>
  </si>
  <si>
    <t>-1175928650</t>
  </si>
  <si>
    <t>899103112</t>
  </si>
  <si>
    <t>Osazení poklopů litinových, ocelových nebo železobetonových včetně rámů pro třídu zatížení B125, C250</t>
  </si>
  <si>
    <t>-816907038</t>
  </si>
  <si>
    <t>"dle tabulky poklopů" 2</t>
  </si>
  <si>
    <t>55241010</t>
  </si>
  <si>
    <t>poklop třída B125, kruhový rám, vstup 600mm s ventilací</t>
  </si>
  <si>
    <t>-1542279508</t>
  </si>
  <si>
    <t>"dle tabulky poklopů" 3</t>
  </si>
  <si>
    <t>-1683638809</t>
  </si>
  <si>
    <t>v místě vyústění sběrače C do vodoteče</t>
  </si>
  <si>
    <t>1803454461</t>
  </si>
  <si>
    <t>-887158211</t>
  </si>
  <si>
    <t>916111112</t>
  </si>
  <si>
    <t>Osazení obruby z velkých kostek bez boční opěry do lože z betonu prostého</t>
  </si>
  <si>
    <t>1755422421</t>
  </si>
  <si>
    <t>Osazení silniční obruby z dlažebních kostek v jedné řadě s ložem tl. přes 50 do 100 mm, s vyplněním a zatřením spár cementovou maltou z velkých kostek bez boční opěry, do lože z betonu prostého</t>
  </si>
  <si>
    <t>zětné osazení dvouřádku z velkých kamenných kostek</t>
  </si>
  <si>
    <t>do betonu C 20/25n XF3, použijí se vybourané kostky</t>
  </si>
  <si>
    <t>-1729436080</t>
  </si>
  <si>
    <t>Řezání dilatačních spár v živičném krytu vytvoření komůrky pro těsnící zálivku šířky 10 mm, hloubky 25 mm</t>
  </si>
  <si>
    <t>"dle řezání AB krytu" 4.40</t>
  </si>
  <si>
    <t>490998936</t>
  </si>
  <si>
    <t>Utěsnění dilatačních spár zálivkou za studena v cementobetonovém nebo živičném krytu včetně adhezního nátěru bez těsnicího profilu pod zálivkou, pro komůrky šířky 10 mm, hloubky 25 mm</t>
  </si>
  <si>
    <t>vytryskání spáry horkým vzduchem , aplikace vysoce modifik. bitumenové zálivky s následným posypem plastovou drtí</t>
  </si>
  <si>
    <t>"dle řezání AB krytu" 4,4</t>
  </si>
  <si>
    <t>1111107607</t>
  </si>
  <si>
    <t>"řezání AB krytu dle výk. výměr" 4,4</t>
  </si>
  <si>
    <t>971024561</t>
  </si>
  <si>
    <t>Vybourání otvorů ve zdivu kamenném pl do 1 m2 na MV nebo MVC tl do 600 mm</t>
  </si>
  <si>
    <t>570272912</t>
  </si>
  <si>
    <t>Vybourání otvorů ve zdivu základovém nebo nadzákladovém kamenném, smíšeném kamenném, na maltu vápennou nebo vápenocementovou, plochy do 1 m2, tl. do 600 mm</t>
  </si>
  <si>
    <t>vybourání otvoru v nábřežní kamenné zdi</t>
  </si>
  <si>
    <t>pro vyústění sběrače C do vodoteče</t>
  </si>
  <si>
    <t>"bere se cca" 0,8*0,8*0,5</t>
  </si>
  <si>
    <t>materiál se využije pro zpětné zazdění, včetně očištění</t>
  </si>
  <si>
    <t>979021112</t>
  </si>
  <si>
    <t>Očištění vybouraných obrubníků a krajníků chodníkových při překopech inženýrských sítí</t>
  </si>
  <si>
    <t>-515516937</t>
  </si>
  <si>
    <t>Očištění vybouraných prvků při překopech inženýrských sítí od spojovacího materiálu s odklizením a uložením očištěných hmot a spojovacího materiálu na skládku do vzdálenosti 10 m nebo naložením na dopravní prostředek obrubníků a krajníků, vybouraných z ja</t>
  </si>
  <si>
    <t>uvažuje se pro očištění dvouřádku z velkých kamenných kostek</t>
  </si>
  <si>
    <t>511976467</t>
  </si>
  <si>
    <t>"kamenivo drcené" 1,785</t>
  </si>
  <si>
    <t>-421777283</t>
  </si>
  <si>
    <t>"kamenivo drcené" 1,785*(21-1)</t>
  </si>
  <si>
    <t>1020099171</t>
  </si>
  <si>
    <t>"vybouraný asfalt" 2,31</t>
  </si>
  <si>
    <t>"vybourané šachty z betonu" 5,28</t>
  </si>
  <si>
    <t>-1437802793</t>
  </si>
  <si>
    <t>"vybouraný asfalt" 2,31*(21-1)</t>
  </si>
  <si>
    <t>"vybourané šachty z betonu" 5,28*(21-1)</t>
  </si>
  <si>
    <t>-1479142968</t>
  </si>
  <si>
    <t>"vybourané potrubí z PVC" 0,609</t>
  </si>
  <si>
    <t>2127811268</t>
  </si>
  <si>
    <t>"vybourané potrubí z PVC" 0,609*(2-1)</t>
  </si>
  <si>
    <t>-1895741160</t>
  </si>
  <si>
    <t>-390069582</t>
  </si>
  <si>
    <t>-2035238874</t>
  </si>
  <si>
    <t>303b - Dešťová kanalizace, ulice Vrchlického</t>
  </si>
  <si>
    <t>"Pro sběrač C v ul. Vrchlického, dle výkazu výměr" 124,55</t>
  </si>
  <si>
    <t>124,55*0,20</t>
  </si>
  <si>
    <t>"dle výk. výměr" 307,96</t>
  </si>
  <si>
    <t>"dle zřízení" 307,96</t>
  </si>
  <si>
    <t>"dle hloubení rýh tř. těž. I" 124,55</t>
  </si>
  <si>
    <t>"dle vodor. přemístění" 124,55*(21-10)</t>
  </si>
  <si>
    <t>"dle vodorovného přemístění" 47,551*1,8</t>
  </si>
  <si>
    <t>"rýhy dle výk. výměr" 124,55</t>
  </si>
  <si>
    <t>"odečte se obsyp včetně potrubí" -37,12</t>
  </si>
  <si>
    <t>"DN 250" -0,1*1,0*(66,0-2,0)</t>
  </si>
  <si>
    <t>odečtou se tělesa šachet ŠD7 a ŠD8</t>
  </si>
  <si>
    <t>"DN 1000, prům. hl. 1.60 m" -0,62*0,62*3,14*(1,6-0,5)*2</t>
  </si>
  <si>
    <t>"odečte se zamina vytlačená výměnou AZ" -66*1,0*0,5</t>
  </si>
  <si>
    <t>-882079479</t>
  </si>
  <si>
    <t>"dle zásypu" 45,375*2,0</t>
  </si>
  <si>
    <t>0,3 m nad povrch potrubí z PP DN 250 v ul. Vrchlického</t>
  </si>
  <si>
    <t>"DN 250" 1,0*(0,28+0,3)*(66,0-2,0)</t>
  </si>
  <si>
    <t>odečte se zemina vytlačená potrubím z PP DN 250</t>
  </si>
  <si>
    <t>"DN 250" -3,14*0,14*0,14*(66,0-2,0)</t>
  </si>
  <si>
    <t>"dle obsypání" 33,181*2,0</t>
  </si>
  <si>
    <t>"kamerová prohlídka dle délky sběrače" 66,0</t>
  </si>
  <si>
    <t>lože pod potrubí sběrače C v ul. Vrchlického</t>
  </si>
  <si>
    <t>"DN 250" 0,1*1,0*(66,0-2,0)</t>
  </si>
  <si>
    <t>"dle tabulky šachet, šachty ŠD7 a ŠD8" 1+2+1</t>
  </si>
  <si>
    <t>"dle tabulky šachet" 2+1</t>
  </si>
  <si>
    <t>871360420</t>
  </si>
  <si>
    <t>Montáž kanalizačního potrubí korugovaného SN 12 z polypropylenu DN 250</t>
  </si>
  <si>
    <t>-169822561</t>
  </si>
  <si>
    <t>Montáž kanalizačního potrubí z polypropylenu PP korugovaného nebo žebrovaného SN 12 DN 250</t>
  </si>
  <si>
    <t>"korugované potrubí z PP DN 250, sběrač C v ul. Vrchlického, dle výk. výměr" 66,0-2,0</t>
  </si>
  <si>
    <t>"odečte se délka odboček" -(1+7)*0,34</t>
  </si>
  <si>
    <t>28617268</t>
  </si>
  <si>
    <t>trubka kanalizační PP korugovaná DN 250x6000mm SN12</t>
  </si>
  <si>
    <t>478278627</t>
  </si>
  <si>
    <t>"dle montáže potrubí" 61,28</t>
  </si>
  <si>
    <t>61,28*1,015 'Přepočtené koeficientem množství</t>
  </si>
  <si>
    <t>877360420</t>
  </si>
  <si>
    <t>Montáž odboček na kanalizačním potrubí z PP trub korugovaných DN 250</t>
  </si>
  <si>
    <t>-552253369</t>
  </si>
  <si>
    <t>Montáž tvarovek na kanalizačním plastovém potrubí z PP nebo PVC-U korugovaného nebo žebrovaného odboček DN 250</t>
  </si>
  <si>
    <t>"odbočky DN 250/De 160 dle výk. výměr" 7</t>
  </si>
  <si>
    <t>"odbočky DN 250/De 200 dle výk. výměr" 1</t>
  </si>
  <si>
    <t>28617361</t>
  </si>
  <si>
    <t>odbočka kanalizace PP korugované pro KG 45° DN 250/160</t>
  </si>
  <si>
    <t>1241020473</t>
  </si>
  <si>
    <t>28617367</t>
  </si>
  <si>
    <t>odbočka kanalizace PP korugované pro KG 45° DN 250/200</t>
  </si>
  <si>
    <t>-672013181</t>
  </si>
  <si>
    <t>-1932352710</t>
  </si>
  <si>
    <t>"pro bet. prefa šachty, dle výk. výměr a  tab. šachet, šachty ŠD7 a ŠD8" 2</t>
  </si>
  <si>
    <t>dno betonové šachtové DN 300 betonový žlab i nástupnice 100x68,5x15cm</t>
  </si>
  <si>
    <t>-144627590</t>
  </si>
  <si>
    <t>dle tab. šachet uvažovat dno 1000x685</t>
  </si>
  <si>
    <t>"dle tab. šachet" 1</t>
  </si>
  <si>
    <t>1922696903</t>
  </si>
  <si>
    <t>dle tab. šachet uvažovat dno 1000x785</t>
  </si>
  <si>
    <t>"dle tab. šachet" 1+1</t>
  </si>
  <si>
    <t>"dle tabulky poklopů, pro šachty ŠD7 a ŠD8" 1+1</t>
  </si>
  <si>
    <t>304 - Vodovodní a kanalizační přípojky</t>
  </si>
  <si>
    <t>304a1 - Vodovodní přípojky, ulice Vrchlického</t>
  </si>
  <si>
    <t>115101201</t>
  </si>
  <si>
    <t>Čerpání vody na dopravní výšku do 10 m průměrný přítok do 500 l/min</t>
  </si>
  <si>
    <t>939611231</t>
  </si>
  <si>
    <t>Čerpání vody na dopravní výšku do 10 m s uvažovaným průměrným přítokem do 500 l/min</t>
  </si>
  <si>
    <t>"uvažuje se 5 prac. dní po 8 hod" 5*8</t>
  </si>
  <si>
    <t>2138435432</t>
  </si>
  <si>
    <t>"Pro vodovodní přípojky dle výkazu výměr, ul. Vrchlického, z úrovně silniční pláně" 25,44</t>
  </si>
  <si>
    <t>třídu těžitelnosti vykazovat dle skutečnosti</t>
  </si>
  <si>
    <t>720923250</t>
  </si>
  <si>
    <t>"dle hloubení rýh" 25,44*0,2</t>
  </si>
  <si>
    <t>-1360357044</t>
  </si>
  <si>
    <t>plocha pažení rýh vodovodních přípojek, ul. Vrchlického</t>
  </si>
  <si>
    <t>"dle výk. výměr" 63,60</t>
  </si>
  <si>
    <t>-1471698305</t>
  </si>
  <si>
    <t>"dle zřízení" 63,60</t>
  </si>
  <si>
    <t>398153329</t>
  </si>
  <si>
    <t>"dle hloubení rýh tř. těž. I" 25,44</t>
  </si>
  <si>
    <t>1874548166</t>
  </si>
  <si>
    <t>"dle vodor. přemístění" 25,44*(21-10)</t>
  </si>
  <si>
    <t>-850673370</t>
  </si>
  <si>
    <t>"dle vodor. přemístění" 25,44*1,8</t>
  </si>
  <si>
    <t>965969141</t>
  </si>
  <si>
    <t>"výkop rýh" 25,44</t>
  </si>
  <si>
    <t>"odečte se obsyp včetně potrubí" -7,159</t>
  </si>
  <si>
    <t>odečte se lože pod potrubí vodovodních přípojek</t>
  </si>
  <si>
    <t>-0,1*0,8*(6,1+20,4)</t>
  </si>
  <si>
    <t>1599047188</t>
  </si>
  <si>
    <t>"dle zásypu" 16,161*2,0</t>
  </si>
  <si>
    <t>-2068067809</t>
  </si>
  <si>
    <t>0,3 m nad povrch potrubí vodovodních přípojek, ul. Vrchlického</t>
  </si>
  <si>
    <t>"De32" 0,8*0,33*6,1</t>
  </si>
  <si>
    <t>"De40" 0,8*0,34*20,4</t>
  </si>
  <si>
    <t>1575933097</t>
  </si>
  <si>
    <t>"pro obsyp" 7,159*2,0</t>
  </si>
  <si>
    <t>1881853034</t>
  </si>
  <si>
    <t xml:space="preserve"> lože pod potrubí vodovodních přípojek, ul. Vrchlického</t>
  </si>
  <si>
    <t>0,1*0,8*(6,1+20,4)</t>
  </si>
  <si>
    <t>1347876920</t>
  </si>
  <si>
    <t>"vodovodní přípojky De 32, ul. Vrchlického, dle výk. výměr" 6,1</t>
  </si>
  <si>
    <t>28613110</t>
  </si>
  <si>
    <t>potrubí vodovodní jednovrstvé PE100 RC PN 16 SDR11 32x3,0mm</t>
  </si>
  <si>
    <t>-1100640635</t>
  </si>
  <si>
    <t>"dle montáže, přičteno ztratné 1.5%" 6,1</t>
  </si>
  <si>
    <t>6,1*1,015 'Přepočtené koeficientem množství</t>
  </si>
  <si>
    <t>871171141</t>
  </si>
  <si>
    <t>Montáž potrubí z PE100 RC SDR 11 otevřený výkop svařovaných na tupo d 40 x 3,7 mm</t>
  </si>
  <si>
    <t>2073329498</t>
  </si>
  <si>
    <t>Montáž vodovodního potrubí z polyetylenu PE100 RC v otevřeném výkopu svařovaných na tupo SDR 11/PN16 d 40 x 3,7 mm</t>
  </si>
  <si>
    <t>"vodovodní přípojky De 40, ul. Vrchlického, dle výk. výměr" 20,4</t>
  </si>
  <si>
    <t>28613111</t>
  </si>
  <si>
    <t>potrubí vodovodní jednovrstvé PE100 RC PN 16 SDR11 40x3,7mm</t>
  </si>
  <si>
    <t>779336233</t>
  </si>
  <si>
    <t>"dle montáže, přičteno ztratné 1.5%" 20,4</t>
  </si>
  <si>
    <t>20,4*1,015 'Přepočtené koeficientem množství</t>
  </si>
  <si>
    <t>879171111</t>
  </si>
  <si>
    <t>Montáž vodovodní přípojky na potrubí DN 32</t>
  </si>
  <si>
    <t>1422396945</t>
  </si>
  <si>
    <t>Montáž napojení vodovodní přípojky v otevřeném výkopu DN 32</t>
  </si>
  <si>
    <t>uvažuje se pro napojení přípojek na stávající potrubí De 32</t>
  </si>
  <si>
    <t>včetně dodání tvarovek pro napojení</t>
  </si>
  <si>
    <t>"dle výk. výměr" 2,0</t>
  </si>
  <si>
    <t>879181111</t>
  </si>
  <si>
    <t>Montáž vodovodní přípojky na potrubí DN 40</t>
  </si>
  <si>
    <t>-1907209305</t>
  </si>
  <si>
    <t>Montáž napojení vodovodní přípojky v otevřeném výkopu DN 40</t>
  </si>
  <si>
    <t>uvažuje se pro napojení přípojek na stávající potrubí De 40</t>
  </si>
  <si>
    <t>"dle výk. výměr" 3,0</t>
  </si>
  <si>
    <t>891269111</t>
  </si>
  <si>
    <t>Montáž navrtávacích pasů na potrubí z jakýchkoli trub DN 100</t>
  </si>
  <si>
    <t>CS ÚRS 2023 01</t>
  </si>
  <si>
    <t>-1662283106</t>
  </si>
  <si>
    <t>Montáž vodovodních armatur na potrubí navrtávacích pasů s ventilem Jt 1 MPa, na potrubí z trub litinových, ocelových nebo plastických hmot DN 100</t>
  </si>
  <si>
    <t>"dle počtu vodovod. přípojek, ul. Vrchlického, dle výk. výměr na potrubí PE, De 90" 5,0</t>
  </si>
  <si>
    <t>532009003400</t>
  </si>
  <si>
    <t>PAS NAVRTÁVACÍ UZAVÍRACÍ - HAKU ZAK 90/34</t>
  </si>
  <si>
    <t>1426551952</t>
  </si>
  <si>
    <t>navrtávací pas pro potrubí z plastů</t>
  </si>
  <si>
    <t>"dle počtu přípojek dle výk. výměr" 2,0</t>
  </si>
  <si>
    <t>532009004600</t>
  </si>
  <si>
    <t>PAS NAVRTÁVACÍ UZAVÍRACÍ - HAKU ZAK 90/46</t>
  </si>
  <si>
    <t>-536332690</t>
  </si>
  <si>
    <t>navrtávací pas pro potrubí z plastů, pro bytové domy</t>
  </si>
  <si>
    <t>"dle počtu přípojek dle výk. výměr" 3,0</t>
  </si>
  <si>
    <t>281003203416</t>
  </si>
  <si>
    <t>ŠOUPÁTKO ISO-ZAK GGG 32/34</t>
  </si>
  <si>
    <t>398120555</t>
  </si>
  <si>
    <t>"dle počtu vodovodních přípojek De 32, dle výk. výměr" 2</t>
  </si>
  <si>
    <t>281004004616</t>
  </si>
  <si>
    <t>ŠOUPÁTKO ISO-ZAK GGG 40/46</t>
  </si>
  <si>
    <t>-1353831202</t>
  </si>
  <si>
    <t>"dle počtu vodovodních přípojek De 40, dle výk. výměr" 3</t>
  </si>
  <si>
    <t>960113018004</t>
  </si>
  <si>
    <t>SOUPRAVA ZEMNÍ TELESKOPICKÁ DOM. ŠOUPÁTKA-1,3-1,8 3/4"-2" (1,3-1,8m)</t>
  </si>
  <si>
    <t>-1854607300</t>
  </si>
  <si>
    <t>"dle počtu vodovodních přípojek dle výk. výměr" 2+3</t>
  </si>
  <si>
    <t>-560370471</t>
  </si>
  <si>
    <t>"vodovod. přípojky dle výkazu výměr" 6,1+20,4</t>
  </si>
  <si>
    <t>-1965602793</t>
  </si>
  <si>
    <t>899401111</t>
  </si>
  <si>
    <t>Osazení poklopů litinových ventilových</t>
  </si>
  <si>
    <t>353461410</t>
  </si>
  <si>
    <t>"dle počtu vodovod. přípojek dle výk. výměr" 2+3</t>
  </si>
  <si>
    <t>42291402</t>
  </si>
  <si>
    <t>poklop litinový ventilový</t>
  </si>
  <si>
    <t>682111216</t>
  </si>
  <si>
    <t>"dle osazení" 5,0</t>
  </si>
  <si>
    <t>56230636</t>
  </si>
  <si>
    <t>deska podkladová uličního poklopu plastového ventilkového a šoupatového</t>
  </si>
  <si>
    <t>1309275424</t>
  </si>
  <si>
    <t>827084966</t>
  </si>
  <si>
    <t>použije se vodič přůřezu 6 mm2</t>
  </si>
  <si>
    <t>"pro vodovod. přípojky dle výk. výměr" 6,1+20,4+((2+3)*1,6)</t>
  </si>
  <si>
    <t>včetně vytažení do krycích hrnců a poklopů</t>
  </si>
  <si>
    <t>2064036089</t>
  </si>
  <si>
    <t>304a2 - Kanalizační splaškové přípojky, ulice Vrchlického</t>
  </si>
  <si>
    <t>"Pro kanalizační splaškové přípojky dle výkazu výměr z úrovně silniční pláně,  ul. Vrchlického" 46,68</t>
  </si>
  <si>
    <t>"dle hloubení rýh" 46,68*0,2</t>
  </si>
  <si>
    <t>plocha pažení rýh kanalizačních splaškových přípojek, ul. Vrchlického</t>
  </si>
  <si>
    <t>"dle výk. výměr" 84,03</t>
  </si>
  <si>
    <t>"dle zřízení" 84,03</t>
  </si>
  <si>
    <t>"dle hloubení rýh tř. těž. I" 46,68</t>
  </si>
  <si>
    <t>"dle vodor. přemístění" 46,68*(21-10)</t>
  </si>
  <si>
    <t>"dle vodor. přemístění" 46,68*1,8</t>
  </si>
  <si>
    <t>"výkop rýh" 46,68</t>
  </si>
  <si>
    <t>"odečte se obsyp včetně potrubí" -10,226</t>
  </si>
  <si>
    <t>odečte se lože pod potrubí kanalizačních přípojek</t>
  </si>
  <si>
    <t>"De160" -0,1*0,90*24,70</t>
  </si>
  <si>
    <t>2073317804</t>
  </si>
  <si>
    <t>"dle zásypu" 34,231*2,0</t>
  </si>
  <si>
    <t>0,3 m nad povrch potrubí kanalizačních splaškových přípojek, ul. Vrchlického</t>
  </si>
  <si>
    <t>"De160" 0,9*0,46*24,70</t>
  </si>
  <si>
    <t>"De160" -3,14*0,08*0,08*24,70</t>
  </si>
  <si>
    <t>"pro obsyp" 9,73*2,0</t>
  </si>
  <si>
    <t>lože pod potrubí kanalizačních splaškových přípojek, ul. Vrchlického</t>
  </si>
  <si>
    <t>"De160" 0,1*0,90*24,70</t>
  </si>
  <si>
    <t>1166710704</t>
  </si>
  <si>
    <t>"potrubí splaškových přípojek z PVC, De160, ul. Vrchlického, dle výk. výměr" 24,70</t>
  </si>
  <si>
    <t>-1306348676</t>
  </si>
  <si>
    <t>"dle montáže, přičteno ztratné 3.0%" 24,70</t>
  </si>
  <si>
    <t>24,7*1,03 'Přepočtené koeficientem množství</t>
  </si>
  <si>
    <t>-82967304</t>
  </si>
  <si>
    <t>dle počtu splaškových přípojek De 160, bere se 1ks/přípojku</t>
  </si>
  <si>
    <t>"dle výk. výměr" 5,0</t>
  </si>
  <si>
    <t>-1182079404</t>
  </si>
  <si>
    <t>304a3 - Kanalizační dešťové přípojky, ulice Vrchlického</t>
  </si>
  <si>
    <t>"Pro kanalizační dešťové přípojky dle výkazu výměr z úrovně silniční pláně, ul. Vrchlického" 48,57</t>
  </si>
  <si>
    <t>"dle hloubení rýh" 48,57*0,2</t>
  </si>
  <si>
    <t>plocha pažení rýh kanalizačních dešťových přípojek, ul. Vrchlického</t>
  </si>
  <si>
    <t>"dle výk. výměr" 87,43</t>
  </si>
  <si>
    <t>"dle zřízení" 87,43</t>
  </si>
  <si>
    <t>"dle hloubení rýh tř. těž. I" 48,57</t>
  </si>
  <si>
    <t>"dle vodor. přemístění" 48,57*(21-10)</t>
  </si>
  <si>
    <t>"dle vodor. přemístění" 48,57*1,8</t>
  </si>
  <si>
    <t>"výkop rýh" 48,57</t>
  </si>
  <si>
    <t>"odečte se obsyp včetně potrubí" -10,64</t>
  </si>
  <si>
    <t>"De160" -0,1*0,90*25,70</t>
  </si>
  <si>
    <t>-662064019</t>
  </si>
  <si>
    <t>"dle zásypu" 35,617*2,0</t>
  </si>
  <si>
    <t>0,3 m nad povrch potrubí kanalizačních dešťových přípojek, ul. Vrchlického</t>
  </si>
  <si>
    <t>"De160" 0,9*0,46*25,70</t>
  </si>
  <si>
    <t>"De160" -3,14*0,08*0,08*25,70</t>
  </si>
  <si>
    <t>"pro obsyp" 10,124*2,0</t>
  </si>
  <si>
    <t>lože pod potrubí kanalizačních dešťových přípojek, ul. Vrchlického</t>
  </si>
  <si>
    <t>"De160" 0,1*0,90*25,70</t>
  </si>
  <si>
    <t>"potrubí dešťových přípojek z PVC, De160, ul. Vrchlického, dle výk. výměr" 25,70</t>
  </si>
  <si>
    <t>"dle montáže, přičteno ztratné 3.0%" 25,70</t>
  </si>
  <si>
    <t>25,7*1,03 'Přepočtené koeficientem množství</t>
  </si>
  <si>
    <t>dle počtu dešťových přípojek De 160, bere se 1ks/přípojku</t>
  </si>
  <si>
    <t>304b1 - Vodovodní přípojky, ulice Na Chmelnici</t>
  </si>
  <si>
    <t>"Pro vodovodní přípojky dle výkazu výměr, ul. Na Chmelnici, z úrovně silniční pláně" 31,20</t>
  </si>
  <si>
    <t>"dle hloubení rýh" 31,20*0,2</t>
  </si>
  <si>
    <t>plocha pažení rýh vodovodních přípojek, ul. Na Chmelnici</t>
  </si>
  <si>
    <t>"dle výk. výměr" 78,0</t>
  </si>
  <si>
    <t>"dle zřízení" 78,0</t>
  </si>
  <si>
    <t>"dle hloubení rýh tř. těž. I" 31,20</t>
  </si>
  <si>
    <t>"dle vodor. přemístění" 31,20*(21-10)</t>
  </si>
  <si>
    <t>"dle vodor. přemístění" 31,20*1,8</t>
  </si>
  <si>
    <t>"výkop rýh" 31,20</t>
  </si>
  <si>
    <t>"odečte se obsyp včetně potrubí" -8,58</t>
  </si>
  <si>
    <t>-0,1*0,8*32,50</t>
  </si>
  <si>
    <t>610992141</t>
  </si>
  <si>
    <t>"dle zásypu" 20,02*2,0</t>
  </si>
  <si>
    <t>0,3 m nad povrch potrubí vodovodních přípojek, ul. Na Chmelnici</t>
  </si>
  <si>
    <t>0,8*0,33*32,50</t>
  </si>
  <si>
    <t>"pro obsyp" 8,58*2,0</t>
  </si>
  <si>
    <t xml:space="preserve"> lože pod potrubí vodovodních přípojek, ul. Na Chmelnici</t>
  </si>
  <si>
    <t>0,1*0,8*32,50</t>
  </si>
  <si>
    <t>"vodovodní přípojky De 32, ul. Na Chmelnici, dle výk. výměr" 32,50</t>
  </si>
  <si>
    <t>"dle montáže, přičteno ztratné 1.5%" 32,50</t>
  </si>
  <si>
    <t>32,5*1,015 'Přepočtené koeficientem množství</t>
  </si>
  <si>
    <t>"dle výk. výměr" 6,0</t>
  </si>
  <si>
    <t>"dle počtu vodovod. přípojek, ul. Vrchlického, dle výk. výměr na potrubí PE, De 90" 6,0</t>
  </si>
  <si>
    <t>"dle počtu přípojek dle výk. výměr" 6,0</t>
  </si>
  <si>
    <t>"dle počtu vodovodních přípojek De 32, dle výk. výměr" 6</t>
  </si>
  <si>
    <t>"dle počtu vodovodních přípojek dle výk. výměr" 6</t>
  </si>
  <si>
    <t>"vodovod. přípojky dle výkazu výměr" 32,50</t>
  </si>
  <si>
    <t>"dle počtu vodovod. přípojek dle výk. výměr" 6</t>
  </si>
  <si>
    <t>"dle osazení" 6</t>
  </si>
  <si>
    <t>"pro vodovod. přípojky dle výk. výměr" 32,50+(6*1,6)</t>
  </si>
  <si>
    <t>304b2 - Kanalizační splaškové přípojky, ulice Na Chmelnici</t>
  </si>
  <si>
    <t>"Pro kanalizační splaškové přípojky dle výkazu výměr z úrovně silniční pláně,  ul. Na Chmelnici" 42,53</t>
  </si>
  <si>
    <t>"dle hloubení rýh" 42,53*0,2</t>
  </si>
  <si>
    <t>plocha pažení rýh kanalizačních splaškových přípojek, ul. Na Chmelnici</t>
  </si>
  <si>
    <t>"dle výk. výměr" 76,55</t>
  </si>
  <si>
    <t>"dle zřízení" 76,55</t>
  </si>
  <si>
    <t>"dle hloubení rýh tř. těž. I" 42,53</t>
  </si>
  <si>
    <t>"dle vodor. přemístění" 42,53*(21-10)</t>
  </si>
  <si>
    <t>"dle vodor. přemístění" 42,53*1,8</t>
  </si>
  <si>
    <t>"výkop rýh" 42,53</t>
  </si>
  <si>
    <t>"odečte se obsyp včetně potrubí" -9,315</t>
  </si>
  <si>
    <t>"De160" -0,1*0,90*22,50</t>
  </si>
  <si>
    <t>-620133978</t>
  </si>
  <si>
    <t>"dle zásypu" 31,19*2,0</t>
  </si>
  <si>
    <t>0,3 m nad povrch potrubí kanalizačních splaškových přípojek, ul. Na Chmelnici</t>
  </si>
  <si>
    <t>"De160" 0,9*0,46*22,50</t>
  </si>
  <si>
    <t>"De160" -3,14*0,08*0,08*22,50</t>
  </si>
  <si>
    <t>"pro obsyp" 8,863*2,0</t>
  </si>
  <si>
    <t>lože pod potrubí kanalizačních splaškových přípojek, ul. Na Chmelnici</t>
  </si>
  <si>
    <t>"De160" 0,1*0,90*22,50</t>
  </si>
  <si>
    <t>"potrubí splaškových přípojek z PVC, De160, ul. Vrchlického, dle výk. výměr" 22,50</t>
  </si>
  <si>
    <t>"dle montáže, přičteno ztratné 3.0%" 22,50</t>
  </si>
  <si>
    <t>22,5*1,03 'Přepočtené koeficientem množství</t>
  </si>
  <si>
    <t>"dle výk. výměr, odečteny příp. zaústěné do šachet" 6,0-3,0</t>
  </si>
  <si>
    <t>304b3 - Kanalizační dešťové přípojky, ulice Na Chmelnici</t>
  </si>
  <si>
    <t>"Pro kanalizační dešťové přípojky dle výkazu výměr z úrovně silniční pláně, ul. Na Chmelnici" 62,75</t>
  </si>
  <si>
    <t>"dle hloubení rýh" 62,75*0,2</t>
  </si>
  <si>
    <t>plocha pažení rýh kanalizačních dešťových přípojek, ul. Na Chmelnici</t>
  </si>
  <si>
    <t>"dle výk. výměr" 112,95</t>
  </si>
  <si>
    <t>"dle zřízení" 112,95</t>
  </si>
  <si>
    <t>"dle hloubení rýh tř. těž. I" 62,75</t>
  </si>
  <si>
    <t>"dle vodor. přemístění" 62,75*(21-10)</t>
  </si>
  <si>
    <t>"dle vodor. přemístění" 62,75*1,8</t>
  </si>
  <si>
    <t>"výkop rýh" 62,75</t>
  </si>
  <si>
    <t>"odečte se obsyp včetně potrubí" -13,745</t>
  </si>
  <si>
    <t>"De160" -0,1*0,90*33,20</t>
  </si>
  <si>
    <t>605561859</t>
  </si>
  <si>
    <t>"dle zásypu" 46,017*2,0</t>
  </si>
  <si>
    <t>0,3 m nad povrch potrubí kanalizačních dešťových přípojek, ul. Na Chmelnici</t>
  </si>
  <si>
    <t>"De160" 0,9*0,46*33,20</t>
  </si>
  <si>
    <t>"De160" -3,14*0,08*0,08*33,20</t>
  </si>
  <si>
    <t>"pro obsyp" 13,078*2,0</t>
  </si>
  <si>
    <t>lože pod potrubí kanalizačních dešťových přípojek, ul. Na Chmelnici</t>
  </si>
  <si>
    <t>"De160" 0,1*0,90*33,20</t>
  </si>
  <si>
    <t>"potrubí dešťových přípojek z PVC, De160, ul. Na Chmelnici, dle výk. výměr" 33,20</t>
  </si>
  <si>
    <t>"dle montáže, přičteno ztratné 3.0%" 33,20</t>
  </si>
  <si>
    <t>33,2*1,03 'Přepočtené koeficientem množství</t>
  </si>
  <si>
    <t>"dle výk. výměr, odečteny přípojky zaústěné do šachet" 7,0-1,0</t>
  </si>
  <si>
    <t>401 - Veřejné osvětlení</t>
  </si>
  <si>
    <t>401a - Veřejné osvětlení, ulice Vrchlického</t>
  </si>
  <si>
    <t>Ing.Jakub Kašparů</t>
  </si>
  <si>
    <t>PSV - Práce a dodávky PSV</t>
  </si>
  <si>
    <t xml:space="preserve">    741 - Elektroinstalace - silnoproud</t>
  </si>
  <si>
    <t>M - Práce a dodávky M</t>
  </si>
  <si>
    <t xml:space="preserve">    21-M - Elektromontáže</t>
  </si>
  <si>
    <t xml:space="preserve">    46-M - Zemní práce při extr.mont.pracích</t>
  </si>
  <si>
    <t xml:space="preserve">      997 - Přesun sutě</t>
  </si>
  <si>
    <t>PSV</t>
  </si>
  <si>
    <t>Práce a dodávky PSV</t>
  </si>
  <si>
    <t>741</t>
  </si>
  <si>
    <t>Elektroinstalace - silnoproud</t>
  </si>
  <si>
    <t>460791112</t>
  </si>
  <si>
    <t>Montáž trubek ochranných plastových uložených volně do rýhy tuhých D přes 32 do 50 mm</t>
  </si>
  <si>
    <t>Montáž trubek ochranných uložených volně do rýhy plastových tuhých, vnitřního průměru přes 32 do 50 mm</t>
  </si>
  <si>
    <t>"kabelová chránička, 50/41 mm" 77</t>
  </si>
  <si>
    <t>34571351</t>
  </si>
  <si>
    <t>trubka elektroinstalační ohebná dvouplášťová korugovaná (chránička) D 41/50mm, HDPE+LDPE</t>
  </si>
  <si>
    <t>"dle montáže" 77</t>
  </si>
  <si>
    <t>Práce a dodávky M</t>
  </si>
  <si>
    <t>21-M</t>
  </si>
  <si>
    <t>Elektromontáže</t>
  </si>
  <si>
    <t>210203902</t>
  </si>
  <si>
    <t>Montáž svítidel LED se zapojením vodičů průmyslových nebo venkovních na sloupek parkový</t>
  </si>
  <si>
    <t>"svítidla VO, LED 15 W, dle sit. 2 ks" 2</t>
  </si>
  <si>
    <t>34774021w</t>
  </si>
  <si>
    <t>svítidlo parkové na sloupek LED IP66 do 30W do 3000lm</t>
  </si>
  <si>
    <t>256</t>
  </si>
  <si>
    <t>"LED 15W, dle montáže, viz. TZ a výpočet osvětlení" 2</t>
  </si>
  <si>
    <t>210204011</t>
  </si>
  <si>
    <t>Montáž stožárů osvětlení ocelových samostatně stojících délky do 12 m</t>
  </si>
  <si>
    <t>Montáž stožárů osvětlení samostatně stojících ocelových, délky do 12 m</t>
  </si>
  <si>
    <t>"stožárů VO, žárově zinkovaných, v. 6.0 m, dle sit. 2 ks" 2</t>
  </si>
  <si>
    <t>31674067</t>
  </si>
  <si>
    <t>stožár osvětlovací sadový Pz 133/89/60 v 6,0m</t>
  </si>
  <si>
    <t>942816962</t>
  </si>
  <si>
    <t>210204202</t>
  </si>
  <si>
    <t>Montáž elektrovýzbroje stožárů osvětlení 2 okruhy</t>
  </si>
  <si>
    <t>"dle počtu stožárů VO" 2</t>
  </si>
  <si>
    <t>ELST2951</t>
  </si>
  <si>
    <t>SR st.rozvodnice SR721-14/N Al,CU universální</t>
  </si>
  <si>
    <t>-1148283388</t>
  </si>
  <si>
    <t>210220022</t>
  </si>
  <si>
    <t>Montáž uzemňovacího vedení vodičů FeZn pomocí svorek v zemi drátem průměru do 10 mm ve městské zástavbě</t>
  </si>
  <si>
    <t>Montáž uzemňovacího vedení s upevněním, propojením a připojením pomocí svorek v zemi s izolací spojů vodičů FeZn drátem nebo lanem průměru do 10 mm v městské zástavbě</t>
  </si>
  <si>
    <t>"drát FeZn 10 mm" 80</t>
  </si>
  <si>
    <t>včetně montáže smršťovací bužírky zemnění, 2 ks</t>
  </si>
  <si>
    <t>1561082</t>
  </si>
  <si>
    <t>smršťovací bužírka HSD-T2 1,6/0,8 C 88861000</t>
  </si>
  <si>
    <t>"dle montáže 2 ks" 2</t>
  </si>
  <si>
    <t>35441073</t>
  </si>
  <si>
    <t>drát D 10mm FeZn</t>
  </si>
  <si>
    <t>"dle montáže" 80</t>
  </si>
  <si>
    <t>210220301</t>
  </si>
  <si>
    <t>Montáž svorek hromosvodných se 2 šrouby</t>
  </si>
  <si>
    <t>Montáž hromosvodného vedení svorek se 2 šrouby</t>
  </si>
  <si>
    <t>"svorka hromosvodní typ SR02, 6 ks" 6</t>
  </si>
  <si>
    <t>35441996</t>
  </si>
  <si>
    <t>svorka odbočovací a spojovací pro spojování kruhových a páskových vodičů, FeZn</t>
  </si>
  <si>
    <t>"svorka SR02 dle montáže" 6</t>
  </si>
  <si>
    <t>210812011</t>
  </si>
  <si>
    <t>Montáž kabelu Cu plného nebo laněného do 1 kV žíly 3x1,5 až 6 mm2 (např. CYKY) bez ukončení uloženého volně nebo v liště</t>
  </si>
  <si>
    <t>Montáž izolovaných kabelů měděných do 1 kV bez ukončení plných nebo laněných kulatých (např. CYKY, CHKE-R) uložených volně nebo v liště počtu a průřezu žil 3x1,5 až 6 mm2</t>
  </si>
  <si>
    <t>"dle výk.výměr" 12</t>
  </si>
  <si>
    <t>34111030</t>
  </si>
  <si>
    <t>kabel instalační jádro Cu plné izolace PVC plášť PVC 450/750V (CYKY) 3x1,5mm2</t>
  </si>
  <si>
    <t>"kabel CYKY 3C x 1.5 mm2, dle montáže" 12</t>
  </si>
  <si>
    <t>210812033</t>
  </si>
  <si>
    <t>Montáž kabelu Cu plného nebo laněného do 1 kV žíly 4x6 až 10 mm2 (např. CYKY) bez ukončení uloženého volně nebo v liště</t>
  </si>
  <si>
    <t>Montáž izolovaných kabelů měděných do 1 kV bez ukončení plných nebo laněných kulatých (např. CYKY, CHKE-R) uložených volně nebo v liště počtu a průřezu žil 4x6 až 10 mm2</t>
  </si>
  <si>
    <t>"dle výk.výměr" 87</t>
  </si>
  <si>
    <t>34111076</t>
  </si>
  <si>
    <t>kabel instalační jádro Cu plné izolace PVC plášť PVC 450/750V (CYKY) 4x10mm2</t>
  </si>
  <si>
    <t>"kabel CYKY 4 x 10 mm2, dle montáže" 87</t>
  </si>
  <si>
    <t>210100097</t>
  </si>
  <si>
    <t>Ukončení vodičů na svorkovnici s otevřením a uzavřením krytu včetně zapojení průřezu žíly do 4 mm2</t>
  </si>
  <si>
    <t>Ukončení vodičů izolovaných s označením a zapojením na svorkovnici s otevřením a uzavřením krytu průřezu žíly do 4 mm2</t>
  </si>
  <si>
    <t>"dle výk.výměr" 6</t>
  </si>
  <si>
    <t>210950201</t>
  </si>
  <si>
    <t>Příplatek na zatahování kabelů hmotnosti do 0,75 kg do tvárnicových tras a kolektorů</t>
  </si>
  <si>
    <t>Ostatní práce při montáži vodičů, šňůr a kabelů Příplatek k cenám za zatahování kabelů do tvárnicových tras s komorami nebo do kolektorů hmotnosti kabelů do 0,75 kg</t>
  </si>
  <si>
    <t>"příplatek za zatažení kabelu do chráničky, dle délky chráničky" 77</t>
  </si>
  <si>
    <t>2109102.R</t>
  </si>
  <si>
    <t>Připojení rozvodu do stávajícího pilíře SS200</t>
  </si>
  <si>
    <t>"dle výk.výměr, 1x" 1</t>
  </si>
  <si>
    <t>Připojení na stávající rozvaděč VO (úprava)</t>
  </si>
  <si>
    <t>2109103.R1</t>
  </si>
  <si>
    <t>Zatažení a připojení st. kabelu do nového stožáru</t>
  </si>
  <si>
    <t>"dle výk.výměr" 1</t>
  </si>
  <si>
    <t>3411001.M</t>
  </si>
  <si>
    <t>Podružný materiál</t>
  </si>
  <si>
    <t>210280002</t>
  </si>
  <si>
    <t>Zkoušky a prohlídky el rozvodů a zařízení celková prohlídka pro objem montážních prací přes 100 do 500 tis Kč</t>
  </si>
  <si>
    <t>Zkoušky a prohlídky elektrických rozvodů a zařízení celková prohlídka, zkoušení, měření a vyhotovení revizní zprávy pro objem montážních prací přes 100 do 500 tisíc Kč</t>
  </si>
  <si>
    <t>"revize pro SO 401a dle výk.výměr" 1</t>
  </si>
  <si>
    <t>46-M</t>
  </si>
  <si>
    <t>Zemní práce při extr.mont.pracích</t>
  </si>
  <si>
    <t>460010024</t>
  </si>
  <si>
    <t>Vytyčení trasy vedení kabelového podzemního v zastavěném prostoru</t>
  </si>
  <si>
    <t>km</t>
  </si>
  <si>
    <t>Vytyčení trasy vedení kabelového (podzemního) v zastavěném prostoru</t>
  </si>
  <si>
    <t>"dle výk.výměr" 0,077</t>
  </si>
  <si>
    <t>460131113</t>
  </si>
  <si>
    <t>Hloubení nezapažených jam při elektromontážích ručně v hornině tř I skupiny 3</t>
  </si>
  <si>
    <t>Hloubení nezapažených jam ručně včetně urovnání dna s přemístěním výkopku do vzdálenosti 3 m od okraje jámy nebo s naložením na dopravní prostředek v hornině třídy těžitelnosti I skupiny 3</t>
  </si>
  <si>
    <t>"pro stožáry, dle výk.výměr" 1,07</t>
  </si>
  <si>
    <t>460080013</t>
  </si>
  <si>
    <t>Základové konstrukce při elektromontážích z monolitického betonu tř. C 12/15</t>
  </si>
  <si>
    <t>Základové konstrukce základ bez bednění do rostlé zeminy z monolitického betonu tř. C 12/15</t>
  </si>
  <si>
    <t>"dle výk. výměr" 0,5</t>
  </si>
  <si>
    <t>vč.osazení stožárového pouzdra</t>
  </si>
  <si>
    <t>225010</t>
  </si>
  <si>
    <t>KGEM trouba DN315x7,7/1000 SN4 EN 13476-2</t>
  </si>
  <si>
    <t>1861443442</t>
  </si>
  <si>
    <t>"pouzdrový základ pro stožár VO, 2ks" 2</t>
  </si>
  <si>
    <t>460371111</t>
  </si>
  <si>
    <t>Naložení výkopku při elektromontážích ručně z hornin třídy I skupiny 1 až 3</t>
  </si>
  <si>
    <t>Naložení výkopku ručně z hornin třídy těžitelnosti I skupiny 1 až 3</t>
  </si>
  <si>
    <t>naložení přebytečné zeminy</t>
  </si>
  <si>
    <t>ze základových šachet pro stožáry</t>
  </si>
  <si>
    <t>1,07-0,5</t>
  </si>
  <si>
    <t>z rýh místo pískového lože</t>
  </si>
  <si>
    <t>0,5*0,1*70</t>
  </si>
  <si>
    <t>460161222</t>
  </si>
  <si>
    <t>Hloubení kabelových rýh ručně š 50 cm hl 30 cm v hornině tř I skupiny 3</t>
  </si>
  <si>
    <t>Hloubení zapažených i nezapažených kabelových rýh ručně včetně urovnání dna s přemístěním výkopku do vzdálenosti 3 m od okraje jámy nebo s naložením na dopravní prostředek šířky 50 cm hloubky 30 cm v hornině třídy těžitelnosti I skupiny 3</t>
  </si>
  <si>
    <t>"dle výk.výměr" 70</t>
  </si>
  <si>
    <t>uvažovat obsazenou trasu</t>
  </si>
  <si>
    <t>460391123</t>
  </si>
  <si>
    <t>Zásyp jam při elektromontážích ručně se zhutněním z hornin třídy I skupiny 3</t>
  </si>
  <si>
    <t>-1030460655</t>
  </si>
  <si>
    <t>Zásyp jam ručně s uložením výkopku ve vrstvách a úpravou povrchu s přemístění sypaniny ze vzdálenosti do 10 m se zhutněním z horniny třídy těžitelnosti I skupiny 3</t>
  </si>
  <si>
    <t>"zásyp jam, dle výk. výměr 0.5 m3" 0,5</t>
  </si>
  <si>
    <t>460661112</t>
  </si>
  <si>
    <t>Kabelové lože z písku pro kabely nn bez zakrytí š lože přes 35 do 50 cm</t>
  </si>
  <si>
    <t>2062133900</t>
  </si>
  <si>
    <t>Kabelové lože z písku včetně podsypu, zhutnění a urovnání povrchu pro kabely nn bez zakrytí, šířky přes 35 do 50 cm</t>
  </si>
  <si>
    <t>pískové kabelové lože včetně dodávky písku</t>
  </si>
  <si>
    <t>"kabelové lože tl. 0.1m, š. 0.50 m, dle výk. výměr" 70</t>
  </si>
  <si>
    <t>460451232</t>
  </si>
  <si>
    <t>Zásyp kabelových rýh strojně se zhutněním š 50 cm hl 30 cm z horniny tř I skupiny 3</t>
  </si>
  <si>
    <t>2092446379</t>
  </si>
  <si>
    <t>Zásyp kabelových rýh strojně s přemístěním sypaniny ze vzdálenosti do 10 m, s uložením výkopku ve vrstvách včetně zhutnění a urovnání povrchu šířky 50 cm hloubky 30 cm z horniny třídy těžitelnosti I skupiny 3</t>
  </si>
  <si>
    <t>"dle hloubení kabelových rýh š.0,5m" 70</t>
  </si>
  <si>
    <t>460671113</t>
  </si>
  <si>
    <t>Výstražná fólie pro krytí kabelů šířky přes 25 do 34 cm</t>
  </si>
  <si>
    <t>Výstražné prvky pro krytí kabelů včetně vyrovnání povrchu rýhy, rozvinutí a uložení fólie, šířky přes 25 do 35 cm</t>
  </si>
  <si>
    <t>"dle celkové délky kabel. rýh, dle výk.výměr" 70</t>
  </si>
  <si>
    <t>460341113</t>
  </si>
  <si>
    <t>Vodorovné přemístění horniny jakékoliv třídy dopravními prostředky při elektromontážích přes 500 do 1000 m</t>
  </si>
  <si>
    <t>Vodorovné přemístění (odvoz) horniny dopravními prostředky včetně složení, bez naložení a rozprostření jakékoliv třídy, na vzdálenost přes 500 do 1000 m</t>
  </si>
  <si>
    <t>přebytečná zemina z výkopů, těž. sk. 3</t>
  </si>
  <si>
    <t>uvažován odvoz na skládku do 21 km</t>
  </si>
  <si>
    <t>"dle nakládání" 4,07</t>
  </si>
  <si>
    <t>460341121</t>
  </si>
  <si>
    <t>Příplatek k vodorovnému přemístění horniny dopravními prostředky při elektromontážích za každých dalších i započatých 1000 m</t>
  </si>
  <si>
    <t>Vodorovné přemístění (odvoz) horniny dopravními prostředky včetně složení, bez naložení a rozprostření jakékoliv třídy, na vzdálenost Příplatek k ceně -1113 za každých dalších i započatých 1000 m</t>
  </si>
  <si>
    <t>"dle vodor. přemístění" 4,07*(21-1)</t>
  </si>
  <si>
    <t>460361121</t>
  </si>
  <si>
    <t>Poplatek za uložení zeminy na recyklační skládce (skládkovné) kód odpadu 17 05 04</t>
  </si>
  <si>
    <t>-1954300586</t>
  </si>
  <si>
    <t>Poplatek (skládkovné) za uložení zeminy na recyklační skládce zatříděné do Katalogu odpadů pod kódem 17 05 04</t>
  </si>
  <si>
    <t>"dle vodorovného přemístění" 4,07*1,8</t>
  </si>
  <si>
    <t>Recyklační centrum Lumos Jivno</t>
  </si>
  <si>
    <t>460581131</t>
  </si>
  <si>
    <t>Uvedení nezpevněného terénu do původního stavu v místě dočasného uložení výkopku s vyhrabáním, srovnáním a částečným dosetím trávy</t>
  </si>
  <si>
    <t>-660189945</t>
  </si>
  <si>
    <t>Úprava terénu uvedení nezpevněného terénu do původního stavu v místě dočasného uložení výkopku s vyhrabáním, srovnáním a částečným dosetím trávy</t>
  </si>
  <si>
    <t>Provizorní úprava terénu</t>
  </si>
  <si>
    <t>dle celková délky a šířky kabelových rýh</t>
  </si>
  <si>
    <t>"dle výk. výměr" 35,0</t>
  </si>
  <si>
    <t>-42695302</t>
  </si>
  <si>
    <t>Vodorovná doprava vybouraných hmot bez naložení, ale se složením a s hrubým urovnáním na vzdálenost do 1 km</t>
  </si>
  <si>
    <t>Na deponii stavebníka do 3 km</t>
  </si>
  <si>
    <t>"demontované stožáry se svítidly, cca 0,25t/ ks" 0,25*1</t>
  </si>
  <si>
    <t>-134834984</t>
  </si>
  <si>
    <t>Vodorovná doprava vybouraných hmot bez naložení, ale se složením a s hrubým urovnáním na vzdálenost Příplatek k ceně za každý další i započatý 1 km přes 1 km</t>
  </si>
  <si>
    <t>"demontované stožáry se svítidly" 0,25*(3-1)</t>
  </si>
  <si>
    <t>O009</t>
  </si>
  <si>
    <t>S2 - Demontáž stáv. ocel.stožáru s výložníkem a svítidlem VO vč.bet.patky</t>
  </si>
  <si>
    <t>1573832946</t>
  </si>
  <si>
    <t>"uvažován 1 ks st. stožáru vč. výložníku a svítidla" 1</t>
  </si>
  <si>
    <t>1638126896</t>
  </si>
  <si>
    <t>Zaměření skutečného provedení stavby VO</t>
  </si>
  <si>
    <t>"pro SO 401b jako celek" 1</t>
  </si>
  <si>
    <t>-1136460032</t>
  </si>
  <si>
    <t>vypracování  dokumentace skutečného provedení VO</t>
  </si>
  <si>
    <t>"pro SO 401a jako celek, PD ve 4 vyhotoveních" 1</t>
  </si>
  <si>
    <t>401b - Veřejné osvětlení, ulice Na Chmelnici</t>
  </si>
  <si>
    <t>"kabelová chránička, 50/41 mm" 155</t>
  </si>
  <si>
    <t>"dle montáže" 155</t>
  </si>
  <si>
    <t>460791114</t>
  </si>
  <si>
    <t>Montáž trubek ochranných plastových uložených volně do rýhy tuhých D přes 90 do 110 mm</t>
  </si>
  <si>
    <t>1826887491</t>
  </si>
  <si>
    <t>Montáž trubek ochranných uložených volně do rýhy plastových tuhých, vnitřního průměru přes 90 do 110 mm</t>
  </si>
  <si>
    <t>"kabelová chránička De110, přechody přes vozovku" 14,7</t>
  </si>
  <si>
    <t>34571365</t>
  </si>
  <si>
    <t>trubka elektroinstalační HDPE tuhá dvouplášťová korugovaná D 94/110mm</t>
  </si>
  <si>
    <t>1485035262</t>
  </si>
  <si>
    <t>"dle montáže" 14,7</t>
  </si>
  <si>
    <t>"svítidla VO, LED 15 W, dle sit. 4 ks" 4</t>
  </si>
  <si>
    <t>"svítidla VO, LED 10 W, dle sit. 2 ks" 2</t>
  </si>
  <si>
    <t>34774021w1</t>
  </si>
  <si>
    <t>"LED 15W, dle montáže, viz. TZ a výpočet osvětlení" 4</t>
  </si>
  <si>
    <t>34774021w2</t>
  </si>
  <si>
    <t>384910035</t>
  </si>
  <si>
    <t>"LED 10W, dle montáže, viz. TZ a výpočet osvětlení" 2</t>
  </si>
  <si>
    <t>"stožárů VO, žárově zinkovaných, v. 6.0 m, dle sit. 6 ks" 6</t>
  </si>
  <si>
    <t>"dle počtu stožárů VO" 6</t>
  </si>
  <si>
    <t>"drát FeZn 10 mm" 172</t>
  </si>
  <si>
    <t>včetně montáže smršťovací bužírky zemnění, 6 ks</t>
  </si>
  <si>
    <t>"dle montáže 6 ks" 6</t>
  </si>
  <si>
    <t>"dle montáže" 172</t>
  </si>
  <si>
    <t>"svorka hromosvodní typ SR02, 18 ks" 18</t>
  </si>
  <si>
    <t>"svorka SR02 dle montáže" 18</t>
  </si>
  <si>
    <t>"dle výk.výměr" 36,0</t>
  </si>
  <si>
    <t>"kabel CYKY 3C x 1.5 mm2, dle montáže" 36,0</t>
  </si>
  <si>
    <t>"dle výk.výměr" 199</t>
  </si>
  <si>
    <t>"kabel CYKY 4 x 10 mm2, dle montáže" 199</t>
  </si>
  <si>
    <t>"dle výk. výměr" 13</t>
  </si>
  <si>
    <t>"příplatek za zatažení kabelu do chráničky, dle délky chráničky" 155+14,7</t>
  </si>
  <si>
    <t>2109102.R1</t>
  </si>
  <si>
    <t>Připojení rozvodu do stávající skříně SP100</t>
  </si>
  <si>
    <t>"revize pro SO 401b dle výk.výměr" 1</t>
  </si>
  <si>
    <t>"dle výk.výměr" 0,155</t>
  </si>
  <si>
    <t>"pro stožáry, dle výk.výměr" 3,42</t>
  </si>
  <si>
    <t>"dle výk. výměr" 1,5</t>
  </si>
  <si>
    <t>"pouzdrový základ pro stožár VO, 6ks" 6</t>
  </si>
  <si>
    <t>3,42-1,5</t>
  </si>
  <si>
    <t>(0,5*0,1*127)+(0,5*0,1*14)</t>
  </si>
  <si>
    <t>"dle výk.výměr" 127</t>
  </si>
  <si>
    <t>460171323</t>
  </si>
  <si>
    <t>Hloubení kabelových nezapažených rýh strojně š 50 cm hl 120 cm v hornině tř II skupiny 4</t>
  </si>
  <si>
    <t>501565897</t>
  </si>
  <si>
    <t>Hloubení nezapažených kabelových rýh strojně včetně urovnání dna s přemístěním výkopku do vzdálenosti 3 m od okraje jámy nebo s naložením na dopravní prostředek šířky 50 cm hloubky 120 cm v hornině třídy těžitelnosti II skupiny 4</t>
  </si>
  <si>
    <t>"dle výk.výměr" 14</t>
  </si>
  <si>
    <t>rýhy ve vozovce</t>
  </si>
  <si>
    <t>"zásyp jam, dle výk. výměr 1.5 m3" 1,5</t>
  </si>
  <si>
    <t>"kabelové lože tl. 0.1m, š. 0.50 m, dle výk. výměr" 141</t>
  </si>
  <si>
    <t>"dle hloubení kabelových rýh š. 0.5 m, hl. 0.3 m" 127,0</t>
  </si>
  <si>
    <t>460451333</t>
  </si>
  <si>
    <t>Zásyp kabelových rýh strojně se zhutněním š 50 cm hl 120 cm z horniny tř II skupiny 4</t>
  </si>
  <si>
    <t>-241645718</t>
  </si>
  <si>
    <t>Zásyp kabelových rýh strojně s přemístěním sypaniny ze vzdálenosti do 10 m, s uložením výkopku ve vrstvách včetně zhutnění a urovnání povrchu šířky 50 cm hloubky 120 cm z horniny třídy těžitelnosti II skupiny 4</t>
  </si>
  <si>
    <t>"dle hloubení kabelových rýh š. 0.5 m, hl. 0.3 m" 14,0</t>
  </si>
  <si>
    <t>"dle celkové délky kabel. rýh, dle výk.výměr" 141</t>
  </si>
  <si>
    <t>"dle nakládání" 8,97</t>
  </si>
  <si>
    <t>"dle vodor. přemístění" 8,97*(21-1)</t>
  </si>
  <si>
    <t>"dle vodorovného přemístění" 8,97*1,8</t>
  </si>
  <si>
    <t>"dle výk. výměr" 70,5</t>
  </si>
  <si>
    <t>618084869</t>
  </si>
  <si>
    <t>"demontované stožáry se svítidly, cca 0,25t/ ks" 0,25*2</t>
  </si>
  <si>
    <t>-193371784</t>
  </si>
  <si>
    <t>"demontované stožáry se svítidly" 0,5*(3-1)</t>
  </si>
  <si>
    <t>1385433145</t>
  </si>
  <si>
    <t>"uvažovány 2 ks st. stožárů vč. výložníků a svítidel" 2</t>
  </si>
  <si>
    <t>"pro SO 401b jako celek, PD ve 4 vyhotoveních"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</si>
</sst>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41" x14ac:knownFonts="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  <family val="1"/>
      <charset val="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40" fillId="0" borderId="0" applyNumberFormat="0" applyFill="0" applyBorder="0" applyAlignment="0" applyProtection="0"/>
  </cellStyleXfs>
  <cellXfs count="242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8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2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4" borderId="7" xfId="0" applyFill="1" applyBorder="1" applyAlignment="1">
      <alignment vertical="center"/>
    </xf>
    <xf numFmtId="0" fontId="23" fillId="4" borderId="0" xfId="0" applyFont="1" applyFill="1" applyAlignment="1">
      <alignment horizontal="center" vertical="center"/>
    </xf>
    <xf numFmtId="0" fontId="24" fillId="0" borderId="16" xfId="0" applyFont="1" applyBorder="1" applyAlignment="1">
      <alignment horizontal="center" vertical="center" wrapText="1"/>
    </xf>
    <xf numFmtId="0" fontId="24" fillId="0" borderId="17" xfId="0" applyFont="1" applyBorder="1" applyAlignment="1">
      <alignment horizontal="center" vertical="center" wrapText="1"/>
    </xf>
    <xf numFmtId="0" fontId="24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4" fontId="25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1" fillId="0" borderId="14" xfId="0" applyNumberFormat="1" applyFont="1" applyBorder="1" applyAlignment="1">
      <alignment vertical="center"/>
    </xf>
    <xf numFmtId="4" fontId="21" fillId="0" borderId="0" xfId="0" applyNumberFormat="1" applyFont="1" applyAlignment="1">
      <alignment vertical="center"/>
    </xf>
    <xf numFmtId="166" fontId="21" fillId="0" borderId="0" xfId="0" applyNumberFormat="1" applyFont="1" applyAlignment="1">
      <alignment vertical="center"/>
    </xf>
    <xf numFmtId="4" fontId="21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8" fillId="0" borderId="0" xfId="0" applyFont="1" applyAlignment="1">
      <alignment vertical="center"/>
    </xf>
    <xf numFmtId="0" fontId="29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30" fillId="0" borderId="14" xfId="0" applyNumberFormat="1" applyFont="1" applyBorder="1" applyAlignment="1">
      <alignment vertical="center"/>
    </xf>
    <xf numFmtId="4" fontId="30" fillId="0" borderId="0" xfId="0" applyNumberFormat="1" applyFont="1" applyAlignment="1">
      <alignment vertical="center"/>
    </xf>
    <xf numFmtId="166" fontId="30" fillId="0" borderId="0" xfId="0" applyNumberFormat="1" applyFont="1" applyAlignment="1">
      <alignment vertical="center"/>
    </xf>
    <xf numFmtId="4" fontId="30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4" fontId="1" fillId="0" borderId="14" xfId="0" applyNumberFormat="1" applyFont="1" applyBorder="1" applyAlignment="1">
      <alignment vertical="center"/>
    </xf>
    <xf numFmtId="4" fontId="1" fillId="0" borderId="0" xfId="0" applyNumberFormat="1" applyFont="1" applyAlignment="1">
      <alignment vertical="center"/>
    </xf>
    <xf numFmtId="166" fontId="1" fillId="0" borderId="0" xfId="0" applyNumberFormat="1" applyFont="1" applyAlignment="1">
      <alignment vertical="center"/>
    </xf>
    <xf numFmtId="4" fontId="1" fillId="0" borderId="15" xfId="0" applyNumberFormat="1" applyFont="1" applyBorder="1" applyAlignment="1">
      <alignment vertical="center"/>
    </xf>
    <xf numFmtId="4" fontId="1" fillId="0" borderId="19" xfId="0" applyNumberFormat="1" applyFont="1" applyBorder="1" applyAlignment="1">
      <alignment vertical="center"/>
    </xf>
    <xf numFmtId="4" fontId="1" fillId="0" borderId="20" xfId="0" applyNumberFormat="1" applyFont="1" applyBorder="1" applyAlignment="1">
      <alignment vertical="center"/>
    </xf>
    <xf numFmtId="166" fontId="1" fillId="0" borderId="20" xfId="0" applyNumberFormat="1" applyFont="1" applyBorder="1" applyAlignment="1">
      <alignment vertical="center"/>
    </xf>
    <xf numFmtId="4" fontId="1" fillId="0" borderId="21" xfId="0" applyNumberFormat="1" applyFont="1" applyBorder="1" applyAlignment="1">
      <alignment vertical="center"/>
    </xf>
    <xf numFmtId="0" fontId="32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8" fillId="0" borderId="0" xfId="0" applyFont="1" applyAlignment="1">
      <alignment horizontal="left"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3" fillId="4" borderId="0" xfId="0" applyFont="1" applyFill="1" applyAlignment="1">
      <alignment horizontal="left" vertical="center"/>
    </xf>
    <xf numFmtId="0" fontId="23" fillId="4" borderId="0" xfId="0" applyFont="1" applyFill="1" applyAlignment="1">
      <alignment horizontal="right" vertical="center"/>
    </xf>
    <xf numFmtId="0" fontId="33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23" fillId="4" borderId="16" xfId="0" applyFont="1" applyFill="1" applyBorder="1" applyAlignment="1">
      <alignment horizontal="center" vertical="center" wrapText="1"/>
    </xf>
    <xf numFmtId="0" fontId="23" fillId="4" borderId="17" xfId="0" applyFont="1" applyFill="1" applyBorder="1" applyAlignment="1">
      <alignment horizontal="center" vertical="center" wrapText="1"/>
    </xf>
    <xf numFmtId="0" fontId="23" fillId="4" borderId="18" xfId="0" applyFont="1" applyFill="1" applyBorder="1" applyAlignment="1">
      <alignment horizontal="center" vertical="center" wrapText="1"/>
    </xf>
    <xf numFmtId="4" fontId="25" fillId="0" borderId="0" xfId="0" applyNumberFormat="1" applyFont="1"/>
    <xf numFmtId="166" fontId="34" fillId="0" borderId="12" xfId="0" applyNumberFormat="1" applyFont="1" applyBorder="1"/>
    <xf numFmtId="166" fontId="34" fillId="0" borderId="13" xfId="0" applyNumberFormat="1" applyFont="1" applyBorder="1"/>
    <xf numFmtId="4" fontId="35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23" fillId="0" borderId="22" xfId="0" applyFont="1" applyBorder="1" applyAlignment="1">
      <alignment horizontal="center" vertical="center"/>
    </xf>
    <xf numFmtId="49" fontId="23" fillId="0" borderId="22" xfId="0" applyNumberFormat="1" applyFont="1" applyBorder="1" applyAlignment="1">
      <alignment horizontal="left" vertical="center" wrapText="1"/>
    </xf>
    <xf numFmtId="0" fontId="23" fillId="0" borderId="22" xfId="0" applyFont="1" applyBorder="1" applyAlignment="1">
      <alignment horizontal="left" vertical="center" wrapText="1"/>
    </xf>
    <xf numFmtId="0" fontId="23" fillId="0" borderId="22" xfId="0" applyFont="1" applyBorder="1" applyAlignment="1">
      <alignment horizontal="center" vertical="center" wrapText="1"/>
    </xf>
    <xf numFmtId="167" fontId="23" fillId="0" borderId="22" xfId="0" applyNumberFormat="1" applyFont="1" applyBorder="1" applyAlignment="1">
      <alignment vertical="center"/>
    </xf>
    <xf numFmtId="4" fontId="23" fillId="2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Alignment="1">
      <alignment horizontal="center" vertical="center"/>
    </xf>
    <xf numFmtId="166" fontId="24" fillId="0" borderId="0" xfId="0" applyNumberFormat="1" applyFont="1" applyAlignment="1">
      <alignment vertical="center"/>
    </xf>
    <xf numFmtId="166" fontId="24" fillId="0" borderId="15" xfId="0" applyNumberFormat="1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6" fillId="0" borderId="0" xfId="0" applyFont="1" applyAlignment="1">
      <alignment horizontal="left" vertical="center"/>
    </xf>
    <xf numFmtId="0" fontId="37" fillId="0" borderId="0" xfId="0" applyFont="1" applyAlignment="1">
      <alignment horizontal="left" vertical="center" wrapText="1"/>
    </xf>
    <xf numFmtId="0" fontId="0" fillId="0" borderId="0" xfId="0" applyAlignment="1" applyProtection="1">
      <alignment vertical="center"/>
      <protection locked="0"/>
    </xf>
    <xf numFmtId="0" fontId="0" fillId="0" borderId="14" xfId="0" applyBorder="1" applyAlignment="1">
      <alignment vertical="center"/>
    </xf>
    <xf numFmtId="0" fontId="9" fillId="0" borderId="3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0" fillId="0" borderId="19" xfId="0" applyFont="1" applyBorder="1" applyAlignment="1">
      <alignment vertical="center"/>
    </xf>
    <xf numFmtId="0" fontId="10" fillId="0" borderId="20" xfId="0" applyFont="1" applyBorder="1" applyAlignment="1">
      <alignment vertical="center"/>
    </xf>
    <xf numFmtId="0" fontId="10" fillId="0" borderId="21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38" fillId="0" borderId="22" xfId="0" applyFont="1" applyBorder="1" applyAlignment="1">
      <alignment horizontal="center" vertical="center"/>
    </xf>
    <xf numFmtId="49" fontId="38" fillId="0" borderId="22" xfId="0" applyNumberFormat="1" applyFont="1" applyBorder="1" applyAlignment="1">
      <alignment horizontal="left" vertical="center" wrapText="1"/>
    </xf>
    <xf numFmtId="0" fontId="38" fillId="0" borderId="22" xfId="0" applyFont="1" applyBorder="1" applyAlignment="1">
      <alignment horizontal="left" vertical="center" wrapText="1"/>
    </xf>
    <xf numFmtId="0" fontId="38" fillId="0" borderId="22" xfId="0" applyFont="1" applyBorder="1" applyAlignment="1">
      <alignment horizontal="center" vertical="center" wrapText="1"/>
    </xf>
    <xf numFmtId="167" fontId="38" fillId="0" borderId="22" xfId="0" applyNumberFormat="1" applyFont="1" applyBorder="1" applyAlignment="1">
      <alignment vertical="center"/>
    </xf>
    <xf numFmtId="4" fontId="38" fillId="2" borderId="22" xfId="0" applyNumberFormat="1" applyFont="1" applyFill="1" applyBorder="1" applyAlignment="1" applyProtection="1">
      <alignment vertical="center"/>
      <protection locked="0"/>
    </xf>
    <xf numFmtId="4" fontId="38" fillId="0" borderId="22" xfId="0" applyNumberFormat="1" applyFont="1" applyBorder="1" applyAlignment="1">
      <alignment vertical="center"/>
    </xf>
    <xf numFmtId="0" fontId="39" fillId="0" borderId="3" xfId="0" applyFont="1" applyBorder="1" applyAlignment="1">
      <alignment vertical="center"/>
    </xf>
    <xf numFmtId="0" fontId="38" fillId="2" borderId="14" xfId="0" applyFont="1" applyFill="1" applyBorder="1" applyAlignment="1" applyProtection="1">
      <alignment horizontal="left" vertical="center"/>
      <protection locked="0"/>
    </xf>
    <xf numFmtId="0" fontId="38" fillId="0" borderId="0" xfId="0" applyFont="1" applyAlignment="1">
      <alignment horizontal="center" vertical="center"/>
    </xf>
    <xf numFmtId="0" fontId="12" fillId="0" borderId="3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 wrapText="1"/>
    </xf>
    <xf numFmtId="167" fontId="12" fillId="0" borderId="0" xfId="0" applyNumberFormat="1" applyFont="1" applyAlignment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14" xfId="0" applyFont="1" applyBorder="1" applyAlignment="1">
      <alignment vertical="center"/>
    </xf>
    <xf numFmtId="0" fontId="12" fillId="0" borderId="15" xfId="0" applyFont="1" applyBorder="1" applyAlignment="1">
      <alignment vertical="center"/>
    </xf>
    <xf numFmtId="0" fontId="0" fillId="0" borderId="19" xfId="0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1" xfId="0" applyBorder="1" applyAlignment="1">
      <alignment vertical="center"/>
    </xf>
    <xf numFmtId="0" fontId="31" fillId="0" borderId="0" xfId="0" applyFont="1" applyAlignment="1">
      <alignment horizontal="left" vertical="center" wrapText="1"/>
    </xf>
    <xf numFmtId="0" fontId="28" fillId="0" borderId="0" xfId="0" applyFont="1" applyAlignment="1">
      <alignment horizontal="left" vertical="center" wrapText="1"/>
    </xf>
    <xf numFmtId="4" fontId="29" fillId="0" borderId="0" xfId="0" applyNumberFormat="1" applyFont="1" applyAlignment="1">
      <alignment horizontal="right" vertical="center"/>
    </xf>
    <xf numFmtId="0" fontId="29" fillId="0" borderId="0" xfId="0" applyFont="1" applyAlignment="1">
      <alignment vertical="center"/>
    </xf>
    <xf numFmtId="4" fontId="7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0" fontId="23" fillId="4" borderId="6" xfId="0" applyFont="1" applyFill="1" applyBorder="1" applyAlignment="1">
      <alignment horizontal="center" vertical="center"/>
    </xf>
    <xf numFmtId="0" fontId="23" fillId="4" borderId="7" xfId="0" applyFont="1" applyFill="1" applyBorder="1" applyAlignment="1">
      <alignment horizontal="left" vertical="center"/>
    </xf>
    <xf numFmtId="0" fontId="23" fillId="4" borderId="7" xfId="0" applyFont="1" applyFill="1" applyBorder="1" applyAlignment="1">
      <alignment horizontal="center" vertical="center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8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9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7" xfId="0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4" borderId="7" xfId="0" applyFont="1" applyFill="1" applyBorder="1" applyAlignment="1">
      <alignment horizontal="right" vertical="center"/>
    </xf>
    <xf numFmtId="0" fontId="23" fillId="4" borderId="8" xfId="0" applyFont="1" applyFill="1" applyBorder="1" applyAlignment="1">
      <alignment horizontal="left" vertical="center"/>
    </xf>
    <xf numFmtId="4" fontId="25" fillId="0" borderId="0" xfId="0" applyNumberFormat="1" applyFont="1" applyAlignment="1">
      <alignment horizontal="right" vertical="center"/>
    </xf>
    <xf numFmtId="4" fontId="29" fillId="0" borderId="0" xfId="0" applyNumberFormat="1" applyFont="1" applyAlignment="1">
      <alignment vertical="center"/>
    </xf>
    <xf numFmtId="4" fontId="25" fillId="0" borderId="0" xfId="0" applyNumberFormat="1" applyFont="1" applyAlignment="1">
      <alignment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1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1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1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1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1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D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E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F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1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1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7.xml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8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118"/>
  <sheetViews>
    <sheetView showGridLines="0" tabSelected="1" workbookViewId="0"/>
  </sheetViews>
  <sheetFormatPr defaultRowHeight="10.199999999999999" x14ac:dyDescent="0.2"/>
  <cols>
    <col min="1" max="1" width="8.28515625" customWidth="1"/>
    <col min="2" max="2" width="1.7109375" customWidth="1"/>
    <col min="3" max="3" width="4.140625" customWidth="1"/>
    <col min="4" max="33" width="2.7109375" customWidth="1"/>
    <col min="34" max="34" width="3.28515625" customWidth="1"/>
    <col min="35" max="35" width="31.7109375" customWidth="1"/>
    <col min="36" max="37" width="2.42578125" customWidth="1"/>
    <col min="38" max="38" width="8.28515625" customWidth="1"/>
    <col min="39" max="39" width="3.28515625" customWidth="1"/>
    <col min="40" max="40" width="13.28515625" customWidth="1"/>
    <col min="41" max="41" width="7.42578125" customWidth="1"/>
    <col min="42" max="42" width="4.140625" customWidth="1"/>
    <col min="43" max="43" width="15.7109375" hidden="1" customWidth="1"/>
    <col min="44" max="44" width="13.7109375" customWidth="1"/>
    <col min="45" max="47" width="25.85546875" hidden="1" customWidth="1"/>
    <col min="48" max="49" width="21.7109375" hidden="1" customWidth="1"/>
    <col min="50" max="51" width="25" hidden="1" customWidth="1"/>
    <col min="52" max="52" width="21.7109375" hidden="1" customWidth="1"/>
    <col min="53" max="53" width="19.140625" hidden="1" customWidth="1"/>
    <col min="54" max="54" width="25" hidden="1" customWidth="1"/>
    <col min="55" max="55" width="21.7109375" hidden="1" customWidth="1"/>
    <col min="56" max="56" width="19.140625" hidden="1" customWidth="1"/>
    <col min="57" max="57" width="66.42578125" customWidth="1"/>
    <col min="71" max="91" width="9.28515625" hidden="1"/>
  </cols>
  <sheetData>
    <row r="1" spans="1:74" x14ac:dyDescent="0.2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pans="1:74" ht="36.9" customHeight="1" x14ac:dyDescent="0.2">
      <c r="AR2" s="209"/>
      <c r="AS2" s="209"/>
      <c r="AT2" s="209"/>
      <c r="AU2" s="209"/>
      <c r="AV2" s="209"/>
      <c r="AW2" s="209"/>
      <c r="AX2" s="209"/>
      <c r="AY2" s="209"/>
      <c r="AZ2" s="209"/>
      <c r="BA2" s="209"/>
      <c r="BB2" s="209"/>
      <c r="BC2" s="209"/>
      <c r="BD2" s="209"/>
      <c r="BE2" s="209"/>
      <c r="BS2" s="17" t="s">
        <v>6</v>
      </c>
      <c r="BT2" s="17" t="s">
        <v>7</v>
      </c>
    </row>
    <row r="3" spans="1:74" ht="6.9" customHeight="1" x14ac:dyDescent="0.2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ht="24.9" customHeight="1" x14ac:dyDescent="0.2">
      <c r="B4" s="20"/>
      <c r="D4" s="21" t="s">
        <v>9</v>
      </c>
      <c r="AR4" s="20"/>
      <c r="AS4" s="22" t="s">
        <v>10</v>
      </c>
      <c r="BE4" s="23" t="s">
        <v>11</v>
      </c>
      <c r="BS4" s="17" t="s">
        <v>12</v>
      </c>
    </row>
    <row r="5" spans="1:74" ht="12" customHeight="1" x14ac:dyDescent="0.2">
      <c r="B5" s="20"/>
      <c r="D5" s="24" t="s">
        <v>13</v>
      </c>
      <c r="K5" s="208" t="s">
        <v>14</v>
      </c>
      <c r="L5" s="209"/>
      <c r="M5" s="209"/>
      <c r="N5" s="209"/>
      <c r="O5" s="209"/>
      <c r="P5" s="209"/>
      <c r="Q5" s="209"/>
      <c r="R5" s="209"/>
      <c r="S5" s="209"/>
      <c r="T5" s="209"/>
      <c r="U5" s="209"/>
      <c r="V5" s="209"/>
      <c r="W5" s="209"/>
      <c r="X5" s="209"/>
      <c r="Y5" s="209"/>
      <c r="Z5" s="209"/>
      <c r="AA5" s="209"/>
      <c r="AB5" s="209"/>
      <c r="AC5" s="209"/>
      <c r="AD5" s="209"/>
      <c r="AE5" s="209"/>
      <c r="AF5" s="209"/>
      <c r="AG5" s="209"/>
      <c r="AH5" s="209"/>
      <c r="AI5" s="209"/>
      <c r="AJ5" s="209"/>
      <c r="AR5" s="20"/>
      <c r="BE5" s="205" t="s">
        <v>15</v>
      </c>
      <c r="BS5" s="17" t="s">
        <v>6</v>
      </c>
    </row>
    <row r="6" spans="1:74" ht="36.9" customHeight="1" x14ac:dyDescent="0.2">
      <c r="B6" s="20"/>
      <c r="D6" s="26" t="s">
        <v>16</v>
      </c>
      <c r="K6" s="210" t="s">
        <v>17</v>
      </c>
      <c r="L6" s="209"/>
      <c r="M6" s="209"/>
      <c r="N6" s="209"/>
      <c r="O6" s="209"/>
      <c r="P6" s="209"/>
      <c r="Q6" s="209"/>
      <c r="R6" s="209"/>
      <c r="S6" s="209"/>
      <c r="T6" s="209"/>
      <c r="U6" s="209"/>
      <c r="V6" s="209"/>
      <c r="W6" s="209"/>
      <c r="X6" s="209"/>
      <c r="Y6" s="209"/>
      <c r="Z6" s="209"/>
      <c r="AA6" s="209"/>
      <c r="AB6" s="209"/>
      <c r="AC6" s="209"/>
      <c r="AD6" s="209"/>
      <c r="AE6" s="209"/>
      <c r="AF6" s="209"/>
      <c r="AG6" s="209"/>
      <c r="AH6" s="209"/>
      <c r="AI6" s="209"/>
      <c r="AJ6" s="209"/>
      <c r="AR6" s="20"/>
      <c r="BE6" s="206"/>
      <c r="BS6" s="17" t="s">
        <v>6</v>
      </c>
    </row>
    <row r="7" spans="1:74" ht="12" customHeight="1" x14ac:dyDescent="0.2">
      <c r="B7" s="20"/>
      <c r="D7" s="27" t="s">
        <v>18</v>
      </c>
      <c r="K7" s="25" t="s">
        <v>1</v>
      </c>
      <c r="AK7" s="27" t="s">
        <v>19</v>
      </c>
      <c r="AN7" s="25" t="s">
        <v>1</v>
      </c>
      <c r="AR7" s="20"/>
      <c r="BE7" s="206"/>
      <c r="BS7" s="17" t="s">
        <v>6</v>
      </c>
    </row>
    <row r="8" spans="1:74" ht="12" customHeight="1" x14ac:dyDescent="0.2">
      <c r="B8" s="20"/>
      <c r="D8" s="27" t="s">
        <v>20</v>
      </c>
      <c r="K8" s="25" t="s">
        <v>21</v>
      </c>
      <c r="AK8" s="27" t="s">
        <v>22</v>
      </c>
      <c r="AN8" s="28" t="s">
        <v>23</v>
      </c>
      <c r="AR8" s="20"/>
      <c r="BE8" s="206"/>
      <c r="BS8" s="17" t="s">
        <v>6</v>
      </c>
    </row>
    <row r="9" spans="1:74" ht="14.4" customHeight="1" x14ac:dyDescent="0.2">
      <c r="B9" s="20"/>
      <c r="AR9" s="20"/>
      <c r="BE9" s="206"/>
      <c r="BS9" s="17" t="s">
        <v>6</v>
      </c>
    </row>
    <row r="10" spans="1:74" ht="12" customHeight="1" x14ac:dyDescent="0.2">
      <c r="B10" s="20"/>
      <c r="D10" s="27" t="s">
        <v>24</v>
      </c>
      <c r="AK10" s="27" t="s">
        <v>25</v>
      </c>
      <c r="AN10" s="25" t="s">
        <v>1</v>
      </c>
      <c r="AR10" s="20"/>
      <c r="BE10" s="206"/>
      <c r="BS10" s="17" t="s">
        <v>6</v>
      </c>
    </row>
    <row r="11" spans="1:74" ht="18.45" customHeight="1" x14ac:dyDescent="0.2">
      <c r="B11" s="20"/>
      <c r="E11" s="25" t="s">
        <v>26</v>
      </c>
      <c r="AK11" s="27" t="s">
        <v>27</v>
      </c>
      <c r="AN11" s="25" t="s">
        <v>1</v>
      </c>
      <c r="AR11" s="20"/>
      <c r="BE11" s="206"/>
      <c r="BS11" s="17" t="s">
        <v>6</v>
      </c>
    </row>
    <row r="12" spans="1:74" ht="6.9" customHeight="1" x14ac:dyDescent="0.2">
      <c r="B12" s="20"/>
      <c r="AR12" s="20"/>
      <c r="BE12" s="206"/>
      <c r="BS12" s="17" t="s">
        <v>6</v>
      </c>
    </row>
    <row r="13" spans="1:74" ht="12" customHeight="1" x14ac:dyDescent="0.2">
      <c r="B13" s="20"/>
      <c r="D13" s="27" t="s">
        <v>28</v>
      </c>
      <c r="AK13" s="27" t="s">
        <v>25</v>
      </c>
      <c r="AN13" s="29" t="s">
        <v>29</v>
      </c>
      <c r="AR13" s="20"/>
      <c r="BE13" s="206"/>
      <c r="BS13" s="17" t="s">
        <v>6</v>
      </c>
    </row>
    <row r="14" spans="1:74" ht="13.2" x14ac:dyDescent="0.2">
      <c r="B14" s="20"/>
      <c r="E14" s="211" t="s">
        <v>29</v>
      </c>
      <c r="F14" s="212"/>
      <c r="G14" s="212"/>
      <c r="H14" s="212"/>
      <c r="I14" s="212"/>
      <c r="J14" s="212"/>
      <c r="K14" s="212"/>
      <c r="L14" s="212"/>
      <c r="M14" s="212"/>
      <c r="N14" s="212"/>
      <c r="O14" s="212"/>
      <c r="P14" s="212"/>
      <c r="Q14" s="212"/>
      <c r="R14" s="212"/>
      <c r="S14" s="212"/>
      <c r="T14" s="212"/>
      <c r="U14" s="212"/>
      <c r="V14" s="212"/>
      <c r="W14" s="212"/>
      <c r="X14" s="212"/>
      <c r="Y14" s="212"/>
      <c r="Z14" s="212"/>
      <c r="AA14" s="212"/>
      <c r="AB14" s="212"/>
      <c r="AC14" s="212"/>
      <c r="AD14" s="212"/>
      <c r="AE14" s="212"/>
      <c r="AF14" s="212"/>
      <c r="AG14" s="212"/>
      <c r="AH14" s="212"/>
      <c r="AI14" s="212"/>
      <c r="AJ14" s="212"/>
      <c r="AK14" s="27" t="s">
        <v>27</v>
      </c>
      <c r="AN14" s="29" t="s">
        <v>29</v>
      </c>
      <c r="AR14" s="20"/>
      <c r="BE14" s="206"/>
      <c r="BS14" s="17" t="s">
        <v>6</v>
      </c>
    </row>
    <row r="15" spans="1:74" ht="6.9" customHeight="1" x14ac:dyDescent="0.2">
      <c r="B15" s="20"/>
      <c r="AR15" s="20"/>
      <c r="BE15" s="206"/>
      <c r="BS15" s="17" t="s">
        <v>4</v>
      </c>
    </row>
    <row r="16" spans="1:74" ht="12" customHeight="1" x14ac:dyDescent="0.2">
      <c r="B16" s="20"/>
      <c r="D16" s="27" t="s">
        <v>30</v>
      </c>
      <c r="AK16" s="27" t="s">
        <v>25</v>
      </c>
      <c r="AN16" s="25" t="s">
        <v>31</v>
      </c>
      <c r="AR16" s="20"/>
      <c r="BE16" s="206"/>
      <c r="BS16" s="17" t="s">
        <v>4</v>
      </c>
    </row>
    <row r="17" spans="2:71" ht="18.45" customHeight="1" x14ac:dyDescent="0.2">
      <c r="B17" s="20"/>
      <c r="E17" s="25" t="s">
        <v>32</v>
      </c>
      <c r="AK17" s="27" t="s">
        <v>27</v>
      </c>
      <c r="AN17" s="25" t="s">
        <v>1</v>
      </c>
      <c r="AR17" s="20"/>
      <c r="BE17" s="206"/>
      <c r="BS17" s="17" t="s">
        <v>33</v>
      </c>
    </row>
    <row r="18" spans="2:71" ht="6.9" customHeight="1" x14ac:dyDescent="0.2">
      <c r="B18" s="20"/>
      <c r="AR18" s="20"/>
      <c r="BE18" s="206"/>
      <c r="BS18" s="17" t="s">
        <v>6</v>
      </c>
    </row>
    <row r="19" spans="2:71" ht="12" customHeight="1" x14ac:dyDescent="0.2">
      <c r="B19" s="20"/>
      <c r="D19" s="27" t="s">
        <v>34</v>
      </c>
      <c r="AK19" s="27" t="s">
        <v>25</v>
      </c>
      <c r="AN19" s="25" t="s">
        <v>1</v>
      </c>
      <c r="AR19" s="20"/>
      <c r="BE19" s="206"/>
      <c r="BS19" s="17" t="s">
        <v>6</v>
      </c>
    </row>
    <row r="20" spans="2:71" ht="18.45" customHeight="1" x14ac:dyDescent="0.2">
      <c r="B20" s="20"/>
      <c r="E20" s="25" t="s">
        <v>35</v>
      </c>
      <c r="AK20" s="27" t="s">
        <v>27</v>
      </c>
      <c r="AN20" s="25" t="s">
        <v>1</v>
      </c>
      <c r="AR20" s="20"/>
      <c r="BE20" s="206"/>
      <c r="BS20" s="17" t="s">
        <v>33</v>
      </c>
    </row>
    <row r="21" spans="2:71" ht="6.9" customHeight="1" x14ac:dyDescent="0.2">
      <c r="B21" s="20"/>
      <c r="AR21" s="20"/>
      <c r="BE21" s="206"/>
    </row>
    <row r="22" spans="2:71" ht="12" customHeight="1" x14ac:dyDescent="0.2">
      <c r="B22" s="20"/>
      <c r="D22" s="27" t="s">
        <v>36</v>
      </c>
      <c r="AR22" s="20"/>
      <c r="BE22" s="206"/>
    </row>
    <row r="23" spans="2:71" ht="16.5" customHeight="1" x14ac:dyDescent="0.2">
      <c r="B23" s="20"/>
      <c r="E23" s="213" t="s">
        <v>1</v>
      </c>
      <c r="F23" s="213"/>
      <c r="G23" s="213"/>
      <c r="H23" s="213"/>
      <c r="I23" s="213"/>
      <c r="J23" s="213"/>
      <c r="K23" s="213"/>
      <c r="L23" s="213"/>
      <c r="M23" s="213"/>
      <c r="N23" s="213"/>
      <c r="O23" s="213"/>
      <c r="P23" s="213"/>
      <c r="Q23" s="213"/>
      <c r="R23" s="213"/>
      <c r="S23" s="213"/>
      <c r="T23" s="213"/>
      <c r="U23" s="213"/>
      <c r="V23" s="213"/>
      <c r="W23" s="213"/>
      <c r="X23" s="213"/>
      <c r="Y23" s="213"/>
      <c r="Z23" s="213"/>
      <c r="AA23" s="213"/>
      <c r="AB23" s="213"/>
      <c r="AC23" s="213"/>
      <c r="AD23" s="213"/>
      <c r="AE23" s="213"/>
      <c r="AF23" s="213"/>
      <c r="AG23" s="213"/>
      <c r="AH23" s="213"/>
      <c r="AI23" s="213"/>
      <c r="AJ23" s="213"/>
      <c r="AK23" s="213"/>
      <c r="AL23" s="213"/>
      <c r="AM23" s="213"/>
      <c r="AN23" s="213"/>
      <c r="AR23" s="20"/>
      <c r="BE23" s="206"/>
    </row>
    <row r="24" spans="2:71" ht="6.9" customHeight="1" x14ac:dyDescent="0.2">
      <c r="B24" s="20"/>
      <c r="AR24" s="20"/>
      <c r="BE24" s="206"/>
    </row>
    <row r="25" spans="2:71" ht="6.9" customHeight="1" x14ac:dyDescent="0.2">
      <c r="B25" s="20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R25" s="20"/>
      <c r="BE25" s="206"/>
    </row>
    <row r="26" spans="2:71" s="1" customFormat="1" ht="25.95" customHeight="1" x14ac:dyDescent="0.2">
      <c r="B26" s="32"/>
      <c r="D26" s="33" t="s">
        <v>37</v>
      </c>
      <c r="E26" s="34"/>
      <c r="F26" s="34"/>
      <c r="G26" s="34"/>
      <c r="H26" s="34"/>
      <c r="I26" s="34"/>
      <c r="J26" s="34"/>
      <c r="K26" s="34"/>
      <c r="L26" s="34"/>
      <c r="M26" s="34"/>
      <c r="N26" s="34"/>
      <c r="O26" s="34"/>
      <c r="P26" s="34"/>
      <c r="Q26" s="34"/>
      <c r="R26" s="34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  <c r="AF26" s="34"/>
      <c r="AG26" s="34"/>
      <c r="AH26" s="34"/>
      <c r="AI26" s="34"/>
      <c r="AJ26" s="34"/>
      <c r="AK26" s="214">
        <f>ROUND(AG94,2)</f>
        <v>20000</v>
      </c>
      <c r="AL26" s="215"/>
      <c r="AM26" s="215"/>
      <c r="AN26" s="215"/>
      <c r="AO26" s="215"/>
      <c r="AR26" s="32"/>
      <c r="BE26" s="206"/>
    </row>
    <row r="27" spans="2:71" s="1" customFormat="1" ht="6.9" customHeight="1" x14ac:dyDescent="0.2">
      <c r="B27" s="32"/>
      <c r="AR27" s="32"/>
      <c r="BE27" s="206"/>
    </row>
    <row r="28" spans="2:71" s="1" customFormat="1" ht="13.2" x14ac:dyDescent="0.2">
      <c r="B28" s="32"/>
      <c r="L28" s="216" t="s">
        <v>38</v>
      </c>
      <c r="M28" s="216"/>
      <c r="N28" s="216"/>
      <c r="O28" s="216"/>
      <c r="P28" s="216"/>
      <c r="W28" s="216" t="s">
        <v>39</v>
      </c>
      <c r="X28" s="216"/>
      <c r="Y28" s="216"/>
      <c r="Z28" s="216"/>
      <c r="AA28" s="216"/>
      <c r="AB28" s="216"/>
      <c r="AC28" s="216"/>
      <c r="AD28" s="216"/>
      <c r="AE28" s="216"/>
      <c r="AK28" s="216" t="s">
        <v>40</v>
      </c>
      <c r="AL28" s="216"/>
      <c r="AM28" s="216"/>
      <c r="AN28" s="216"/>
      <c r="AO28" s="216"/>
      <c r="AR28" s="32"/>
      <c r="BE28" s="206"/>
    </row>
    <row r="29" spans="2:71" s="2" customFormat="1" ht="14.4" customHeight="1" x14ac:dyDescent="0.2">
      <c r="B29" s="36"/>
      <c r="D29" s="27" t="s">
        <v>41</v>
      </c>
      <c r="F29" s="27" t="s">
        <v>42</v>
      </c>
      <c r="L29" s="219">
        <v>0.21</v>
      </c>
      <c r="M29" s="218"/>
      <c r="N29" s="218"/>
      <c r="O29" s="218"/>
      <c r="P29" s="218"/>
      <c r="W29" s="217">
        <f>ROUND(AZ94, 2)</f>
        <v>20000</v>
      </c>
      <c r="X29" s="218"/>
      <c r="Y29" s="218"/>
      <c r="Z29" s="218"/>
      <c r="AA29" s="218"/>
      <c r="AB29" s="218"/>
      <c r="AC29" s="218"/>
      <c r="AD29" s="218"/>
      <c r="AE29" s="218"/>
      <c r="AK29" s="217">
        <f>ROUND(AV94, 2)</f>
        <v>4200</v>
      </c>
      <c r="AL29" s="218"/>
      <c r="AM29" s="218"/>
      <c r="AN29" s="218"/>
      <c r="AO29" s="218"/>
      <c r="AR29" s="36"/>
      <c r="BE29" s="207"/>
    </row>
    <row r="30" spans="2:71" s="2" customFormat="1" ht="14.4" customHeight="1" x14ac:dyDescent="0.2">
      <c r="B30" s="36"/>
      <c r="F30" s="27" t="s">
        <v>43</v>
      </c>
      <c r="L30" s="219">
        <v>0.15</v>
      </c>
      <c r="M30" s="218"/>
      <c r="N30" s="218"/>
      <c r="O30" s="218"/>
      <c r="P30" s="218"/>
      <c r="W30" s="217">
        <f>ROUND(BA94, 2)</f>
        <v>0</v>
      </c>
      <c r="X30" s="218"/>
      <c r="Y30" s="218"/>
      <c r="Z30" s="218"/>
      <c r="AA30" s="218"/>
      <c r="AB30" s="218"/>
      <c r="AC30" s="218"/>
      <c r="AD30" s="218"/>
      <c r="AE30" s="218"/>
      <c r="AK30" s="217">
        <f>ROUND(AW94, 2)</f>
        <v>0</v>
      </c>
      <c r="AL30" s="218"/>
      <c r="AM30" s="218"/>
      <c r="AN30" s="218"/>
      <c r="AO30" s="218"/>
      <c r="AR30" s="36"/>
      <c r="BE30" s="207"/>
    </row>
    <row r="31" spans="2:71" s="2" customFormat="1" ht="14.4" hidden="1" customHeight="1" x14ac:dyDescent="0.2">
      <c r="B31" s="36"/>
      <c r="F31" s="27" t="s">
        <v>44</v>
      </c>
      <c r="L31" s="219">
        <v>0.21</v>
      </c>
      <c r="M31" s="218"/>
      <c r="N31" s="218"/>
      <c r="O31" s="218"/>
      <c r="P31" s="218"/>
      <c r="W31" s="217">
        <f>ROUND(BB94, 2)</f>
        <v>0</v>
      </c>
      <c r="X31" s="218"/>
      <c r="Y31" s="218"/>
      <c r="Z31" s="218"/>
      <c r="AA31" s="218"/>
      <c r="AB31" s="218"/>
      <c r="AC31" s="218"/>
      <c r="AD31" s="218"/>
      <c r="AE31" s="218"/>
      <c r="AK31" s="217">
        <v>0</v>
      </c>
      <c r="AL31" s="218"/>
      <c r="AM31" s="218"/>
      <c r="AN31" s="218"/>
      <c r="AO31" s="218"/>
      <c r="AR31" s="36"/>
      <c r="BE31" s="207"/>
    </row>
    <row r="32" spans="2:71" s="2" customFormat="1" ht="14.4" hidden="1" customHeight="1" x14ac:dyDescent="0.2">
      <c r="B32" s="36"/>
      <c r="F32" s="27" t="s">
        <v>45</v>
      </c>
      <c r="L32" s="219">
        <v>0.15</v>
      </c>
      <c r="M32" s="218"/>
      <c r="N32" s="218"/>
      <c r="O32" s="218"/>
      <c r="P32" s="218"/>
      <c r="W32" s="217">
        <f>ROUND(BC94, 2)</f>
        <v>0</v>
      </c>
      <c r="X32" s="218"/>
      <c r="Y32" s="218"/>
      <c r="Z32" s="218"/>
      <c r="AA32" s="218"/>
      <c r="AB32" s="218"/>
      <c r="AC32" s="218"/>
      <c r="AD32" s="218"/>
      <c r="AE32" s="218"/>
      <c r="AK32" s="217">
        <v>0</v>
      </c>
      <c r="AL32" s="218"/>
      <c r="AM32" s="218"/>
      <c r="AN32" s="218"/>
      <c r="AO32" s="218"/>
      <c r="AR32" s="36"/>
      <c r="BE32" s="207"/>
    </row>
    <row r="33" spans="2:57" s="2" customFormat="1" ht="14.4" hidden="1" customHeight="1" x14ac:dyDescent="0.2">
      <c r="B33" s="36"/>
      <c r="F33" s="27" t="s">
        <v>46</v>
      </c>
      <c r="L33" s="219">
        <v>0</v>
      </c>
      <c r="M33" s="218"/>
      <c r="N33" s="218"/>
      <c r="O33" s="218"/>
      <c r="P33" s="218"/>
      <c r="W33" s="217">
        <f>ROUND(BD94, 2)</f>
        <v>0</v>
      </c>
      <c r="X33" s="218"/>
      <c r="Y33" s="218"/>
      <c r="Z33" s="218"/>
      <c r="AA33" s="218"/>
      <c r="AB33" s="218"/>
      <c r="AC33" s="218"/>
      <c r="AD33" s="218"/>
      <c r="AE33" s="218"/>
      <c r="AK33" s="217">
        <v>0</v>
      </c>
      <c r="AL33" s="218"/>
      <c r="AM33" s="218"/>
      <c r="AN33" s="218"/>
      <c r="AO33" s="218"/>
      <c r="AR33" s="36"/>
      <c r="BE33" s="207"/>
    </row>
    <row r="34" spans="2:57" s="1" customFormat="1" ht="6.9" customHeight="1" x14ac:dyDescent="0.2">
      <c r="B34" s="32"/>
      <c r="AR34" s="32"/>
      <c r="BE34" s="206"/>
    </row>
    <row r="35" spans="2:57" s="1" customFormat="1" ht="25.95" customHeight="1" x14ac:dyDescent="0.2">
      <c r="B35" s="32"/>
      <c r="C35" s="37"/>
      <c r="D35" s="38" t="s">
        <v>47</v>
      </c>
      <c r="E35" s="39"/>
      <c r="F35" s="39"/>
      <c r="G35" s="39"/>
      <c r="H35" s="39"/>
      <c r="I35" s="39"/>
      <c r="J35" s="39"/>
      <c r="K35" s="39"/>
      <c r="L35" s="39"/>
      <c r="M35" s="39"/>
      <c r="N35" s="39"/>
      <c r="O35" s="39"/>
      <c r="P35" s="39"/>
      <c r="Q35" s="39"/>
      <c r="R35" s="39"/>
      <c r="S35" s="39"/>
      <c r="T35" s="40" t="s">
        <v>48</v>
      </c>
      <c r="U35" s="39"/>
      <c r="V35" s="39"/>
      <c r="W35" s="39"/>
      <c r="X35" s="223" t="s">
        <v>49</v>
      </c>
      <c r="Y35" s="221"/>
      <c r="Z35" s="221"/>
      <c r="AA35" s="221"/>
      <c r="AB35" s="221"/>
      <c r="AC35" s="39"/>
      <c r="AD35" s="39"/>
      <c r="AE35" s="39"/>
      <c r="AF35" s="39"/>
      <c r="AG35" s="39"/>
      <c r="AH35" s="39"/>
      <c r="AI35" s="39"/>
      <c r="AJ35" s="39"/>
      <c r="AK35" s="220">
        <f>SUM(AK26:AK33)</f>
        <v>24200</v>
      </c>
      <c r="AL35" s="221"/>
      <c r="AM35" s="221"/>
      <c r="AN35" s="221"/>
      <c r="AO35" s="222"/>
      <c r="AP35" s="37"/>
      <c r="AQ35" s="37"/>
      <c r="AR35" s="32"/>
    </row>
    <row r="36" spans="2:57" s="1" customFormat="1" ht="6.9" customHeight="1" x14ac:dyDescent="0.2">
      <c r="B36" s="32"/>
      <c r="AR36" s="32"/>
    </row>
    <row r="37" spans="2:57" s="1" customFormat="1" ht="14.4" customHeight="1" x14ac:dyDescent="0.2">
      <c r="B37" s="32"/>
      <c r="AR37" s="32"/>
    </row>
    <row r="38" spans="2:57" ht="14.4" customHeight="1" x14ac:dyDescent="0.2">
      <c r="B38" s="20"/>
      <c r="AR38" s="20"/>
    </row>
    <row r="39" spans="2:57" ht="14.4" customHeight="1" x14ac:dyDescent="0.2">
      <c r="B39" s="20"/>
      <c r="AR39" s="20"/>
    </row>
    <row r="40" spans="2:57" ht="14.4" customHeight="1" x14ac:dyDescent="0.2">
      <c r="B40" s="20"/>
      <c r="AR40" s="20"/>
    </row>
    <row r="41" spans="2:57" ht="14.4" customHeight="1" x14ac:dyDescent="0.2">
      <c r="B41" s="20"/>
      <c r="AR41" s="20"/>
    </row>
    <row r="42" spans="2:57" ht="14.4" customHeight="1" x14ac:dyDescent="0.2">
      <c r="B42" s="20"/>
      <c r="AR42" s="20"/>
    </row>
    <row r="43" spans="2:57" ht="14.4" customHeight="1" x14ac:dyDescent="0.2">
      <c r="B43" s="20"/>
      <c r="AR43" s="20"/>
    </row>
    <row r="44" spans="2:57" ht="14.4" customHeight="1" x14ac:dyDescent="0.2">
      <c r="B44" s="20"/>
      <c r="AR44" s="20"/>
    </row>
    <row r="45" spans="2:57" ht="14.4" customHeight="1" x14ac:dyDescent="0.2">
      <c r="B45" s="20"/>
      <c r="AR45" s="20"/>
    </row>
    <row r="46" spans="2:57" ht="14.4" customHeight="1" x14ac:dyDescent="0.2">
      <c r="B46" s="20"/>
      <c r="AR46" s="20"/>
    </row>
    <row r="47" spans="2:57" ht="14.4" customHeight="1" x14ac:dyDescent="0.2">
      <c r="B47" s="20"/>
      <c r="AR47" s="20"/>
    </row>
    <row r="48" spans="2:57" ht="14.4" customHeight="1" x14ac:dyDescent="0.2">
      <c r="B48" s="20"/>
      <c r="AR48" s="20"/>
    </row>
    <row r="49" spans="2:44" s="1" customFormat="1" ht="14.4" customHeight="1" x14ac:dyDescent="0.2">
      <c r="B49" s="32"/>
      <c r="D49" s="41" t="s">
        <v>50</v>
      </c>
      <c r="E49" s="42"/>
      <c r="F49" s="42"/>
      <c r="G49" s="42"/>
      <c r="H49" s="42"/>
      <c r="I49" s="42"/>
      <c r="J49" s="42"/>
      <c r="K49" s="42"/>
      <c r="L49" s="42"/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1" t="s">
        <v>51</v>
      </c>
      <c r="AI49" s="42"/>
      <c r="AJ49" s="42"/>
      <c r="AK49" s="42"/>
      <c r="AL49" s="42"/>
      <c r="AM49" s="42"/>
      <c r="AN49" s="42"/>
      <c r="AO49" s="42"/>
      <c r="AR49" s="32"/>
    </row>
    <row r="50" spans="2:44" x14ac:dyDescent="0.2">
      <c r="B50" s="20"/>
      <c r="AR50" s="20"/>
    </row>
    <row r="51" spans="2:44" x14ac:dyDescent="0.2">
      <c r="B51" s="20"/>
      <c r="AR51" s="20"/>
    </row>
    <row r="52" spans="2:44" x14ac:dyDescent="0.2">
      <c r="B52" s="20"/>
      <c r="AR52" s="20"/>
    </row>
    <row r="53" spans="2:44" x14ac:dyDescent="0.2">
      <c r="B53" s="20"/>
      <c r="AR53" s="20"/>
    </row>
    <row r="54" spans="2:44" x14ac:dyDescent="0.2">
      <c r="B54" s="20"/>
      <c r="AR54" s="20"/>
    </row>
    <row r="55" spans="2:44" x14ac:dyDescent="0.2">
      <c r="B55" s="20"/>
      <c r="AR55" s="20"/>
    </row>
    <row r="56" spans="2:44" x14ac:dyDescent="0.2">
      <c r="B56" s="20"/>
      <c r="AR56" s="20"/>
    </row>
    <row r="57" spans="2:44" x14ac:dyDescent="0.2">
      <c r="B57" s="20"/>
      <c r="AR57" s="20"/>
    </row>
    <row r="58" spans="2:44" x14ac:dyDescent="0.2">
      <c r="B58" s="20"/>
      <c r="AR58" s="20"/>
    </row>
    <row r="59" spans="2:44" x14ac:dyDescent="0.2">
      <c r="B59" s="20"/>
      <c r="AR59" s="20"/>
    </row>
    <row r="60" spans="2:44" s="1" customFormat="1" ht="13.2" x14ac:dyDescent="0.2">
      <c r="B60" s="32"/>
      <c r="D60" s="43" t="s">
        <v>52</v>
      </c>
      <c r="E60" s="34"/>
      <c r="F60" s="34"/>
      <c r="G60" s="34"/>
      <c r="H60" s="34"/>
      <c r="I60" s="34"/>
      <c r="J60" s="34"/>
      <c r="K60" s="34"/>
      <c r="L60" s="34"/>
      <c r="M60" s="34"/>
      <c r="N60" s="34"/>
      <c r="O60" s="34"/>
      <c r="P60" s="34"/>
      <c r="Q60" s="34"/>
      <c r="R60" s="34"/>
      <c r="S60" s="34"/>
      <c r="T60" s="34"/>
      <c r="U60" s="34"/>
      <c r="V60" s="43" t="s">
        <v>53</v>
      </c>
      <c r="W60" s="34"/>
      <c r="X60" s="34"/>
      <c r="Y60" s="34"/>
      <c r="Z60" s="34"/>
      <c r="AA60" s="34"/>
      <c r="AB60" s="34"/>
      <c r="AC60" s="34"/>
      <c r="AD60" s="34"/>
      <c r="AE60" s="34"/>
      <c r="AF60" s="34"/>
      <c r="AG60" s="34"/>
      <c r="AH60" s="43" t="s">
        <v>52</v>
      </c>
      <c r="AI60" s="34"/>
      <c r="AJ60" s="34"/>
      <c r="AK60" s="34"/>
      <c r="AL60" s="34"/>
      <c r="AM60" s="43" t="s">
        <v>53</v>
      </c>
      <c r="AN60" s="34"/>
      <c r="AO60" s="34"/>
      <c r="AR60" s="32"/>
    </row>
    <row r="61" spans="2:44" x14ac:dyDescent="0.2">
      <c r="B61" s="20"/>
      <c r="AR61" s="20"/>
    </row>
    <row r="62" spans="2:44" x14ac:dyDescent="0.2">
      <c r="B62" s="20"/>
      <c r="AR62" s="20"/>
    </row>
    <row r="63" spans="2:44" x14ac:dyDescent="0.2">
      <c r="B63" s="20"/>
      <c r="AR63" s="20"/>
    </row>
    <row r="64" spans="2:44" s="1" customFormat="1" ht="13.2" x14ac:dyDescent="0.2">
      <c r="B64" s="32"/>
      <c r="D64" s="41" t="s">
        <v>54</v>
      </c>
      <c r="E64" s="42"/>
      <c r="F64" s="42"/>
      <c r="G64" s="42"/>
      <c r="H64" s="42"/>
      <c r="I64" s="42"/>
      <c r="J64" s="42"/>
      <c r="K64" s="42"/>
      <c r="L64" s="42"/>
      <c r="M64" s="42"/>
      <c r="N64" s="42"/>
      <c r="O64" s="42"/>
      <c r="P64" s="42"/>
      <c r="Q64" s="42"/>
      <c r="R64" s="42"/>
      <c r="S64" s="42"/>
      <c r="T64" s="42"/>
      <c r="U64" s="42"/>
      <c r="V64" s="42"/>
      <c r="W64" s="42"/>
      <c r="X64" s="42"/>
      <c r="Y64" s="42"/>
      <c r="Z64" s="42"/>
      <c r="AA64" s="42"/>
      <c r="AB64" s="42"/>
      <c r="AC64" s="42"/>
      <c r="AD64" s="42"/>
      <c r="AE64" s="42"/>
      <c r="AF64" s="42"/>
      <c r="AG64" s="42"/>
      <c r="AH64" s="41" t="s">
        <v>55</v>
      </c>
      <c r="AI64" s="42"/>
      <c r="AJ64" s="42"/>
      <c r="AK64" s="42"/>
      <c r="AL64" s="42"/>
      <c r="AM64" s="42"/>
      <c r="AN64" s="42"/>
      <c r="AO64" s="42"/>
      <c r="AR64" s="32"/>
    </row>
    <row r="65" spans="2:44" x14ac:dyDescent="0.2">
      <c r="B65" s="20"/>
      <c r="AR65" s="20"/>
    </row>
    <row r="66" spans="2:44" x14ac:dyDescent="0.2">
      <c r="B66" s="20"/>
      <c r="AR66" s="20"/>
    </row>
    <row r="67" spans="2:44" x14ac:dyDescent="0.2">
      <c r="B67" s="20"/>
      <c r="AR67" s="20"/>
    </row>
    <row r="68" spans="2:44" x14ac:dyDescent="0.2">
      <c r="B68" s="20"/>
      <c r="AR68" s="20"/>
    </row>
    <row r="69" spans="2:44" x14ac:dyDescent="0.2">
      <c r="B69" s="20"/>
      <c r="AR69" s="20"/>
    </row>
    <row r="70" spans="2:44" x14ac:dyDescent="0.2">
      <c r="B70" s="20"/>
      <c r="AR70" s="20"/>
    </row>
    <row r="71" spans="2:44" x14ac:dyDescent="0.2">
      <c r="B71" s="20"/>
      <c r="AR71" s="20"/>
    </row>
    <row r="72" spans="2:44" x14ac:dyDescent="0.2">
      <c r="B72" s="20"/>
      <c r="AR72" s="20"/>
    </row>
    <row r="73" spans="2:44" x14ac:dyDescent="0.2">
      <c r="B73" s="20"/>
      <c r="AR73" s="20"/>
    </row>
    <row r="74" spans="2:44" x14ac:dyDescent="0.2">
      <c r="B74" s="20"/>
      <c r="AR74" s="20"/>
    </row>
    <row r="75" spans="2:44" s="1" customFormat="1" ht="13.2" x14ac:dyDescent="0.2">
      <c r="B75" s="32"/>
      <c r="D75" s="43" t="s">
        <v>52</v>
      </c>
      <c r="E75" s="34"/>
      <c r="F75" s="34"/>
      <c r="G75" s="34"/>
      <c r="H75" s="34"/>
      <c r="I75" s="34"/>
      <c r="J75" s="34"/>
      <c r="K75" s="34"/>
      <c r="L75" s="34"/>
      <c r="M75" s="34"/>
      <c r="N75" s="34"/>
      <c r="O75" s="34"/>
      <c r="P75" s="34"/>
      <c r="Q75" s="34"/>
      <c r="R75" s="34"/>
      <c r="S75" s="34"/>
      <c r="T75" s="34"/>
      <c r="U75" s="34"/>
      <c r="V75" s="43" t="s">
        <v>53</v>
      </c>
      <c r="W75" s="34"/>
      <c r="X75" s="34"/>
      <c r="Y75" s="34"/>
      <c r="Z75" s="34"/>
      <c r="AA75" s="34"/>
      <c r="AB75" s="34"/>
      <c r="AC75" s="34"/>
      <c r="AD75" s="34"/>
      <c r="AE75" s="34"/>
      <c r="AF75" s="34"/>
      <c r="AG75" s="34"/>
      <c r="AH75" s="43" t="s">
        <v>52</v>
      </c>
      <c r="AI75" s="34"/>
      <c r="AJ75" s="34"/>
      <c r="AK75" s="34"/>
      <c r="AL75" s="34"/>
      <c r="AM75" s="43" t="s">
        <v>53</v>
      </c>
      <c r="AN75" s="34"/>
      <c r="AO75" s="34"/>
      <c r="AR75" s="32"/>
    </row>
    <row r="76" spans="2:44" s="1" customFormat="1" x14ac:dyDescent="0.2">
      <c r="B76" s="32"/>
      <c r="AR76" s="32"/>
    </row>
    <row r="77" spans="2:44" s="1" customFormat="1" ht="6.9" customHeight="1" x14ac:dyDescent="0.2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5"/>
      <c r="S77" s="45"/>
      <c r="T77" s="45"/>
      <c r="U77" s="45"/>
      <c r="V77" s="45"/>
      <c r="W77" s="45"/>
      <c r="X77" s="45"/>
      <c r="Y77" s="45"/>
      <c r="Z77" s="45"/>
      <c r="AA77" s="45"/>
      <c r="AB77" s="45"/>
      <c r="AC77" s="45"/>
      <c r="AD77" s="45"/>
      <c r="AE77" s="45"/>
      <c r="AF77" s="45"/>
      <c r="AG77" s="45"/>
      <c r="AH77" s="45"/>
      <c r="AI77" s="45"/>
      <c r="AJ77" s="45"/>
      <c r="AK77" s="45"/>
      <c r="AL77" s="45"/>
      <c r="AM77" s="45"/>
      <c r="AN77" s="45"/>
      <c r="AO77" s="45"/>
      <c r="AP77" s="45"/>
      <c r="AQ77" s="45"/>
      <c r="AR77" s="32"/>
    </row>
    <row r="81" spans="1:91" s="1" customFormat="1" ht="6.9" customHeight="1" x14ac:dyDescent="0.2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47"/>
      <c r="M81" s="47"/>
      <c r="N81" s="47"/>
      <c r="O81" s="47"/>
      <c r="P81" s="47"/>
      <c r="Q81" s="47"/>
      <c r="R81" s="47"/>
      <c r="S81" s="47"/>
      <c r="T81" s="47"/>
      <c r="U81" s="47"/>
      <c r="V81" s="47"/>
      <c r="W81" s="47"/>
      <c r="X81" s="47"/>
      <c r="Y81" s="47"/>
      <c r="Z81" s="47"/>
      <c r="AA81" s="47"/>
      <c r="AB81" s="47"/>
      <c r="AC81" s="47"/>
      <c r="AD81" s="47"/>
      <c r="AE81" s="47"/>
      <c r="AF81" s="47"/>
      <c r="AG81" s="47"/>
      <c r="AH81" s="47"/>
      <c r="AI81" s="47"/>
      <c r="AJ81" s="47"/>
      <c r="AK81" s="47"/>
      <c r="AL81" s="47"/>
      <c r="AM81" s="47"/>
      <c r="AN81" s="47"/>
      <c r="AO81" s="47"/>
      <c r="AP81" s="47"/>
      <c r="AQ81" s="47"/>
      <c r="AR81" s="32"/>
    </row>
    <row r="82" spans="1:91" s="1" customFormat="1" ht="24.9" customHeight="1" x14ac:dyDescent="0.2">
      <c r="B82" s="32"/>
      <c r="C82" s="21" t="s">
        <v>56</v>
      </c>
      <c r="AR82" s="32"/>
    </row>
    <row r="83" spans="1:91" s="1" customFormat="1" ht="6.9" customHeight="1" x14ac:dyDescent="0.2">
      <c r="B83" s="32"/>
      <c r="AR83" s="32"/>
    </row>
    <row r="84" spans="1:91" s="3" customFormat="1" ht="12" customHeight="1" x14ac:dyDescent="0.2">
      <c r="B84" s="48"/>
      <c r="C84" s="27" t="s">
        <v>13</v>
      </c>
      <c r="L84" s="3" t="str">
        <f>K5</f>
        <v>1188</v>
      </c>
      <c r="AR84" s="48"/>
    </row>
    <row r="85" spans="1:91" s="4" customFormat="1" ht="36.9" customHeight="1" x14ac:dyDescent="0.2">
      <c r="B85" s="49"/>
      <c r="C85" s="50" t="s">
        <v>16</v>
      </c>
      <c r="L85" s="225" t="str">
        <f>K6</f>
        <v>Stavební úpravy MK v ul. Na Chmelnici a části ul. Vrchlickéhé v Třeboni</v>
      </c>
      <c r="M85" s="226"/>
      <c r="N85" s="226"/>
      <c r="O85" s="226"/>
      <c r="P85" s="226"/>
      <c r="Q85" s="226"/>
      <c r="R85" s="226"/>
      <c r="S85" s="226"/>
      <c r="T85" s="226"/>
      <c r="U85" s="226"/>
      <c r="V85" s="226"/>
      <c r="W85" s="226"/>
      <c r="X85" s="226"/>
      <c r="Y85" s="226"/>
      <c r="Z85" s="226"/>
      <c r="AA85" s="226"/>
      <c r="AB85" s="226"/>
      <c r="AC85" s="226"/>
      <c r="AD85" s="226"/>
      <c r="AE85" s="226"/>
      <c r="AF85" s="226"/>
      <c r="AG85" s="226"/>
      <c r="AH85" s="226"/>
      <c r="AI85" s="226"/>
      <c r="AJ85" s="226"/>
      <c r="AR85" s="49"/>
    </row>
    <row r="86" spans="1:91" s="1" customFormat="1" ht="6.9" customHeight="1" x14ac:dyDescent="0.2">
      <c r="B86" s="32"/>
      <c r="AR86" s="32"/>
    </row>
    <row r="87" spans="1:91" s="1" customFormat="1" ht="12" customHeight="1" x14ac:dyDescent="0.2">
      <c r="B87" s="32"/>
      <c r="C87" s="27" t="s">
        <v>20</v>
      </c>
      <c r="L87" s="51" t="str">
        <f>IF(K8="","",K8)</f>
        <v>Třeboň</v>
      </c>
      <c r="AI87" s="27" t="s">
        <v>22</v>
      </c>
      <c r="AM87" s="224" t="str">
        <f>IF(AN8= "","",AN8)</f>
        <v>6. 6. 2024</v>
      </c>
      <c r="AN87" s="224"/>
      <c r="AR87" s="32"/>
    </row>
    <row r="88" spans="1:91" s="1" customFormat="1" ht="6.9" customHeight="1" x14ac:dyDescent="0.2">
      <c r="B88" s="32"/>
      <c r="AR88" s="32"/>
    </row>
    <row r="89" spans="1:91" s="1" customFormat="1" ht="15.15" customHeight="1" x14ac:dyDescent="0.2">
      <c r="B89" s="32"/>
      <c r="C89" s="27" t="s">
        <v>24</v>
      </c>
      <c r="L89" s="3" t="str">
        <f>IF(E11= "","",E11)</f>
        <v>Město Třeboň</v>
      </c>
      <c r="AI89" s="27" t="s">
        <v>30</v>
      </c>
      <c r="AM89" s="227" t="str">
        <f>IF(E17="","",E17)</f>
        <v>WAY project s.r.o.</v>
      </c>
      <c r="AN89" s="228"/>
      <c r="AO89" s="228"/>
      <c r="AP89" s="228"/>
      <c r="AR89" s="32"/>
      <c r="AS89" s="229" t="s">
        <v>57</v>
      </c>
      <c r="AT89" s="230"/>
      <c r="AU89" s="53"/>
      <c r="AV89" s="53"/>
      <c r="AW89" s="53"/>
      <c r="AX89" s="53"/>
      <c r="AY89" s="53"/>
      <c r="AZ89" s="53"/>
      <c r="BA89" s="53"/>
      <c r="BB89" s="53"/>
      <c r="BC89" s="53"/>
      <c r="BD89" s="54"/>
    </row>
    <row r="90" spans="1:91" s="1" customFormat="1" ht="15.15" customHeight="1" x14ac:dyDescent="0.2">
      <c r="B90" s="32"/>
      <c r="C90" s="27" t="s">
        <v>28</v>
      </c>
      <c r="L90" s="3" t="str">
        <f>IF(E14= "Vyplň údaj","",E14)</f>
        <v/>
      </c>
      <c r="AI90" s="27" t="s">
        <v>34</v>
      </c>
      <c r="AM90" s="227" t="str">
        <f>IF(E20="","",E20)</f>
        <v xml:space="preserve"> </v>
      </c>
      <c r="AN90" s="228"/>
      <c r="AO90" s="228"/>
      <c r="AP90" s="228"/>
      <c r="AR90" s="32"/>
      <c r="AS90" s="231"/>
      <c r="AT90" s="232"/>
      <c r="BD90" s="56"/>
    </row>
    <row r="91" spans="1:91" s="1" customFormat="1" ht="10.95" customHeight="1" x14ac:dyDescent="0.2">
      <c r="B91" s="32"/>
      <c r="AR91" s="32"/>
      <c r="AS91" s="231"/>
      <c r="AT91" s="232"/>
      <c r="BD91" s="56"/>
    </row>
    <row r="92" spans="1:91" s="1" customFormat="1" ht="29.25" customHeight="1" x14ac:dyDescent="0.2">
      <c r="B92" s="32"/>
      <c r="C92" s="202" t="s">
        <v>58</v>
      </c>
      <c r="D92" s="203"/>
      <c r="E92" s="203"/>
      <c r="F92" s="203"/>
      <c r="G92" s="203"/>
      <c r="H92" s="57"/>
      <c r="I92" s="204" t="s">
        <v>59</v>
      </c>
      <c r="J92" s="203"/>
      <c r="K92" s="203"/>
      <c r="L92" s="203"/>
      <c r="M92" s="203"/>
      <c r="N92" s="203"/>
      <c r="O92" s="203"/>
      <c r="P92" s="203"/>
      <c r="Q92" s="203"/>
      <c r="R92" s="203"/>
      <c r="S92" s="203"/>
      <c r="T92" s="203"/>
      <c r="U92" s="203"/>
      <c r="V92" s="203"/>
      <c r="W92" s="203"/>
      <c r="X92" s="203"/>
      <c r="Y92" s="203"/>
      <c r="Z92" s="203"/>
      <c r="AA92" s="203"/>
      <c r="AB92" s="203"/>
      <c r="AC92" s="203"/>
      <c r="AD92" s="203"/>
      <c r="AE92" s="203"/>
      <c r="AF92" s="203"/>
      <c r="AG92" s="233" t="s">
        <v>60</v>
      </c>
      <c r="AH92" s="203"/>
      <c r="AI92" s="203"/>
      <c r="AJ92" s="203"/>
      <c r="AK92" s="203"/>
      <c r="AL92" s="203"/>
      <c r="AM92" s="203"/>
      <c r="AN92" s="204" t="s">
        <v>61</v>
      </c>
      <c r="AO92" s="203"/>
      <c r="AP92" s="234"/>
      <c r="AQ92" s="58" t="s">
        <v>62</v>
      </c>
      <c r="AR92" s="32"/>
      <c r="AS92" s="59" t="s">
        <v>63</v>
      </c>
      <c r="AT92" s="60" t="s">
        <v>64</v>
      </c>
      <c r="AU92" s="60" t="s">
        <v>65</v>
      </c>
      <c r="AV92" s="60" t="s">
        <v>66</v>
      </c>
      <c r="AW92" s="60" t="s">
        <v>67</v>
      </c>
      <c r="AX92" s="60" t="s">
        <v>68</v>
      </c>
      <c r="AY92" s="60" t="s">
        <v>69</v>
      </c>
      <c r="AZ92" s="60" t="s">
        <v>70</v>
      </c>
      <c r="BA92" s="60" t="s">
        <v>71</v>
      </c>
      <c r="BB92" s="60" t="s">
        <v>72</v>
      </c>
      <c r="BC92" s="60" t="s">
        <v>73</v>
      </c>
      <c r="BD92" s="61" t="s">
        <v>74</v>
      </c>
    </row>
    <row r="93" spans="1:91" s="1" customFormat="1" ht="10.95" customHeight="1" x14ac:dyDescent="0.2">
      <c r="B93" s="32"/>
      <c r="AR93" s="32"/>
      <c r="AS93" s="62"/>
      <c r="AT93" s="53"/>
      <c r="AU93" s="53"/>
      <c r="AV93" s="53"/>
      <c r="AW93" s="53"/>
      <c r="AX93" s="53"/>
      <c r="AY93" s="53"/>
      <c r="AZ93" s="53"/>
      <c r="BA93" s="53"/>
      <c r="BB93" s="53"/>
      <c r="BC93" s="53"/>
      <c r="BD93" s="54"/>
    </row>
    <row r="94" spans="1:91" s="5" customFormat="1" ht="32.4" customHeight="1" x14ac:dyDescent="0.2">
      <c r="B94" s="63"/>
      <c r="C94" s="64" t="s">
        <v>75</v>
      </c>
      <c r="D94" s="65"/>
      <c r="E94" s="65"/>
      <c r="F94" s="65"/>
      <c r="G94" s="65"/>
      <c r="H94" s="65"/>
      <c r="I94" s="65"/>
      <c r="J94" s="65"/>
      <c r="K94" s="65"/>
      <c r="L94" s="65"/>
      <c r="M94" s="65"/>
      <c r="N94" s="65"/>
      <c r="O94" s="65"/>
      <c r="P94" s="65"/>
      <c r="Q94" s="65"/>
      <c r="R94" s="65"/>
      <c r="S94" s="65"/>
      <c r="T94" s="65"/>
      <c r="U94" s="65"/>
      <c r="V94" s="65"/>
      <c r="W94" s="65"/>
      <c r="X94" s="65"/>
      <c r="Y94" s="65"/>
      <c r="Z94" s="65"/>
      <c r="AA94" s="65"/>
      <c r="AB94" s="65"/>
      <c r="AC94" s="65"/>
      <c r="AD94" s="65"/>
      <c r="AE94" s="65"/>
      <c r="AF94" s="65"/>
      <c r="AG94" s="235">
        <f>ROUND(AG95+SUM(AG96:AG98)+AG101+AG104+AG107+AG114,2)</f>
        <v>20000</v>
      </c>
      <c r="AH94" s="235"/>
      <c r="AI94" s="235"/>
      <c r="AJ94" s="235"/>
      <c r="AK94" s="235"/>
      <c r="AL94" s="235"/>
      <c r="AM94" s="235"/>
      <c r="AN94" s="237">
        <f t="shared" ref="AN94:AN116" si="0">SUM(AG94,AT94)</f>
        <v>24200</v>
      </c>
      <c r="AO94" s="237"/>
      <c r="AP94" s="237"/>
      <c r="AQ94" s="67" t="s">
        <v>1</v>
      </c>
      <c r="AR94" s="63"/>
      <c r="AS94" s="68">
        <f>ROUND(AS95+SUM(AS96:AS98)+AS101+AS104+AS107+AS114,2)</f>
        <v>0</v>
      </c>
      <c r="AT94" s="69">
        <f t="shared" ref="AT94:AT116" si="1">ROUND(SUM(AV94:AW94),2)</f>
        <v>4200</v>
      </c>
      <c r="AU94" s="70">
        <f>ROUND(AU95+SUM(AU96:AU98)+AU101+AU104+AU107+AU114,5)</f>
        <v>0</v>
      </c>
      <c r="AV94" s="69">
        <f>ROUND(AZ94*L29,2)</f>
        <v>4200</v>
      </c>
      <c r="AW94" s="69">
        <f>ROUND(BA94*L30,2)</f>
        <v>0</v>
      </c>
      <c r="AX94" s="69">
        <f>ROUND(BB94*L29,2)</f>
        <v>0</v>
      </c>
      <c r="AY94" s="69">
        <f>ROUND(BC94*L30,2)</f>
        <v>0</v>
      </c>
      <c r="AZ94" s="69">
        <f>ROUND(AZ95+SUM(AZ96:AZ98)+AZ101+AZ104+AZ107+AZ114,2)</f>
        <v>20000</v>
      </c>
      <c r="BA94" s="69">
        <f>ROUND(BA95+SUM(BA96:BA98)+BA101+BA104+BA107+BA114,2)</f>
        <v>0</v>
      </c>
      <c r="BB94" s="69">
        <f>ROUND(BB95+SUM(BB96:BB98)+BB101+BB104+BB107+BB114,2)</f>
        <v>0</v>
      </c>
      <c r="BC94" s="69">
        <f>ROUND(BC95+SUM(BC96:BC98)+BC101+BC104+BC107+BC114,2)</f>
        <v>0</v>
      </c>
      <c r="BD94" s="71">
        <f>ROUND(BD95+SUM(BD96:BD98)+BD101+BD104+BD107+BD114,2)</f>
        <v>0</v>
      </c>
      <c r="BS94" s="72" t="s">
        <v>76</v>
      </c>
      <c r="BT94" s="72" t="s">
        <v>77</v>
      </c>
      <c r="BU94" s="73" t="s">
        <v>78</v>
      </c>
      <c r="BV94" s="72" t="s">
        <v>79</v>
      </c>
      <c r="BW94" s="72" t="s">
        <v>5</v>
      </c>
      <c r="BX94" s="72" t="s">
        <v>80</v>
      </c>
      <c r="CL94" s="72" t="s">
        <v>1</v>
      </c>
    </row>
    <row r="95" spans="1:91" s="6" customFormat="1" ht="16.5" customHeight="1" x14ac:dyDescent="0.2">
      <c r="A95" s="74" t="s">
        <v>81</v>
      </c>
      <c r="B95" s="75"/>
      <c r="C95" s="76"/>
      <c r="D95" s="197" t="s">
        <v>82</v>
      </c>
      <c r="E95" s="197"/>
      <c r="F95" s="197"/>
      <c r="G95" s="197"/>
      <c r="H95" s="197"/>
      <c r="I95" s="77"/>
      <c r="J95" s="197" t="s">
        <v>83</v>
      </c>
      <c r="K95" s="197"/>
      <c r="L95" s="197"/>
      <c r="M95" s="197"/>
      <c r="N95" s="197"/>
      <c r="O95" s="197"/>
      <c r="P95" s="197"/>
      <c r="Q95" s="197"/>
      <c r="R95" s="197"/>
      <c r="S95" s="197"/>
      <c r="T95" s="197"/>
      <c r="U95" s="197"/>
      <c r="V95" s="197"/>
      <c r="W95" s="197"/>
      <c r="X95" s="197"/>
      <c r="Y95" s="197"/>
      <c r="Z95" s="197"/>
      <c r="AA95" s="197"/>
      <c r="AB95" s="197"/>
      <c r="AC95" s="197"/>
      <c r="AD95" s="197"/>
      <c r="AE95" s="197"/>
      <c r="AF95" s="197"/>
      <c r="AG95" s="236">
        <f>'02 - Ostatní a vedlejší n...'!J30</f>
        <v>20000</v>
      </c>
      <c r="AH95" s="199"/>
      <c r="AI95" s="199"/>
      <c r="AJ95" s="199"/>
      <c r="AK95" s="199"/>
      <c r="AL95" s="199"/>
      <c r="AM95" s="199"/>
      <c r="AN95" s="236">
        <f t="shared" si="0"/>
        <v>24200</v>
      </c>
      <c r="AO95" s="199"/>
      <c r="AP95" s="199"/>
      <c r="AQ95" s="78" t="s">
        <v>84</v>
      </c>
      <c r="AR95" s="75"/>
      <c r="AS95" s="79">
        <v>0</v>
      </c>
      <c r="AT95" s="80">
        <f t="shared" si="1"/>
        <v>4200</v>
      </c>
      <c r="AU95" s="81">
        <f>'02 - Ostatní a vedlejší n...'!P123</f>
        <v>0</v>
      </c>
      <c r="AV95" s="80">
        <f>'02 - Ostatní a vedlejší n...'!J33</f>
        <v>4200</v>
      </c>
      <c r="AW95" s="80">
        <f>'02 - Ostatní a vedlejší n...'!J34</f>
        <v>0</v>
      </c>
      <c r="AX95" s="80">
        <f>'02 - Ostatní a vedlejší n...'!J35</f>
        <v>0</v>
      </c>
      <c r="AY95" s="80">
        <f>'02 - Ostatní a vedlejší n...'!J36</f>
        <v>0</v>
      </c>
      <c r="AZ95" s="80">
        <f>'02 - Ostatní a vedlejší n...'!F33</f>
        <v>20000</v>
      </c>
      <c r="BA95" s="80">
        <f>'02 - Ostatní a vedlejší n...'!F34</f>
        <v>0</v>
      </c>
      <c r="BB95" s="80">
        <f>'02 - Ostatní a vedlejší n...'!F35</f>
        <v>0</v>
      </c>
      <c r="BC95" s="80">
        <f>'02 - Ostatní a vedlejší n...'!F36</f>
        <v>0</v>
      </c>
      <c r="BD95" s="82">
        <f>'02 - Ostatní a vedlejší n...'!F37</f>
        <v>0</v>
      </c>
      <c r="BT95" s="83" t="s">
        <v>85</v>
      </c>
      <c r="BV95" s="83" t="s">
        <v>79</v>
      </c>
      <c r="BW95" s="83" t="s">
        <v>86</v>
      </c>
      <c r="BX95" s="83" t="s">
        <v>5</v>
      </c>
      <c r="CL95" s="83" t="s">
        <v>1</v>
      </c>
      <c r="CM95" s="83" t="s">
        <v>87</v>
      </c>
    </row>
    <row r="96" spans="1:91" s="6" customFormat="1" ht="16.5" customHeight="1" x14ac:dyDescent="0.2">
      <c r="A96" s="74" t="s">
        <v>81</v>
      </c>
      <c r="B96" s="75"/>
      <c r="C96" s="76"/>
      <c r="D96" s="197" t="s">
        <v>88</v>
      </c>
      <c r="E96" s="197"/>
      <c r="F96" s="197"/>
      <c r="G96" s="197"/>
      <c r="H96" s="197"/>
      <c r="I96" s="77"/>
      <c r="J96" s="197" t="s">
        <v>89</v>
      </c>
      <c r="K96" s="197"/>
      <c r="L96" s="197"/>
      <c r="M96" s="197"/>
      <c r="N96" s="197"/>
      <c r="O96" s="197"/>
      <c r="P96" s="197"/>
      <c r="Q96" s="197"/>
      <c r="R96" s="197"/>
      <c r="S96" s="197"/>
      <c r="T96" s="197"/>
      <c r="U96" s="197"/>
      <c r="V96" s="197"/>
      <c r="W96" s="197"/>
      <c r="X96" s="197"/>
      <c r="Y96" s="197"/>
      <c r="Z96" s="197"/>
      <c r="AA96" s="197"/>
      <c r="AB96" s="197"/>
      <c r="AC96" s="197"/>
      <c r="AD96" s="197"/>
      <c r="AE96" s="197"/>
      <c r="AF96" s="197"/>
      <c r="AG96" s="236">
        <f>'101 - ulice Vrchlického'!J30</f>
        <v>0</v>
      </c>
      <c r="AH96" s="199"/>
      <c r="AI96" s="199"/>
      <c r="AJ96" s="199"/>
      <c r="AK96" s="199"/>
      <c r="AL96" s="199"/>
      <c r="AM96" s="199"/>
      <c r="AN96" s="236">
        <f t="shared" si="0"/>
        <v>0</v>
      </c>
      <c r="AO96" s="199"/>
      <c r="AP96" s="199"/>
      <c r="AQ96" s="78" t="s">
        <v>84</v>
      </c>
      <c r="AR96" s="75"/>
      <c r="AS96" s="79">
        <v>0</v>
      </c>
      <c r="AT96" s="80">
        <f t="shared" si="1"/>
        <v>0</v>
      </c>
      <c r="AU96" s="81">
        <f>'101 - ulice Vrchlického'!P125</f>
        <v>0</v>
      </c>
      <c r="AV96" s="80">
        <f>'101 - ulice Vrchlického'!J33</f>
        <v>0</v>
      </c>
      <c r="AW96" s="80">
        <f>'101 - ulice Vrchlického'!J34</f>
        <v>0</v>
      </c>
      <c r="AX96" s="80">
        <f>'101 - ulice Vrchlického'!J35</f>
        <v>0</v>
      </c>
      <c r="AY96" s="80">
        <f>'101 - ulice Vrchlického'!J36</f>
        <v>0</v>
      </c>
      <c r="AZ96" s="80">
        <f>'101 - ulice Vrchlického'!F33</f>
        <v>0</v>
      </c>
      <c r="BA96" s="80">
        <f>'101 - ulice Vrchlického'!F34</f>
        <v>0</v>
      </c>
      <c r="BB96" s="80">
        <f>'101 - ulice Vrchlického'!F35</f>
        <v>0</v>
      </c>
      <c r="BC96" s="80">
        <f>'101 - ulice Vrchlického'!F36</f>
        <v>0</v>
      </c>
      <c r="BD96" s="82">
        <f>'101 - ulice Vrchlického'!F37</f>
        <v>0</v>
      </c>
      <c r="BT96" s="83" t="s">
        <v>85</v>
      </c>
      <c r="BV96" s="83" t="s">
        <v>79</v>
      </c>
      <c r="BW96" s="83" t="s">
        <v>90</v>
      </c>
      <c r="BX96" s="83" t="s">
        <v>5</v>
      </c>
      <c r="CL96" s="83" t="s">
        <v>91</v>
      </c>
      <c r="CM96" s="83" t="s">
        <v>87</v>
      </c>
    </row>
    <row r="97" spans="1:91" s="6" customFormat="1" ht="16.5" customHeight="1" x14ac:dyDescent="0.2">
      <c r="A97" s="74" t="s">
        <v>81</v>
      </c>
      <c r="B97" s="75"/>
      <c r="C97" s="76"/>
      <c r="D97" s="197" t="s">
        <v>92</v>
      </c>
      <c r="E97" s="197"/>
      <c r="F97" s="197"/>
      <c r="G97" s="197"/>
      <c r="H97" s="197"/>
      <c r="I97" s="77"/>
      <c r="J97" s="197" t="s">
        <v>93</v>
      </c>
      <c r="K97" s="197"/>
      <c r="L97" s="197"/>
      <c r="M97" s="197"/>
      <c r="N97" s="197"/>
      <c r="O97" s="197"/>
      <c r="P97" s="197"/>
      <c r="Q97" s="197"/>
      <c r="R97" s="197"/>
      <c r="S97" s="197"/>
      <c r="T97" s="197"/>
      <c r="U97" s="197"/>
      <c r="V97" s="197"/>
      <c r="W97" s="197"/>
      <c r="X97" s="197"/>
      <c r="Y97" s="197"/>
      <c r="Z97" s="197"/>
      <c r="AA97" s="197"/>
      <c r="AB97" s="197"/>
      <c r="AC97" s="197"/>
      <c r="AD97" s="197"/>
      <c r="AE97" s="197"/>
      <c r="AF97" s="197"/>
      <c r="AG97" s="236">
        <f>'102 - ulice Na Chmelnici'!J30</f>
        <v>0</v>
      </c>
      <c r="AH97" s="199"/>
      <c r="AI97" s="199"/>
      <c r="AJ97" s="199"/>
      <c r="AK97" s="199"/>
      <c r="AL97" s="199"/>
      <c r="AM97" s="199"/>
      <c r="AN97" s="236">
        <f t="shared" si="0"/>
        <v>0</v>
      </c>
      <c r="AO97" s="199"/>
      <c r="AP97" s="199"/>
      <c r="AQ97" s="78" t="s">
        <v>84</v>
      </c>
      <c r="AR97" s="75"/>
      <c r="AS97" s="79">
        <v>0</v>
      </c>
      <c r="AT97" s="80">
        <f t="shared" si="1"/>
        <v>0</v>
      </c>
      <c r="AU97" s="81">
        <f>'102 - ulice Na Chmelnici'!P127</f>
        <v>0</v>
      </c>
      <c r="AV97" s="80">
        <f>'102 - ulice Na Chmelnici'!J33</f>
        <v>0</v>
      </c>
      <c r="AW97" s="80">
        <f>'102 - ulice Na Chmelnici'!J34</f>
        <v>0</v>
      </c>
      <c r="AX97" s="80">
        <f>'102 - ulice Na Chmelnici'!J35</f>
        <v>0</v>
      </c>
      <c r="AY97" s="80">
        <f>'102 - ulice Na Chmelnici'!J36</f>
        <v>0</v>
      </c>
      <c r="AZ97" s="80">
        <f>'102 - ulice Na Chmelnici'!F33</f>
        <v>0</v>
      </c>
      <c r="BA97" s="80">
        <f>'102 - ulice Na Chmelnici'!F34</f>
        <v>0</v>
      </c>
      <c r="BB97" s="80">
        <f>'102 - ulice Na Chmelnici'!F35</f>
        <v>0</v>
      </c>
      <c r="BC97" s="80">
        <f>'102 - ulice Na Chmelnici'!F36</f>
        <v>0</v>
      </c>
      <c r="BD97" s="82">
        <f>'102 - ulice Na Chmelnici'!F37</f>
        <v>0</v>
      </c>
      <c r="BT97" s="83" t="s">
        <v>85</v>
      </c>
      <c r="BV97" s="83" t="s">
        <v>79</v>
      </c>
      <c r="BW97" s="83" t="s">
        <v>94</v>
      </c>
      <c r="BX97" s="83" t="s">
        <v>5</v>
      </c>
      <c r="CL97" s="83" t="s">
        <v>91</v>
      </c>
      <c r="CM97" s="83" t="s">
        <v>87</v>
      </c>
    </row>
    <row r="98" spans="1:91" s="6" customFormat="1" ht="16.5" customHeight="1" x14ac:dyDescent="0.2">
      <c r="B98" s="75"/>
      <c r="C98" s="76"/>
      <c r="D98" s="197" t="s">
        <v>95</v>
      </c>
      <c r="E98" s="197"/>
      <c r="F98" s="197"/>
      <c r="G98" s="197"/>
      <c r="H98" s="197"/>
      <c r="I98" s="77"/>
      <c r="J98" s="197" t="s">
        <v>96</v>
      </c>
      <c r="K98" s="197"/>
      <c r="L98" s="197"/>
      <c r="M98" s="197"/>
      <c r="N98" s="197"/>
      <c r="O98" s="197"/>
      <c r="P98" s="197"/>
      <c r="Q98" s="197"/>
      <c r="R98" s="197"/>
      <c r="S98" s="197"/>
      <c r="T98" s="197"/>
      <c r="U98" s="197"/>
      <c r="V98" s="197"/>
      <c r="W98" s="197"/>
      <c r="X98" s="197"/>
      <c r="Y98" s="197"/>
      <c r="Z98" s="197"/>
      <c r="AA98" s="197"/>
      <c r="AB98" s="197"/>
      <c r="AC98" s="197"/>
      <c r="AD98" s="197"/>
      <c r="AE98" s="197"/>
      <c r="AF98" s="197"/>
      <c r="AG98" s="198">
        <f>ROUND(SUM(AG99:AG100),2)</f>
        <v>0</v>
      </c>
      <c r="AH98" s="199"/>
      <c r="AI98" s="199"/>
      <c r="AJ98" s="199"/>
      <c r="AK98" s="199"/>
      <c r="AL98" s="199"/>
      <c r="AM98" s="199"/>
      <c r="AN98" s="236">
        <f t="shared" si="0"/>
        <v>0</v>
      </c>
      <c r="AO98" s="199"/>
      <c r="AP98" s="199"/>
      <c r="AQ98" s="78" t="s">
        <v>84</v>
      </c>
      <c r="AR98" s="75"/>
      <c r="AS98" s="79">
        <f>ROUND(SUM(AS99:AS100),2)</f>
        <v>0</v>
      </c>
      <c r="AT98" s="80">
        <f t="shared" si="1"/>
        <v>0</v>
      </c>
      <c r="AU98" s="81">
        <f>ROUND(SUM(AU99:AU100),5)</f>
        <v>0</v>
      </c>
      <c r="AV98" s="80">
        <f>ROUND(AZ98*L29,2)</f>
        <v>0</v>
      </c>
      <c r="AW98" s="80">
        <f>ROUND(BA98*L30,2)</f>
        <v>0</v>
      </c>
      <c r="AX98" s="80">
        <f>ROUND(BB98*L29,2)</f>
        <v>0</v>
      </c>
      <c r="AY98" s="80">
        <f>ROUND(BC98*L30,2)</f>
        <v>0</v>
      </c>
      <c r="AZ98" s="80">
        <f>ROUND(SUM(AZ99:AZ100),2)</f>
        <v>0</v>
      </c>
      <c r="BA98" s="80">
        <f>ROUND(SUM(BA99:BA100),2)</f>
        <v>0</v>
      </c>
      <c r="BB98" s="80">
        <f>ROUND(SUM(BB99:BB100),2)</f>
        <v>0</v>
      </c>
      <c r="BC98" s="80">
        <f>ROUND(SUM(BC99:BC100),2)</f>
        <v>0</v>
      </c>
      <c r="BD98" s="82">
        <f>ROUND(SUM(BD99:BD100),2)</f>
        <v>0</v>
      </c>
      <c r="BS98" s="83" t="s">
        <v>76</v>
      </c>
      <c r="BT98" s="83" t="s">
        <v>85</v>
      </c>
      <c r="BU98" s="83" t="s">
        <v>78</v>
      </c>
      <c r="BV98" s="83" t="s">
        <v>79</v>
      </c>
      <c r="BW98" s="83" t="s">
        <v>97</v>
      </c>
      <c r="BX98" s="83" t="s">
        <v>5</v>
      </c>
      <c r="CL98" s="83" t="s">
        <v>98</v>
      </c>
      <c r="CM98" s="83" t="s">
        <v>87</v>
      </c>
    </row>
    <row r="99" spans="1:91" s="3" customFormat="1" ht="16.5" customHeight="1" x14ac:dyDescent="0.2">
      <c r="A99" s="74" t="s">
        <v>81</v>
      </c>
      <c r="B99" s="48"/>
      <c r="C99" s="9"/>
      <c r="D99" s="9"/>
      <c r="E99" s="196" t="s">
        <v>99</v>
      </c>
      <c r="F99" s="196"/>
      <c r="G99" s="196"/>
      <c r="H99" s="196"/>
      <c r="I99" s="196"/>
      <c r="J99" s="9"/>
      <c r="K99" s="196" t="s">
        <v>100</v>
      </c>
      <c r="L99" s="196"/>
      <c r="M99" s="196"/>
      <c r="N99" s="196"/>
      <c r="O99" s="196"/>
      <c r="P99" s="196"/>
      <c r="Q99" s="196"/>
      <c r="R99" s="196"/>
      <c r="S99" s="196"/>
      <c r="T99" s="196"/>
      <c r="U99" s="196"/>
      <c r="V99" s="196"/>
      <c r="W99" s="196"/>
      <c r="X99" s="196"/>
      <c r="Y99" s="196"/>
      <c r="Z99" s="196"/>
      <c r="AA99" s="196"/>
      <c r="AB99" s="196"/>
      <c r="AC99" s="196"/>
      <c r="AD99" s="196"/>
      <c r="AE99" s="196"/>
      <c r="AF99" s="196"/>
      <c r="AG99" s="200">
        <f>'301a - Vodovod, ulice Vrc...'!J32</f>
        <v>0</v>
      </c>
      <c r="AH99" s="201"/>
      <c r="AI99" s="201"/>
      <c r="AJ99" s="201"/>
      <c r="AK99" s="201"/>
      <c r="AL99" s="201"/>
      <c r="AM99" s="201"/>
      <c r="AN99" s="200">
        <f t="shared" si="0"/>
        <v>0</v>
      </c>
      <c r="AO99" s="201"/>
      <c r="AP99" s="201"/>
      <c r="AQ99" s="84" t="s">
        <v>101</v>
      </c>
      <c r="AR99" s="48"/>
      <c r="AS99" s="85">
        <v>0</v>
      </c>
      <c r="AT99" s="86">
        <f t="shared" si="1"/>
        <v>0</v>
      </c>
      <c r="AU99" s="87">
        <f>'301a - Vodovod, ulice Vrc...'!P126</f>
        <v>0</v>
      </c>
      <c r="AV99" s="86">
        <f>'301a - Vodovod, ulice Vrc...'!J35</f>
        <v>0</v>
      </c>
      <c r="AW99" s="86">
        <f>'301a - Vodovod, ulice Vrc...'!J36</f>
        <v>0</v>
      </c>
      <c r="AX99" s="86">
        <f>'301a - Vodovod, ulice Vrc...'!J37</f>
        <v>0</v>
      </c>
      <c r="AY99" s="86">
        <f>'301a - Vodovod, ulice Vrc...'!J38</f>
        <v>0</v>
      </c>
      <c r="AZ99" s="86">
        <f>'301a - Vodovod, ulice Vrc...'!F35</f>
        <v>0</v>
      </c>
      <c r="BA99" s="86">
        <f>'301a - Vodovod, ulice Vrc...'!F36</f>
        <v>0</v>
      </c>
      <c r="BB99" s="86">
        <f>'301a - Vodovod, ulice Vrc...'!F37</f>
        <v>0</v>
      </c>
      <c r="BC99" s="86">
        <f>'301a - Vodovod, ulice Vrc...'!F38</f>
        <v>0</v>
      </c>
      <c r="BD99" s="88">
        <f>'301a - Vodovod, ulice Vrc...'!F39</f>
        <v>0</v>
      </c>
      <c r="BT99" s="25" t="s">
        <v>87</v>
      </c>
      <c r="BV99" s="25" t="s">
        <v>79</v>
      </c>
      <c r="BW99" s="25" t="s">
        <v>102</v>
      </c>
      <c r="BX99" s="25" t="s">
        <v>97</v>
      </c>
      <c r="CL99" s="25" t="s">
        <v>98</v>
      </c>
    </row>
    <row r="100" spans="1:91" s="3" customFormat="1" ht="16.5" customHeight="1" x14ac:dyDescent="0.2">
      <c r="A100" s="74" t="s">
        <v>81</v>
      </c>
      <c r="B100" s="48"/>
      <c r="C100" s="9"/>
      <c r="D100" s="9"/>
      <c r="E100" s="196" t="s">
        <v>103</v>
      </c>
      <c r="F100" s="196"/>
      <c r="G100" s="196"/>
      <c r="H100" s="196"/>
      <c r="I100" s="196"/>
      <c r="J100" s="9"/>
      <c r="K100" s="196" t="s">
        <v>104</v>
      </c>
      <c r="L100" s="196"/>
      <c r="M100" s="196"/>
      <c r="N100" s="196"/>
      <c r="O100" s="196"/>
      <c r="P100" s="196"/>
      <c r="Q100" s="196"/>
      <c r="R100" s="196"/>
      <c r="S100" s="196"/>
      <c r="T100" s="196"/>
      <c r="U100" s="196"/>
      <c r="V100" s="196"/>
      <c r="W100" s="196"/>
      <c r="X100" s="196"/>
      <c r="Y100" s="196"/>
      <c r="Z100" s="196"/>
      <c r="AA100" s="196"/>
      <c r="AB100" s="196"/>
      <c r="AC100" s="196"/>
      <c r="AD100" s="196"/>
      <c r="AE100" s="196"/>
      <c r="AF100" s="196"/>
      <c r="AG100" s="200">
        <f>'301b - Vodovod, ulice Na ...'!J32</f>
        <v>0</v>
      </c>
      <c r="AH100" s="201"/>
      <c r="AI100" s="201"/>
      <c r="AJ100" s="201"/>
      <c r="AK100" s="201"/>
      <c r="AL100" s="201"/>
      <c r="AM100" s="201"/>
      <c r="AN100" s="200">
        <f t="shared" si="0"/>
        <v>0</v>
      </c>
      <c r="AO100" s="201"/>
      <c r="AP100" s="201"/>
      <c r="AQ100" s="84" t="s">
        <v>101</v>
      </c>
      <c r="AR100" s="48"/>
      <c r="AS100" s="85">
        <v>0</v>
      </c>
      <c r="AT100" s="86">
        <f t="shared" si="1"/>
        <v>0</v>
      </c>
      <c r="AU100" s="87">
        <f>'301b - Vodovod, ulice Na ...'!P126</f>
        <v>0</v>
      </c>
      <c r="AV100" s="86">
        <f>'301b - Vodovod, ulice Na ...'!J35</f>
        <v>0</v>
      </c>
      <c r="AW100" s="86">
        <f>'301b - Vodovod, ulice Na ...'!J36</f>
        <v>0</v>
      </c>
      <c r="AX100" s="86">
        <f>'301b - Vodovod, ulice Na ...'!J37</f>
        <v>0</v>
      </c>
      <c r="AY100" s="86">
        <f>'301b - Vodovod, ulice Na ...'!J38</f>
        <v>0</v>
      </c>
      <c r="AZ100" s="86">
        <f>'301b - Vodovod, ulice Na ...'!F35</f>
        <v>0</v>
      </c>
      <c r="BA100" s="86">
        <f>'301b - Vodovod, ulice Na ...'!F36</f>
        <v>0</v>
      </c>
      <c r="BB100" s="86">
        <f>'301b - Vodovod, ulice Na ...'!F37</f>
        <v>0</v>
      </c>
      <c r="BC100" s="86">
        <f>'301b - Vodovod, ulice Na ...'!F38</f>
        <v>0</v>
      </c>
      <c r="BD100" s="88">
        <f>'301b - Vodovod, ulice Na ...'!F39</f>
        <v>0</v>
      </c>
      <c r="BT100" s="25" t="s">
        <v>87</v>
      </c>
      <c r="BV100" s="25" t="s">
        <v>79</v>
      </c>
      <c r="BW100" s="25" t="s">
        <v>105</v>
      </c>
      <c r="BX100" s="25" t="s">
        <v>97</v>
      </c>
      <c r="CL100" s="25" t="s">
        <v>98</v>
      </c>
    </row>
    <row r="101" spans="1:91" s="6" customFormat="1" ht="16.5" customHeight="1" x14ac:dyDescent="0.2">
      <c r="B101" s="75"/>
      <c r="C101" s="76"/>
      <c r="D101" s="197" t="s">
        <v>106</v>
      </c>
      <c r="E101" s="197"/>
      <c r="F101" s="197"/>
      <c r="G101" s="197"/>
      <c r="H101" s="197"/>
      <c r="I101" s="77"/>
      <c r="J101" s="197" t="s">
        <v>107</v>
      </c>
      <c r="K101" s="197"/>
      <c r="L101" s="197"/>
      <c r="M101" s="197"/>
      <c r="N101" s="197"/>
      <c r="O101" s="197"/>
      <c r="P101" s="197"/>
      <c r="Q101" s="197"/>
      <c r="R101" s="197"/>
      <c r="S101" s="197"/>
      <c r="T101" s="197"/>
      <c r="U101" s="197"/>
      <c r="V101" s="197"/>
      <c r="W101" s="197"/>
      <c r="X101" s="197"/>
      <c r="Y101" s="197"/>
      <c r="Z101" s="197"/>
      <c r="AA101" s="197"/>
      <c r="AB101" s="197"/>
      <c r="AC101" s="197"/>
      <c r="AD101" s="197"/>
      <c r="AE101" s="197"/>
      <c r="AF101" s="197"/>
      <c r="AG101" s="198">
        <f>ROUND(SUM(AG102:AG103),2)</f>
        <v>0</v>
      </c>
      <c r="AH101" s="199"/>
      <c r="AI101" s="199"/>
      <c r="AJ101" s="199"/>
      <c r="AK101" s="199"/>
      <c r="AL101" s="199"/>
      <c r="AM101" s="199"/>
      <c r="AN101" s="236">
        <f t="shared" si="0"/>
        <v>0</v>
      </c>
      <c r="AO101" s="199"/>
      <c r="AP101" s="199"/>
      <c r="AQ101" s="78" t="s">
        <v>84</v>
      </c>
      <c r="AR101" s="75"/>
      <c r="AS101" s="79">
        <f>ROUND(SUM(AS102:AS103),2)</f>
        <v>0</v>
      </c>
      <c r="AT101" s="80">
        <f t="shared" si="1"/>
        <v>0</v>
      </c>
      <c r="AU101" s="81">
        <f>ROUND(SUM(AU102:AU103),5)</f>
        <v>0</v>
      </c>
      <c r="AV101" s="80">
        <f>ROUND(AZ101*L29,2)</f>
        <v>0</v>
      </c>
      <c r="AW101" s="80">
        <f>ROUND(BA101*L30,2)</f>
        <v>0</v>
      </c>
      <c r="AX101" s="80">
        <f>ROUND(BB101*L29,2)</f>
        <v>0</v>
      </c>
      <c r="AY101" s="80">
        <f>ROUND(BC101*L30,2)</f>
        <v>0</v>
      </c>
      <c r="AZ101" s="80">
        <f>ROUND(SUM(AZ102:AZ103),2)</f>
        <v>0</v>
      </c>
      <c r="BA101" s="80">
        <f>ROUND(SUM(BA102:BA103),2)</f>
        <v>0</v>
      </c>
      <c r="BB101" s="80">
        <f>ROUND(SUM(BB102:BB103),2)</f>
        <v>0</v>
      </c>
      <c r="BC101" s="80">
        <f>ROUND(SUM(BC102:BC103),2)</f>
        <v>0</v>
      </c>
      <c r="BD101" s="82">
        <f>ROUND(SUM(BD102:BD103),2)</f>
        <v>0</v>
      </c>
      <c r="BS101" s="83" t="s">
        <v>76</v>
      </c>
      <c r="BT101" s="83" t="s">
        <v>85</v>
      </c>
      <c r="BU101" s="83" t="s">
        <v>78</v>
      </c>
      <c r="BV101" s="83" t="s">
        <v>79</v>
      </c>
      <c r="BW101" s="83" t="s">
        <v>108</v>
      </c>
      <c r="BX101" s="83" t="s">
        <v>5</v>
      </c>
      <c r="CL101" s="83" t="s">
        <v>1</v>
      </c>
      <c r="CM101" s="83" t="s">
        <v>87</v>
      </c>
    </row>
    <row r="102" spans="1:91" s="3" customFormat="1" ht="16.5" customHeight="1" x14ac:dyDescent="0.2">
      <c r="A102" s="74" t="s">
        <v>81</v>
      </c>
      <c r="B102" s="48"/>
      <c r="C102" s="9"/>
      <c r="D102" s="9"/>
      <c r="E102" s="196" t="s">
        <v>109</v>
      </c>
      <c r="F102" s="196"/>
      <c r="G102" s="196"/>
      <c r="H102" s="196"/>
      <c r="I102" s="196"/>
      <c r="J102" s="9"/>
      <c r="K102" s="196" t="s">
        <v>110</v>
      </c>
      <c r="L102" s="196"/>
      <c r="M102" s="196"/>
      <c r="N102" s="196"/>
      <c r="O102" s="196"/>
      <c r="P102" s="196"/>
      <c r="Q102" s="196"/>
      <c r="R102" s="196"/>
      <c r="S102" s="196"/>
      <c r="T102" s="196"/>
      <c r="U102" s="196"/>
      <c r="V102" s="196"/>
      <c r="W102" s="196"/>
      <c r="X102" s="196"/>
      <c r="Y102" s="196"/>
      <c r="Z102" s="196"/>
      <c r="AA102" s="196"/>
      <c r="AB102" s="196"/>
      <c r="AC102" s="196"/>
      <c r="AD102" s="196"/>
      <c r="AE102" s="196"/>
      <c r="AF102" s="196"/>
      <c r="AG102" s="200">
        <f>'302a - Splašková kanaliza...'!J32</f>
        <v>0</v>
      </c>
      <c r="AH102" s="201"/>
      <c r="AI102" s="201"/>
      <c r="AJ102" s="201"/>
      <c r="AK102" s="201"/>
      <c r="AL102" s="201"/>
      <c r="AM102" s="201"/>
      <c r="AN102" s="200">
        <f t="shared" si="0"/>
        <v>0</v>
      </c>
      <c r="AO102" s="201"/>
      <c r="AP102" s="201"/>
      <c r="AQ102" s="84" t="s">
        <v>101</v>
      </c>
      <c r="AR102" s="48"/>
      <c r="AS102" s="85">
        <v>0</v>
      </c>
      <c r="AT102" s="86">
        <f t="shared" si="1"/>
        <v>0</v>
      </c>
      <c r="AU102" s="87">
        <f>'302a - Splašková kanaliza...'!P128</f>
        <v>0</v>
      </c>
      <c r="AV102" s="86">
        <f>'302a - Splašková kanaliza...'!J35</f>
        <v>0</v>
      </c>
      <c r="AW102" s="86">
        <f>'302a - Splašková kanaliza...'!J36</f>
        <v>0</v>
      </c>
      <c r="AX102" s="86">
        <f>'302a - Splašková kanaliza...'!J37</f>
        <v>0</v>
      </c>
      <c r="AY102" s="86">
        <f>'302a - Splašková kanaliza...'!J38</f>
        <v>0</v>
      </c>
      <c r="AZ102" s="86">
        <f>'302a - Splašková kanaliza...'!F35</f>
        <v>0</v>
      </c>
      <c r="BA102" s="86">
        <f>'302a - Splašková kanaliza...'!F36</f>
        <v>0</v>
      </c>
      <c r="BB102" s="86">
        <f>'302a - Splašková kanaliza...'!F37</f>
        <v>0</v>
      </c>
      <c r="BC102" s="86">
        <f>'302a - Splašková kanaliza...'!F38</f>
        <v>0</v>
      </c>
      <c r="BD102" s="88">
        <f>'302a - Splašková kanaliza...'!F39</f>
        <v>0</v>
      </c>
      <c r="BT102" s="25" t="s">
        <v>87</v>
      </c>
      <c r="BV102" s="25" t="s">
        <v>79</v>
      </c>
      <c r="BW102" s="25" t="s">
        <v>111</v>
      </c>
      <c r="BX102" s="25" t="s">
        <v>108</v>
      </c>
      <c r="CL102" s="25" t="s">
        <v>1</v>
      </c>
    </row>
    <row r="103" spans="1:91" s="3" customFormat="1" ht="16.5" customHeight="1" x14ac:dyDescent="0.2">
      <c r="A103" s="74" t="s">
        <v>81</v>
      </c>
      <c r="B103" s="48"/>
      <c r="C103" s="9"/>
      <c r="D103" s="9"/>
      <c r="E103" s="196" t="s">
        <v>112</v>
      </c>
      <c r="F103" s="196"/>
      <c r="G103" s="196"/>
      <c r="H103" s="196"/>
      <c r="I103" s="196"/>
      <c r="J103" s="9"/>
      <c r="K103" s="196" t="s">
        <v>113</v>
      </c>
      <c r="L103" s="196"/>
      <c r="M103" s="196"/>
      <c r="N103" s="196"/>
      <c r="O103" s="196"/>
      <c r="P103" s="196"/>
      <c r="Q103" s="196"/>
      <c r="R103" s="196"/>
      <c r="S103" s="196"/>
      <c r="T103" s="196"/>
      <c r="U103" s="196"/>
      <c r="V103" s="196"/>
      <c r="W103" s="196"/>
      <c r="X103" s="196"/>
      <c r="Y103" s="196"/>
      <c r="Z103" s="196"/>
      <c r="AA103" s="196"/>
      <c r="AB103" s="196"/>
      <c r="AC103" s="196"/>
      <c r="AD103" s="196"/>
      <c r="AE103" s="196"/>
      <c r="AF103" s="196"/>
      <c r="AG103" s="200">
        <f>'302b - Splašková kanaliza...'!J32</f>
        <v>0</v>
      </c>
      <c r="AH103" s="201"/>
      <c r="AI103" s="201"/>
      <c r="AJ103" s="201"/>
      <c r="AK103" s="201"/>
      <c r="AL103" s="201"/>
      <c r="AM103" s="201"/>
      <c r="AN103" s="200">
        <f t="shared" si="0"/>
        <v>0</v>
      </c>
      <c r="AO103" s="201"/>
      <c r="AP103" s="201"/>
      <c r="AQ103" s="84" t="s">
        <v>101</v>
      </c>
      <c r="AR103" s="48"/>
      <c r="AS103" s="85">
        <v>0</v>
      </c>
      <c r="AT103" s="86">
        <f t="shared" si="1"/>
        <v>0</v>
      </c>
      <c r="AU103" s="87">
        <f>'302b - Splašková kanaliza...'!P127</f>
        <v>0</v>
      </c>
      <c r="AV103" s="86">
        <f>'302b - Splašková kanaliza...'!J35</f>
        <v>0</v>
      </c>
      <c r="AW103" s="86">
        <f>'302b - Splašková kanaliza...'!J36</f>
        <v>0</v>
      </c>
      <c r="AX103" s="86">
        <f>'302b - Splašková kanaliza...'!J37</f>
        <v>0</v>
      </c>
      <c r="AY103" s="86">
        <f>'302b - Splašková kanaliza...'!J38</f>
        <v>0</v>
      </c>
      <c r="AZ103" s="86">
        <f>'302b - Splašková kanaliza...'!F35</f>
        <v>0</v>
      </c>
      <c r="BA103" s="86">
        <f>'302b - Splašková kanaliza...'!F36</f>
        <v>0</v>
      </c>
      <c r="BB103" s="86">
        <f>'302b - Splašková kanaliza...'!F37</f>
        <v>0</v>
      </c>
      <c r="BC103" s="86">
        <f>'302b - Splašková kanaliza...'!F38</f>
        <v>0</v>
      </c>
      <c r="BD103" s="88">
        <f>'302b - Splašková kanaliza...'!F39</f>
        <v>0</v>
      </c>
      <c r="BT103" s="25" t="s">
        <v>87</v>
      </c>
      <c r="BV103" s="25" t="s">
        <v>79</v>
      </c>
      <c r="BW103" s="25" t="s">
        <v>114</v>
      </c>
      <c r="BX103" s="25" t="s">
        <v>108</v>
      </c>
      <c r="CL103" s="25" t="s">
        <v>1</v>
      </c>
    </row>
    <row r="104" spans="1:91" s="6" customFormat="1" ht="16.5" customHeight="1" x14ac:dyDescent="0.2">
      <c r="B104" s="75"/>
      <c r="C104" s="76"/>
      <c r="D104" s="197" t="s">
        <v>115</v>
      </c>
      <c r="E104" s="197"/>
      <c r="F104" s="197"/>
      <c r="G104" s="197"/>
      <c r="H104" s="197"/>
      <c r="I104" s="77"/>
      <c r="J104" s="197" t="s">
        <v>116</v>
      </c>
      <c r="K104" s="197"/>
      <c r="L104" s="197"/>
      <c r="M104" s="197"/>
      <c r="N104" s="197"/>
      <c r="O104" s="197"/>
      <c r="P104" s="197"/>
      <c r="Q104" s="197"/>
      <c r="R104" s="197"/>
      <c r="S104" s="197"/>
      <c r="T104" s="197"/>
      <c r="U104" s="197"/>
      <c r="V104" s="197"/>
      <c r="W104" s="197"/>
      <c r="X104" s="197"/>
      <c r="Y104" s="197"/>
      <c r="Z104" s="197"/>
      <c r="AA104" s="197"/>
      <c r="AB104" s="197"/>
      <c r="AC104" s="197"/>
      <c r="AD104" s="197"/>
      <c r="AE104" s="197"/>
      <c r="AF104" s="197"/>
      <c r="AG104" s="198">
        <f>ROUND(SUM(AG105:AG106),2)</f>
        <v>0</v>
      </c>
      <c r="AH104" s="199"/>
      <c r="AI104" s="199"/>
      <c r="AJ104" s="199"/>
      <c r="AK104" s="199"/>
      <c r="AL104" s="199"/>
      <c r="AM104" s="199"/>
      <c r="AN104" s="236">
        <f t="shared" si="0"/>
        <v>0</v>
      </c>
      <c r="AO104" s="199"/>
      <c r="AP104" s="199"/>
      <c r="AQ104" s="78" t="s">
        <v>84</v>
      </c>
      <c r="AR104" s="75"/>
      <c r="AS104" s="79">
        <f>ROUND(SUM(AS105:AS106),2)</f>
        <v>0</v>
      </c>
      <c r="AT104" s="80">
        <f t="shared" si="1"/>
        <v>0</v>
      </c>
      <c r="AU104" s="81">
        <f>ROUND(SUM(AU105:AU106),5)</f>
        <v>0</v>
      </c>
      <c r="AV104" s="80">
        <f>ROUND(AZ104*L29,2)</f>
        <v>0</v>
      </c>
      <c r="AW104" s="80">
        <f>ROUND(BA104*L30,2)</f>
        <v>0</v>
      </c>
      <c r="AX104" s="80">
        <f>ROUND(BB104*L29,2)</f>
        <v>0</v>
      </c>
      <c r="AY104" s="80">
        <f>ROUND(BC104*L30,2)</f>
        <v>0</v>
      </c>
      <c r="AZ104" s="80">
        <f>ROUND(SUM(AZ105:AZ106),2)</f>
        <v>0</v>
      </c>
      <c r="BA104" s="80">
        <f>ROUND(SUM(BA105:BA106),2)</f>
        <v>0</v>
      </c>
      <c r="BB104" s="80">
        <f>ROUND(SUM(BB105:BB106),2)</f>
        <v>0</v>
      </c>
      <c r="BC104" s="80">
        <f>ROUND(SUM(BC105:BC106),2)</f>
        <v>0</v>
      </c>
      <c r="BD104" s="82">
        <f>ROUND(SUM(BD105:BD106),2)</f>
        <v>0</v>
      </c>
      <c r="BS104" s="83" t="s">
        <v>76</v>
      </c>
      <c r="BT104" s="83" t="s">
        <v>85</v>
      </c>
      <c r="BU104" s="83" t="s">
        <v>78</v>
      </c>
      <c r="BV104" s="83" t="s">
        <v>79</v>
      </c>
      <c r="BW104" s="83" t="s">
        <v>117</v>
      </c>
      <c r="BX104" s="83" t="s">
        <v>5</v>
      </c>
      <c r="CL104" s="83" t="s">
        <v>1</v>
      </c>
      <c r="CM104" s="83" t="s">
        <v>87</v>
      </c>
    </row>
    <row r="105" spans="1:91" s="3" customFormat="1" ht="16.5" customHeight="1" x14ac:dyDescent="0.2">
      <c r="A105" s="74" t="s">
        <v>81</v>
      </c>
      <c r="B105" s="48"/>
      <c r="C105" s="9"/>
      <c r="D105" s="9"/>
      <c r="E105" s="196" t="s">
        <v>118</v>
      </c>
      <c r="F105" s="196"/>
      <c r="G105" s="196"/>
      <c r="H105" s="196"/>
      <c r="I105" s="196"/>
      <c r="J105" s="9"/>
      <c r="K105" s="196" t="s">
        <v>119</v>
      </c>
      <c r="L105" s="196"/>
      <c r="M105" s="196"/>
      <c r="N105" s="196"/>
      <c r="O105" s="196"/>
      <c r="P105" s="196"/>
      <c r="Q105" s="196"/>
      <c r="R105" s="196"/>
      <c r="S105" s="196"/>
      <c r="T105" s="196"/>
      <c r="U105" s="196"/>
      <c r="V105" s="196"/>
      <c r="W105" s="196"/>
      <c r="X105" s="196"/>
      <c r="Y105" s="196"/>
      <c r="Z105" s="196"/>
      <c r="AA105" s="196"/>
      <c r="AB105" s="196"/>
      <c r="AC105" s="196"/>
      <c r="AD105" s="196"/>
      <c r="AE105" s="196"/>
      <c r="AF105" s="196"/>
      <c r="AG105" s="200">
        <f>'303a - Dešťová kanalizace...'!J32</f>
        <v>0</v>
      </c>
      <c r="AH105" s="201"/>
      <c r="AI105" s="201"/>
      <c r="AJ105" s="201"/>
      <c r="AK105" s="201"/>
      <c r="AL105" s="201"/>
      <c r="AM105" s="201"/>
      <c r="AN105" s="200">
        <f t="shared" si="0"/>
        <v>0</v>
      </c>
      <c r="AO105" s="201"/>
      <c r="AP105" s="201"/>
      <c r="AQ105" s="84" t="s">
        <v>101</v>
      </c>
      <c r="AR105" s="48"/>
      <c r="AS105" s="85">
        <v>0</v>
      </c>
      <c r="AT105" s="86">
        <f t="shared" si="1"/>
        <v>0</v>
      </c>
      <c r="AU105" s="87">
        <f>'303a - Dešťová kanalizace...'!P129</f>
        <v>0</v>
      </c>
      <c r="AV105" s="86">
        <f>'303a - Dešťová kanalizace...'!J35</f>
        <v>0</v>
      </c>
      <c r="AW105" s="86">
        <f>'303a - Dešťová kanalizace...'!J36</f>
        <v>0</v>
      </c>
      <c r="AX105" s="86">
        <f>'303a - Dešťová kanalizace...'!J37</f>
        <v>0</v>
      </c>
      <c r="AY105" s="86">
        <f>'303a - Dešťová kanalizace...'!J38</f>
        <v>0</v>
      </c>
      <c r="AZ105" s="86">
        <f>'303a - Dešťová kanalizace...'!F35</f>
        <v>0</v>
      </c>
      <c r="BA105" s="86">
        <f>'303a - Dešťová kanalizace...'!F36</f>
        <v>0</v>
      </c>
      <c r="BB105" s="86">
        <f>'303a - Dešťová kanalizace...'!F37</f>
        <v>0</v>
      </c>
      <c r="BC105" s="86">
        <f>'303a - Dešťová kanalizace...'!F38</f>
        <v>0</v>
      </c>
      <c r="BD105" s="88">
        <f>'303a - Dešťová kanalizace...'!F39</f>
        <v>0</v>
      </c>
      <c r="BT105" s="25" t="s">
        <v>87</v>
      </c>
      <c r="BV105" s="25" t="s">
        <v>79</v>
      </c>
      <c r="BW105" s="25" t="s">
        <v>120</v>
      </c>
      <c r="BX105" s="25" t="s">
        <v>117</v>
      </c>
      <c r="CL105" s="25" t="s">
        <v>1</v>
      </c>
    </row>
    <row r="106" spans="1:91" s="3" customFormat="1" ht="16.5" customHeight="1" x14ac:dyDescent="0.2">
      <c r="A106" s="74" t="s">
        <v>81</v>
      </c>
      <c r="B106" s="48"/>
      <c r="C106" s="9"/>
      <c r="D106" s="9"/>
      <c r="E106" s="196" t="s">
        <v>121</v>
      </c>
      <c r="F106" s="196"/>
      <c r="G106" s="196"/>
      <c r="H106" s="196"/>
      <c r="I106" s="196"/>
      <c r="J106" s="9"/>
      <c r="K106" s="196" t="s">
        <v>122</v>
      </c>
      <c r="L106" s="196"/>
      <c r="M106" s="196"/>
      <c r="N106" s="196"/>
      <c r="O106" s="196"/>
      <c r="P106" s="196"/>
      <c r="Q106" s="196"/>
      <c r="R106" s="196"/>
      <c r="S106" s="196"/>
      <c r="T106" s="196"/>
      <c r="U106" s="196"/>
      <c r="V106" s="196"/>
      <c r="W106" s="196"/>
      <c r="X106" s="196"/>
      <c r="Y106" s="196"/>
      <c r="Z106" s="196"/>
      <c r="AA106" s="196"/>
      <c r="AB106" s="196"/>
      <c r="AC106" s="196"/>
      <c r="AD106" s="196"/>
      <c r="AE106" s="196"/>
      <c r="AF106" s="196"/>
      <c r="AG106" s="200">
        <f>'303b - Dešťová kanalizace...'!J32</f>
        <v>0</v>
      </c>
      <c r="AH106" s="201"/>
      <c r="AI106" s="201"/>
      <c r="AJ106" s="201"/>
      <c r="AK106" s="201"/>
      <c r="AL106" s="201"/>
      <c r="AM106" s="201"/>
      <c r="AN106" s="200">
        <f t="shared" si="0"/>
        <v>0</v>
      </c>
      <c r="AO106" s="201"/>
      <c r="AP106" s="201"/>
      <c r="AQ106" s="84" t="s">
        <v>101</v>
      </c>
      <c r="AR106" s="48"/>
      <c r="AS106" s="85">
        <v>0</v>
      </c>
      <c r="AT106" s="86">
        <f t="shared" si="1"/>
        <v>0</v>
      </c>
      <c r="AU106" s="87">
        <f>'303b - Dešťová kanalizace...'!P126</f>
        <v>0</v>
      </c>
      <c r="AV106" s="86">
        <f>'303b - Dešťová kanalizace...'!J35</f>
        <v>0</v>
      </c>
      <c r="AW106" s="86">
        <f>'303b - Dešťová kanalizace...'!J36</f>
        <v>0</v>
      </c>
      <c r="AX106" s="86">
        <f>'303b - Dešťová kanalizace...'!J37</f>
        <v>0</v>
      </c>
      <c r="AY106" s="86">
        <f>'303b - Dešťová kanalizace...'!J38</f>
        <v>0</v>
      </c>
      <c r="AZ106" s="86">
        <f>'303b - Dešťová kanalizace...'!F35</f>
        <v>0</v>
      </c>
      <c r="BA106" s="86">
        <f>'303b - Dešťová kanalizace...'!F36</f>
        <v>0</v>
      </c>
      <c r="BB106" s="86">
        <f>'303b - Dešťová kanalizace...'!F37</f>
        <v>0</v>
      </c>
      <c r="BC106" s="86">
        <f>'303b - Dešťová kanalizace...'!F38</f>
        <v>0</v>
      </c>
      <c r="BD106" s="88">
        <f>'303b - Dešťová kanalizace...'!F39</f>
        <v>0</v>
      </c>
      <c r="BT106" s="25" t="s">
        <v>87</v>
      </c>
      <c r="BV106" s="25" t="s">
        <v>79</v>
      </c>
      <c r="BW106" s="25" t="s">
        <v>123</v>
      </c>
      <c r="BX106" s="25" t="s">
        <v>117</v>
      </c>
      <c r="CL106" s="25" t="s">
        <v>1</v>
      </c>
    </row>
    <row r="107" spans="1:91" s="6" customFormat="1" ht="16.5" customHeight="1" x14ac:dyDescent="0.2">
      <c r="B107" s="75"/>
      <c r="C107" s="76"/>
      <c r="D107" s="197" t="s">
        <v>124</v>
      </c>
      <c r="E107" s="197"/>
      <c r="F107" s="197"/>
      <c r="G107" s="197"/>
      <c r="H107" s="197"/>
      <c r="I107" s="77"/>
      <c r="J107" s="197" t="s">
        <v>125</v>
      </c>
      <c r="K107" s="197"/>
      <c r="L107" s="197"/>
      <c r="M107" s="197"/>
      <c r="N107" s="197"/>
      <c r="O107" s="197"/>
      <c r="P107" s="197"/>
      <c r="Q107" s="197"/>
      <c r="R107" s="197"/>
      <c r="S107" s="197"/>
      <c r="T107" s="197"/>
      <c r="U107" s="197"/>
      <c r="V107" s="197"/>
      <c r="W107" s="197"/>
      <c r="X107" s="197"/>
      <c r="Y107" s="197"/>
      <c r="Z107" s="197"/>
      <c r="AA107" s="197"/>
      <c r="AB107" s="197"/>
      <c r="AC107" s="197"/>
      <c r="AD107" s="197"/>
      <c r="AE107" s="197"/>
      <c r="AF107" s="197"/>
      <c r="AG107" s="198">
        <f>ROUND(SUM(AG108:AG113),2)</f>
        <v>0</v>
      </c>
      <c r="AH107" s="199"/>
      <c r="AI107" s="199"/>
      <c r="AJ107" s="199"/>
      <c r="AK107" s="199"/>
      <c r="AL107" s="199"/>
      <c r="AM107" s="199"/>
      <c r="AN107" s="236">
        <f t="shared" si="0"/>
        <v>0</v>
      </c>
      <c r="AO107" s="199"/>
      <c r="AP107" s="199"/>
      <c r="AQ107" s="78" t="s">
        <v>84</v>
      </c>
      <c r="AR107" s="75"/>
      <c r="AS107" s="79">
        <f>ROUND(SUM(AS108:AS113),2)</f>
        <v>0</v>
      </c>
      <c r="AT107" s="80">
        <f t="shared" si="1"/>
        <v>0</v>
      </c>
      <c r="AU107" s="81">
        <f>ROUND(SUM(AU108:AU113),5)</f>
        <v>0</v>
      </c>
      <c r="AV107" s="80">
        <f>ROUND(AZ107*L29,2)</f>
        <v>0</v>
      </c>
      <c r="AW107" s="80">
        <f>ROUND(BA107*L30,2)</f>
        <v>0</v>
      </c>
      <c r="AX107" s="80">
        <f>ROUND(BB107*L29,2)</f>
        <v>0</v>
      </c>
      <c r="AY107" s="80">
        <f>ROUND(BC107*L30,2)</f>
        <v>0</v>
      </c>
      <c r="AZ107" s="80">
        <f>ROUND(SUM(AZ108:AZ113),2)</f>
        <v>0</v>
      </c>
      <c r="BA107" s="80">
        <f>ROUND(SUM(BA108:BA113),2)</f>
        <v>0</v>
      </c>
      <c r="BB107" s="80">
        <f>ROUND(SUM(BB108:BB113),2)</f>
        <v>0</v>
      </c>
      <c r="BC107" s="80">
        <f>ROUND(SUM(BC108:BC113),2)</f>
        <v>0</v>
      </c>
      <c r="BD107" s="82">
        <f>ROUND(SUM(BD108:BD113),2)</f>
        <v>0</v>
      </c>
      <c r="BS107" s="83" t="s">
        <v>76</v>
      </c>
      <c r="BT107" s="83" t="s">
        <v>85</v>
      </c>
      <c r="BU107" s="83" t="s">
        <v>78</v>
      </c>
      <c r="BV107" s="83" t="s">
        <v>79</v>
      </c>
      <c r="BW107" s="83" t="s">
        <v>126</v>
      </c>
      <c r="BX107" s="83" t="s">
        <v>5</v>
      </c>
      <c r="CL107" s="83" t="s">
        <v>1</v>
      </c>
      <c r="CM107" s="83" t="s">
        <v>87</v>
      </c>
    </row>
    <row r="108" spans="1:91" s="3" customFormat="1" ht="16.5" customHeight="1" x14ac:dyDescent="0.2">
      <c r="A108" s="74" t="s">
        <v>81</v>
      </c>
      <c r="B108" s="48"/>
      <c r="C108" s="9"/>
      <c r="D108" s="9"/>
      <c r="E108" s="196" t="s">
        <v>127</v>
      </c>
      <c r="F108" s="196"/>
      <c r="G108" s="196"/>
      <c r="H108" s="196"/>
      <c r="I108" s="196"/>
      <c r="J108" s="9"/>
      <c r="K108" s="196" t="s">
        <v>128</v>
      </c>
      <c r="L108" s="196"/>
      <c r="M108" s="196"/>
      <c r="N108" s="196"/>
      <c r="O108" s="196"/>
      <c r="P108" s="196"/>
      <c r="Q108" s="196"/>
      <c r="R108" s="196"/>
      <c r="S108" s="196"/>
      <c r="T108" s="196"/>
      <c r="U108" s="196"/>
      <c r="V108" s="196"/>
      <c r="W108" s="196"/>
      <c r="X108" s="196"/>
      <c r="Y108" s="196"/>
      <c r="Z108" s="196"/>
      <c r="AA108" s="196"/>
      <c r="AB108" s="196"/>
      <c r="AC108" s="196"/>
      <c r="AD108" s="196"/>
      <c r="AE108" s="196"/>
      <c r="AF108" s="196"/>
      <c r="AG108" s="200">
        <f>'304a1 - Vodovodní přípojk...'!J32</f>
        <v>0</v>
      </c>
      <c r="AH108" s="201"/>
      <c r="AI108" s="201"/>
      <c r="AJ108" s="201"/>
      <c r="AK108" s="201"/>
      <c r="AL108" s="201"/>
      <c r="AM108" s="201"/>
      <c r="AN108" s="200">
        <f t="shared" si="0"/>
        <v>0</v>
      </c>
      <c r="AO108" s="201"/>
      <c r="AP108" s="201"/>
      <c r="AQ108" s="84" t="s">
        <v>101</v>
      </c>
      <c r="AR108" s="48"/>
      <c r="AS108" s="85">
        <v>0</v>
      </c>
      <c r="AT108" s="86">
        <f t="shared" si="1"/>
        <v>0</v>
      </c>
      <c r="AU108" s="87">
        <f>'304a1 - Vodovodní přípojk...'!P125</f>
        <v>0</v>
      </c>
      <c r="AV108" s="86">
        <f>'304a1 - Vodovodní přípojk...'!J35</f>
        <v>0</v>
      </c>
      <c r="AW108" s="86">
        <f>'304a1 - Vodovodní přípojk...'!J36</f>
        <v>0</v>
      </c>
      <c r="AX108" s="86">
        <f>'304a1 - Vodovodní přípojk...'!J37</f>
        <v>0</v>
      </c>
      <c r="AY108" s="86">
        <f>'304a1 - Vodovodní přípojk...'!J38</f>
        <v>0</v>
      </c>
      <c r="AZ108" s="86">
        <f>'304a1 - Vodovodní přípojk...'!F35</f>
        <v>0</v>
      </c>
      <c r="BA108" s="86">
        <f>'304a1 - Vodovodní přípojk...'!F36</f>
        <v>0</v>
      </c>
      <c r="BB108" s="86">
        <f>'304a1 - Vodovodní přípojk...'!F37</f>
        <v>0</v>
      </c>
      <c r="BC108" s="86">
        <f>'304a1 - Vodovodní přípojk...'!F38</f>
        <v>0</v>
      </c>
      <c r="BD108" s="88">
        <f>'304a1 - Vodovodní přípojk...'!F39</f>
        <v>0</v>
      </c>
      <c r="BT108" s="25" t="s">
        <v>87</v>
      </c>
      <c r="BV108" s="25" t="s">
        <v>79</v>
      </c>
      <c r="BW108" s="25" t="s">
        <v>129</v>
      </c>
      <c r="BX108" s="25" t="s">
        <v>126</v>
      </c>
      <c r="CL108" s="25" t="s">
        <v>1</v>
      </c>
    </row>
    <row r="109" spans="1:91" s="3" customFormat="1" ht="23.25" customHeight="1" x14ac:dyDescent="0.2">
      <c r="A109" s="74" t="s">
        <v>81</v>
      </c>
      <c r="B109" s="48"/>
      <c r="C109" s="9"/>
      <c r="D109" s="9"/>
      <c r="E109" s="196" t="s">
        <v>130</v>
      </c>
      <c r="F109" s="196"/>
      <c r="G109" s="196"/>
      <c r="H109" s="196"/>
      <c r="I109" s="196"/>
      <c r="J109" s="9"/>
      <c r="K109" s="196" t="s">
        <v>131</v>
      </c>
      <c r="L109" s="196"/>
      <c r="M109" s="196"/>
      <c r="N109" s="196"/>
      <c r="O109" s="196"/>
      <c r="P109" s="196"/>
      <c r="Q109" s="196"/>
      <c r="R109" s="196"/>
      <c r="S109" s="196"/>
      <c r="T109" s="196"/>
      <c r="U109" s="196"/>
      <c r="V109" s="196"/>
      <c r="W109" s="196"/>
      <c r="X109" s="196"/>
      <c r="Y109" s="196"/>
      <c r="Z109" s="196"/>
      <c r="AA109" s="196"/>
      <c r="AB109" s="196"/>
      <c r="AC109" s="196"/>
      <c r="AD109" s="196"/>
      <c r="AE109" s="196"/>
      <c r="AF109" s="196"/>
      <c r="AG109" s="200">
        <f>'304a2 - Kanalizační splaš...'!J32</f>
        <v>0</v>
      </c>
      <c r="AH109" s="201"/>
      <c r="AI109" s="201"/>
      <c r="AJ109" s="201"/>
      <c r="AK109" s="201"/>
      <c r="AL109" s="201"/>
      <c r="AM109" s="201"/>
      <c r="AN109" s="200">
        <f t="shared" si="0"/>
        <v>0</v>
      </c>
      <c r="AO109" s="201"/>
      <c r="AP109" s="201"/>
      <c r="AQ109" s="84" t="s">
        <v>101</v>
      </c>
      <c r="AR109" s="48"/>
      <c r="AS109" s="85">
        <v>0</v>
      </c>
      <c r="AT109" s="86">
        <f t="shared" si="1"/>
        <v>0</v>
      </c>
      <c r="AU109" s="87">
        <f>'304a2 - Kanalizační splaš...'!P125</f>
        <v>0</v>
      </c>
      <c r="AV109" s="86">
        <f>'304a2 - Kanalizační splaš...'!J35</f>
        <v>0</v>
      </c>
      <c r="AW109" s="86">
        <f>'304a2 - Kanalizační splaš...'!J36</f>
        <v>0</v>
      </c>
      <c r="AX109" s="86">
        <f>'304a2 - Kanalizační splaš...'!J37</f>
        <v>0</v>
      </c>
      <c r="AY109" s="86">
        <f>'304a2 - Kanalizační splaš...'!J38</f>
        <v>0</v>
      </c>
      <c r="AZ109" s="86">
        <f>'304a2 - Kanalizační splaš...'!F35</f>
        <v>0</v>
      </c>
      <c r="BA109" s="86">
        <f>'304a2 - Kanalizační splaš...'!F36</f>
        <v>0</v>
      </c>
      <c r="BB109" s="86">
        <f>'304a2 - Kanalizační splaš...'!F37</f>
        <v>0</v>
      </c>
      <c r="BC109" s="86">
        <f>'304a2 - Kanalizační splaš...'!F38</f>
        <v>0</v>
      </c>
      <c r="BD109" s="88">
        <f>'304a2 - Kanalizační splaš...'!F39</f>
        <v>0</v>
      </c>
      <c r="BT109" s="25" t="s">
        <v>87</v>
      </c>
      <c r="BV109" s="25" t="s">
        <v>79</v>
      </c>
      <c r="BW109" s="25" t="s">
        <v>132</v>
      </c>
      <c r="BX109" s="25" t="s">
        <v>126</v>
      </c>
      <c r="CL109" s="25" t="s">
        <v>1</v>
      </c>
    </row>
    <row r="110" spans="1:91" s="3" customFormat="1" ht="23.25" customHeight="1" x14ac:dyDescent="0.2">
      <c r="A110" s="74" t="s">
        <v>81</v>
      </c>
      <c r="B110" s="48"/>
      <c r="C110" s="9"/>
      <c r="D110" s="9"/>
      <c r="E110" s="196" t="s">
        <v>133</v>
      </c>
      <c r="F110" s="196"/>
      <c r="G110" s="196"/>
      <c r="H110" s="196"/>
      <c r="I110" s="196"/>
      <c r="J110" s="9"/>
      <c r="K110" s="196" t="s">
        <v>134</v>
      </c>
      <c r="L110" s="196"/>
      <c r="M110" s="196"/>
      <c r="N110" s="196"/>
      <c r="O110" s="196"/>
      <c r="P110" s="196"/>
      <c r="Q110" s="196"/>
      <c r="R110" s="196"/>
      <c r="S110" s="196"/>
      <c r="T110" s="196"/>
      <c r="U110" s="196"/>
      <c r="V110" s="196"/>
      <c r="W110" s="196"/>
      <c r="X110" s="196"/>
      <c r="Y110" s="196"/>
      <c r="Z110" s="196"/>
      <c r="AA110" s="196"/>
      <c r="AB110" s="196"/>
      <c r="AC110" s="196"/>
      <c r="AD110" s="196"/>
      <c r="AE110" s="196"/>
      <c r="AF110" s="196"/>
      <c r="AG110" s="200">
        <f>'304a3 - Kanalizační dešťo...'!J32</f>
        <v>0</v>
      </c>
      <c r="AH110" s="201"/>
      <c r="AI110" s="201"/>
      <c r="AJ110" s="201"/>
      <c r="AK110" s="201"/>
      <c r="AL110" s="201"/>
      <c r="AM110" s="201"/>
      <c r="AN110" s="200">
        <f t="shared" si="0"/>
        <v>0</v>
      </c>
      <c r="AO110" s="201"/>
      <c r="AP110" s="201"/>
      <c r="AQ110" s="84" t="s">
        <v>101</v>
      </c>
      <c r="AR110" s="48"/>
      <c r="AS110" s="85">
        <v>0</v>
      </c>
      <c r="AT110" s="86">
        <f t="shared" si="1"/>
        <v>0</v>
      </c>
      <c r="AU110" s="87">
        <f>'304a3 - Kanalizační dešťo...'!P125</f>
        <v>0</v>
      </c>
      <c r="AV110" s="86">
        <f>'304a3 - Kanalizační dešťo...'!J35</f>
        <v>0</v>
      </c>
      <c r="AW110" s="86">
        <f>'304a3 - Kanalizační dešťo...'!J36</f>
        <v>0</v>
      </c>
      <c r="AX110" s="86">
        <f>'304a3 - Kanalizační dešťo...'!J37</f>
        <v>0</v>
      </c>
      <c r="AY110" s="86">
        <f>'304a3 - Kanalizační dešťo...'!J38</f>
        <v>0</v>
      </c>
      <c r="AZ110" s="86">
        <f>'304a3 - Kanalizační dešťo...'!F35</f>
        <v>0</v>
      </c>
      <c r="BA110" s="86">
        <f>'304a3 - Kanalizační dešťo...'!F36</f>
        <v>0</v>
      </c>
      <c r="BB110" s="86">
        <f>'304a3 - Kanalizační dešťo...'!F37</f>
        <v>0</v>
      </c>
      <c r="BC110" s="86">
        <f>'304a3 - Kanalizační dešťo...'!F38</f>
        <v>0</v>
      </c>
      <c r="BD110" s="88">
        <f>'304a3 - Kanalizační dešťo...'!F39</f>
        <v>0</v>
      </c>
      <c r="BT110" s="25" t="s">
        <v>87</v>
      </c>
      <c r="BV110" s="25" t="s">
        <v>79</v>
      </c>
      <c r="BW110" s="25" t="s">
        <v>135</v>
      </c>
      <c r="BX110" s="25" t="s">
        <v>126</v>
      </c>
      <c r="CL110" s="25" t="s">
        <v>1</v>
      </c>
    </row>
    <row r="111" spans="1:91" s="3" customFormat="1" ht="16.5" customHeight="1" x14ac:dyDescent="0.2">
      <c r="A111" s="74" t="s">
        <v>81</v>
      </c>
      <c r="B111" s="48"/>
      <c r="C111" s="9"/>
      <c r="D111" s="9"/>
      <c r="E111" s="196" t="s">
        <v>136</v>
      </c>
      <c r="F111" s="196"/>
      <c r="G111" s="196"/>
      <c r="H111" s="196"/>
      <c r="I111" s="196"/>
      <c r="J111" s="9"/>
      <c r="K111" s="196" t="s">
        <v>137</v>
      </c>
      <c r="L111" s="196"/>
      <c r="M111" s="196"/>
      <c r="N111" s="196"/>
      <c r="O111" s="196"/>
      <c r="P111" s="196"/>
      <c r="Q111" s="196"/>
      <c r="R111" s="196"/>
      <c r="S111" s="196"/>
      <c r="T111" s="196"/>
      <c r="U111" s="196"/>
      <c r="V111" s="196"/>
      <c r="W111" s="196"/>
      <c r="X111" s="196"/>
      <c r="Y111" s="196"/>
      <c r="Z111" s="196"/>
      <c r="AA111" s="196"/>
      <c r="AB111" s="196"/>
      <c r="AC111" s="196"/>
      <c r="AD111" s="196"/>
      <c r="AE111" s="196"/>
      <c r="AF111" s="196"/>
      <c r="AG111" s="200">
        <f>'304b1 - Vodovodní přípojk...'!J32</f>
        <v>0</v>
      </c>
      <c r="AH111" s="201"/>
      <c r="AI111" s="201"/>
      <c r="AJ111" s="201"/>
      <c r="AK111" s="201"/>
      <c r="AL111" s="201"/>
      <c r="AM111" s="201"/>
      <c r="AN111" s="200">
        <f t="shared" si="0"/>
        <v>0</v>
      </c>
      <c r="AO111" s="201"/>
      <c r="AP111" s="201"/>
      <c r="AQ111" s="84" t="s">
        <v>101</v>
      </c>
      <c r="AR111" s="48"/>
      <c r="AS111" s="85">
        <v>0</v>
      </c>
      <c r="AT111" s="86">
        <f t="shared" si="1"/>
        <v>0</v>
      </c>
      <c r="AU111" s="87">
        <f>'304b1 - Vodovodní přípojk...'!P125</f>
        <v>0</v>
      </c>
      <c r="AV111" s="86">
        <f>'304b1 - Vodovodní přípojk...'!J35</f>
        <v>0</v>
      </c>
      <c r="AW111" s="86">
        <f>'304b1 - Vodovodní přípojk...'!J36</f>
        <v>0</v>
      </c>
      <c r="AX111" s="86">
        <f>'304b1 - Vodovodní přípojk...'!J37</f>
        <v>0</v>
      </c>
      <c r="AY111" s="86">
        <f>'304b1 - Vodovodní přípojk...'!J38</f>
        <v>0</v>
      </c>
      <c r="AZ111" s="86">
        <f>'304b1 - Vodovodní přípojk...'!F35</f>
        <v>0</v>
      </c>
      <c r="BA111" s="86">
        <f>'304b1 - Vodovodní přípojk...'!F36</f>
        <v>0</v>
      </c>
      <c r="BB111" s="86">
        <f>'304b1 - Vodovodní přípojk...'!F37</f>
        <v>0</v>
      </c>
      <c r="BC111" s="86">
        <f>'304b1 - Vodovodní přípojk...'!F38</f>
        <v>0</v>
      </c>
      <c r="BD111" s="88">
        <f>'304b1 - Vodovodní přípojk...'!F39</f>
        <v>0</v>
      </c>
      <c r="BT111" s="25" t="s">
        <v>87</v>
      </c>
      <c r="BV111" s="25" t="s">
        <v>79</v>
      </c>
      <c r="BW111" s="25" t="s">
        <v>138</v>
      </c>
      <c r="BX111" s="25" t="s">
        <v>126</v>
      </c>
      <c r="CL111" s="25" t="s">
        <v>1</v>
      </c>
    </row>
    <row r="112" spans="1:91" s="3" customFormat="1" ht="23.25" customHeight="1" x14ac:dyDescent="0.2">
      <c r="A112" s="74" t="s">
        <v>81</v>
      </c>
      <c r="B112" s="48"/>
      <c r="C112" s="9"/>
      <c r="D112" s="9"/>
      <c r="E112" s="196" t="s">
        <v>139</v>
      </c>
      <c r="F112" s="196"/>
      <c r="G112" s="196"/>
      <c r="H112" s="196"/>
      <c r="I112" s="196"/>
      <c r="J112" s="9"/>
      <c r="K112" s="196" t="s">
        <v>140</v>
      </c>
      <c r="L112" s="196"/>
      <c r="M112" s="196"/>
      <c r="N112" s="196"/>
      <c r="O112" s="196"/>
      <c r="P112" s="196"/>
      <c r="Q112" s="196"/>
      <c r="R112" s="196"/>
      <c r="S112" s="196"/>
      <c r="T112" s="196"/>
      <c r="U112" s="196"/>
      <c r="V112" s="196"/>
      <c r="W112" s="196"/>
      <c r="X112" s="196"/>
      <c r="Y112" s="196"/>
      <c r="Z112" s="196"/>
      <c r="AA112" s="196"/>
      <c r="AB112" s="196"/>
      <c r="AC112" s="196"/>
      <c r="AD112" s="196"/>
      <c r="AE112" s="196"/>
      <c r="AF112" s="196"/>
      <c r="AG112" s="200">
        <f>'304b2 - Kanalizační splaš...'!J32</f>
        <v>0</v>
      </c>
      <c r="AH112" s="201"/>
      <c r="AI112" s="201"/>
      <c r="AJ112" s="201"/>
      <c r="AK112" s="201"/>
      <c r="AL112" s="201"/>
      <c r="AM112" s="201"/>
      <c r="AN112" s="200">
        <f t="shared" si="0"/>
        <v>0</v>
      </c>
      <c r="AO112" s="201"/>
      <c r="AP112" s="201"/>
      <c r="AQ112" s="84" t="s">
        <v>101</v>
      </c>
      <c r="AR112" s="48"/>
      <c r="AS112" s="85">
        <v>0</v>
      </c>
      <c r="AT112" s="86">
        <f t="shared" si="1"/>
        <v>0</v>
      </c>
      <c r="AU112" s="87">
        <f>'304b2 - Kanalizační splaš...'!P125</f>
        <v>0</v>
      </c>
      <c r="AV112" s="86">
        <f>'304b2 - Kanalizační splaš...'!J35</f>
        <v>0</v>
      </c>
      <c r="AW112" s="86">
        <f>'304b2 - Kanalizační splaš...'!J36</f>
        <v>0</v>
      </c>
      <c r="AX112" s="86">
        <f>'304b2 - Kanalizační splaš...'!J37</f>
        <v>0</v>
      </c>
      <c r="AY112" s="86">
        <f>'304b2 - Kanalizační splaš...'!J38</f>
        <v>0</v>
      </c>
      <c r="AZ112" s="86">
        <f>'304b2 - Kanalizační splaš...'!F35</f>
        <v>0</v>
      </c>
      <c r="BA112" s="86">
        <f>'304b2 - Kanalizační splaš...'!F36</f>
        <v>0</v>
      </c>
      <c r="BB112" s="86">
        <f>'304b2 - Kanalizační splaš...'!F37</f>
        <v>0</v>
      </c>
      <c r="BC112" s="86">
        <f>'304b2 - Kanalizační splaš...'!F38</f>
        <v>0</v>
      </c>
      <c r="BD112" s="88">
        <f>'304b2 - Kanalizační splaš...'!F39</f>
        <v>0</v>
      </c>
      <c r="BT112" s="25" t="s">
        <v>87</v>
      </c>
      <c r="BV112" s="25" t="s">
        <v>79</v>
      </c>
      <c r="BW112" s="25" t="s">
        <v>141</v>
      </c>
      <c r="BX112" s="25" t="s">
        <v>126</v>
      </c>
      <c r="CL112" s="25" t="s">
        <v>1</v>
      </c>
    </row>
    <row r="113" spans="1:91" s="3" customFormat="1" ht="23.25" customHeight="1" x14ac:dyDescent="0.2">
      <c r="A113" s="74" t="s">
        <v>81</v>
      </c>
      <c r="B113" s="48"/>
      <c r="C113" s="9"/>
      <c r="D113" s="9"/>
      <c r="E113" s="196" t="s">
        <v>142</v>
      </c>
      <c r="F113" s="196"/>
      <c r="G113" s="196"/>
      <c r="H113" s="196"/>
      <c r="I113" s="196"/>
      <c r="J113" s="9"/>
      <c r="K113" s="196" t="s">
        <v>143</v>
      </c>
      <c r="L113" s="196"/>
      <c r="M113" s="196"/>
      <c r="N113" s="196"/>
      <c r="O113" s="196"/>
      <c r="P113" s="196"/>
      <c r="Q113" s="196"/>
      <c r="R113" s="196"/>
      <c r="S113" s="196"/>
      <c r="T113" s="196"/>
      <c r="U113" s="196"/>
      <c r="V113" s="196"/>
      <c r="W113" s="196"/>
      <c r="X113" s="196"/>
      <c r="Y113" s="196"/>
      <c r="Z113" s="196"/>
      <c r="AA113" s="196"/>
      <c r="AB113" s="196"/>
      <c r="AC113" s="196"/>
      <c r="AD113" s="196"/>
      <c r="AE113" s="196"/>
      <c r="AF113" s="196"/>
      <c r="AG113" s="200">
        <f>'304b3 - Kanalizační dešťo...'!J32</f>
        <v>0</v>
      </c>
      <c r="AH113" s="201"/>
      <c r="AI113" s="201"/>
      <c r="AJ113" s="201"/>
      <c r="AK113" s="201"/>
      <c r="AL113" s="201"/>
      <c r="AM113" s="201"/>
      <c r="AN113" s="200">
        <f t="shared" si="0"/>
        <v>0</v>
      </c>
      <c r="AO113" s="201"/>
      <c r="AP113" s="201"/>
      <c r="AQ113" s="84" t="s">
        <v>101</v>
      </c>
      <c r="AR113" s="48"/>
      <c r="AS113" s="85">
        <v>0</v>
      </c>
      <c r="AT113" s="86">
        <f t="shared" si="1"/>
        <v>0</v>
      </c>
      <c r="AU113" s="87">
        <f>'304b3 - Kanalizační dešťo...'!P125</f>
        <v>0</v>
      </c>
      <c r="AV113" s="86">
        <f>'304b3 - Kanalizační dešťo...'!J35</f>
        <v>0</v>
      </c>
      <c r="AW113" s="86">
        <f>'304b3 - Kanalizační dešťo...'!J36</f>
        <v>0</v>
      </c>
      <c r="AX113" s="86">
        <f>'304b3 - Kanalizační dešťo...'!J37</f>
        <v>0</v>
      </c>
      <c r="AY113" s="86">
        <f>'304b3 - Kanalizační dešťo...'!J38</f>
        <v>0</v>
      </c>
      <c r="AZ113" s="86">
        <f>'304b3 - Kanalizační dešťo...'!F35</f>
        <v>0</v>
      </c>
      <c r="BA113" s="86">
        <f>'304b3 - Kanalizační dešťo...'!F36</f>
        <v>0</v>
      </c>
      <c r="BB113" s="86">
        <f>'304b3 - Kanalizační dešťo...'!F37</f>
        <v>0</v>
      </c>
      <c r="BC113" s="86">
        <f>'304b3 - Kanalizační dešťo...'!F38</f>
        <v>0</v>
      </c>
      <c r="BD113" s="88">
        <f>'304b3 - Kanalizační dešťo...'!F39</f>
        <v>0</v>
      </c>
      <c r="BT113" s="25" t="s">
        <v>87</v>
      </c>
      <c r="BV113" s="25" t="s">
        <v>79</v>
      </c>
      <c r="BW113" s="25" t="s">
        <v>144</v>
      </c>
      <c r="BX113" s="25" t="s">
        <v>126</v>
      </c>
      <c r="CL113" s="25" t="s">
        <v>1</v>
      </c>
    </row>
    <row r="114" spans="1:91" s="6" customFormat="1" ht="16.5" customHeight="1" x14ac:dyDescent="0.2">
      <c r="B114" s="75"/>
      <c r="C114" s="76"/>
      <c r="D114" s="197" t="s">
        <v>145</v>
      </c>
      <c r="E114" s="197"/>
      <c r="F114" s="197"/>
      <c r="G114" s="197"/>
      <c r="H114" s="197"/>
      <c r="I114" s="77"/>
      <c r="J114" s="197" t="s">
        <v>146</v>
      </c>
      <c r="K114" s="197"/>
      <c r="L114" s="197"/>
      <c r="M114" s="197"/>
      <c r="N114" s="197"/>
      <c r="O114" s="197"/>
      <c r="P114" s="197"/>
      <c r="Q114" s="197"/>
      <c r="R114" s="197"/>
      <c r="S114" s="197"/>
      <c r="T114" s="197"/>
      <c r="U114" s="197"/>
      <c r="V114" s="197"/>
      <c r="W114" s="197"/>
      <c r="X114" s="197"/>
      <c r="Y114" s="197"/>
      <c r="Z114" s="197"/>
      <c r="AA114" s="197"/>
      <c r="AB114" s="197"/>
      <c r="AC114" s="197"/>
      <c r="AD114" s="197"/>
      <c r="AE114" s="197"/>
      <c r="AF114" s="197"/>
      <c r="AG114" s="198">
        <f>ROUND(SUM(AG115:AG116),2)</f>
        <v>0</v>
      </c>
      <c r="AH114" s="199"/>
      <c r="AI114" s="199"/>
      <c r="AJ114" s="199"/>
      <c r="AK114" s="199"/>
      <c r="AL114" s="199"/>
      <c r="AM114" s="199"/>
      <c r="AN114" s="236">
        <f t="shared" si="0"/>
        <v>0</v>
      </c>
      <c r="AO114" s="199"/>
      <c r="AP114" s="199"/>
      <c r="AQ114" s="78" t="s">
        <v>84</v>
      </c>
      <c r="AR114" s="75"/>
      <c r="AS114" s="79">
        <f>ROUND(SUM(AS115:AS116),2)</f>
        <v>0</v>
      </c>
      <c r="AT114" s="80">
        <f t="shared" si="1"/>
        <v>0</v>
      </c>
      <c r="AU114" s="81">
        <f>ROUND(SUM(AU115:AU116),5)</f>
        <v>0</v>
      </c>
      <c r="AV114" s="80">
        <f>ROUND(AZ114*L29,2)</f>
        <v>0</v>
      </c>
      <c r="AW114" s="80">
        <f>ROUND(BA114*L30,2)</f>
        <v>0</v>
      </c>
      <c r="AX114" s="80">
        <f>ROUND(BB114*L29,2)</f>
        <v>0</v>
      </c>
      <c r="AY114" s="80">
        <f>ROUND(BC114*L30,2)</f>
        <v>0</v>
      </c>
      <c r="AZ114" s="80">
        <f>ROUND(SUM(AZ115:AZ116),2)</f>
        <v>0</v>
      </c>
      <c r="BA114" s="80">
        <f>ROUND(SUM(BA115:BA116),2)</f>
        <v>0</v>
      </c>
      <c r="BB114" s="80">
        <f>ROUND(SUM(BB115:BB116),2)</f>
        <v>0</v>
      </c>
      <c r="BC114" s="80">
        <f>ROUND(SUM(BC115:BC116),2)</f>
        <v>0</v>
      </c>
      <c r="BD114" s="82">
        <f>ROUND(SUM(BD115:BD116),2)</f>
        <v>0</v>
      </c>
      <c r="BS114" s="83" t="s">
        <v>76</v>
      </c>
      <c r="BT114" s="83" t="s">
        <v>85</v>
      </c>
      <c r="BU114" s="83" t="s">
        <v>78</v>
      </c>
      <c r="BV114" s="83" t="s">
        <v>79</v>
      </c>
      <c r="BW114" s="83" t="s">
        <v>147</v>
      </c>
      <c r="BX114" s="83" t="s">
        <v>5</v>
      </c>
      <c r="CL114" s="83" t="s">
        <v>1</v>
      </c>
      <c r="CM114" s="83" t="s">
        <v>87</v>
      </c>
    </row>
    <row r="115" spans="1:91" s="3" customFormat="1" ht="16.5" customHeight="1" x14ac:dyDescent="0.2">
      <c r="A115" s="74" t="s">
        <v>81</v>
      </c>
      <c r="B115" s="48"/>
      <c r="C115" s="9"/>
      <c r="D115" s="9"/>
      <c r="E115" s="196" t="s">
        <v>148</v>
      </c>
      <c r="F115" s="196"/>
      <c r="G115" s="196"/>
      <c r="H115" s="196"/>
      <c r="I115" s="196"/>
      <c r="J115" s="9"/>
      <c r="K115" s="196" t="s">
        <v>149</v>
      </c>
      <c r="L115" s="196"/>
      <c r="M115" s="196"/>
      <c r="N115" s="196"/>
      <c r="O115" s="196"/>
      <c r="P115" s="196"/>
      <c r="Q115" s="196"/>
      <c r="R115" s="196"/>
      <c r="S115" s="196"/>
      <c r="T115" s="196"/>
      <c r="U115" s="196"/>
      <c r="V115" s="196"/>
      <c r="W115" s="196"/>
      <c r="X115" s="196"/>
      <c r="Y115" s="196"/>
      <c r="Z115" s="196"/>
      <c r="AA115" s="196"/>
      <c r="AB115" s="196"/>
      <c r="AC115" s="196"/>
      <c r="AD115" s="196"/>
      <c r="AE115" s="196"/>
      <c r="AF115" s="196"/>
      <c r="AG115" s="200">
        <f>'401a - Veřejné osvětlení,...'!J32</f>
        <v>0</v>
      </c>
      <c r="AH115" s="201"/>
      <c r="AI115" s="201"/>
      <c r="AJ115" s="201"/>
      <c r="AK115" s="201"/>
      <c r="AL115" s="201"/>
      <c r="AM115" s="201"/>
      <c r="AN115" s="200">
        <f t="shared" si="0"/>
        <v>0</v>
      </c>
      <c r="AO115" s="201"/>
      <c r="AP115" s="201"/>
      <c r="AQ115" s="84" t="s">
        <v>101</v>
      </c>
      <c r="AR115" s="48"/>
      <c r="AS115" s="85">
        <v>0</v>
      </c>
      <c r="AT115" s="86">
        <f t="shared" si="1"/>
        <v>0</v>
      </c>
      <c r="AU115" s="87">
        <f>'401a - Veřejné osvětlení,...'!P128</f>
        <v>0</v>
      </c>
      <c r="AV115" s="86">
        <f>'401a - Veřejné osvětlení,...'!J35</f>
        <v>0</v>
      </c>
      <c r="AW115" s="86">
        <f>'401a - Veřejné osvětlení,...'!J36</f>
        <v>0</v>
      </c>
      <c r="AX115" s="86">
        <f>'401a - Veřejné osvětlení,...'!J37</f>
        <v>0</v>
      </c>
      <c r="AY115" s="86">
        <f>'401a - Veřejné osvětlení,...'!J38</f>
        <v>0</v>
      </c>
      <c r="AZ115" s="86">
        <f>'401a - Veřejné osvětlení,...'!F35</f>
        <v>0</v>
      </c>
      <c r="BA115" s="86">
        <f>'401a - Veřejné osvětlení,...'!F36</f>
        <v>0</v>
      </c>
      <c r="BB115" s="86">
        <f>'401a - Veřejné osvětlení,...'!F37</f>
        <v>0</v>
      </c>
      <c r="BC115" s="86">
        <f>'401a - Veřejné osvětlení,...'!F38</f>
        <v>0</v>
      </c>
      <c r="BD115" s="88">
        <f>'401a - Veřejné osvětlení,...'!F39</f>
        <v>0</v>
      </c>
      <c r="BT115" s="25" t="s">
        <v>87</v>
      </c>
      <c r="BV115" s="25" t="s">
        <v>79</v>
      </c>
      <c r="BW115" s="25" t="s">
        <v>150</v>
      </c>
      <c r="BX115" s="25" t="s">
        <v>147</v>
      </c>
      <c r="CL115" s="25" t="s">
        <v>1</v>
      </c>
    </row>
    <row r="116" spans="1:91" s="3" customFormat="1" ht="16.5" customHeight="1" x14ac:dyDescent="0.2">
      <c r="A116" s="74" t="s">
        <v>81</v>
      </c>
      <c r="B116" s="48"/>
      <c r="C116" s="9"/>
      <c r="D116" s="9"/>
      <c r="E116" s="196" t="s">
        <v>151</v>
      </c>
      <c r="F116" s="196"/>
      <c r="G116" s="196"/>
      <c r="H116" s="196"/>
      <c r="I116" s="196"/>
      <c r="J116" s="9"/>
      <c r="K116" s="196" t="s">
        <v>152</v>
      </c>
      <c r="L116" s="196"/>
      <c r="M116" s="196"/>
      <c r="N116" s="196"/>
      <c r="O116" s="196"/>
      <c r="P116" s="196"/>
      <c r="Q116" s="196"/>
      <c r="R116" s="196"/>
      <c r="S116" s="196"/>
      <c r="T116" s="196"/>
      <c r="U116" s="196"/>
      <c r="V116" s="196"/>
      <c r="W116" s="196"/>
      <c r="X116" s="196"/>
      <c r="Y116" s="196"/>
      <c r="Z116" s="196"/>
      <c r="AA116" s="196"/>
      <c r="AB116" s="196"/>
      <c r="AC116" s="196"/>
      <c r="AD116" s="196"/>
      <c r="AE116" s="196"/>
      <c r="AF116" s="196"/>
      <c r="AG116" s="200">
        <f>'401b - Veřejné osvětlení,...'!J32</f>
        <v>0</v>
      </c>
      <c r="AH116" s="201"/>
      <c r="AI116" s="201"/>
      <c r="AJ116" s="201"/>
      <c r="AK116" s="201"/>
      <c r="AL116" s="201"/>
      <c r="AM116" s="201"/>
      <c r="AN116" s="200">
        <f t="shared" si="0"/>
        <v>0</v>
      </c>
      <c r="AO116" s="201"/>
      <c r="AP116" s="201"/>
      <c r="AQ116" s="84" t="s">
        <v>101</v>
      </c>
      <c r="AR116" s="48"/>
      <c r="AS116" s="89">
        <v>0</v>
      </c>
      <c r="AT116" s="90">
        <f t="shared" si="1"/>
        <v>0</v>
      </c>
      <c r="AU116" s="91">
        <f>'401b - Veřejné osvětlení,...'!P128</f>
        <v>0</v>
      </c>
      <c r="AV116" s="90">
        <f>'401b - Veřejné osvětlení,...'!J35</f>
        <v>0</v>
      </c>
      <c r="AW116" s="90">
        <f>'401b - Veřejné osvětlení,...'!J36</f>
        <v>0</v>
      </c>
      <c r="AX116" s="90">
        <f>'401b - Veřejné osvětlení,...'!J37</f>
        <v>0</v>
      </c>
      <c r="AY116" s="90">
        <f>'401b - Veřejné osvětlení,...'!J38</f>
        <v>0</v>
      </c>
      <c r="AZ116" s="90">
        <f>'401b - Veřejné osvětlení,...'!F35</f>
        <v>0</v>
      </c>
      <c r="BA116" s="90">
        <f>'401b - Veřejné osvětlení,...'!F36</f>
        <v>0</v>
      </c>
      <c r="BB116" s="90">
        <f>'401b - Veřejné osvětlení,...'!F37</f>
        <v>0</v>
      </c>
      <c r="BC116" s="90">
        <f>'401b - Veřejné osvětlení,...'!F38</f>
        <v>0</v>
      </c>
      <c r="BD116" s="92">
        <f>'401b - Veřejné osvětlení,...'!F39</f>
        <v>0</v>
      </c>
      <c r="BT116" s="25" t="s">
        <v>87</v>
      </c>
      <c r="BV116" s="25" t="s">
        <v>79</v>
      </c>
      <c r="BW116" s="25" t="s">
        <v>153</v>
      </c>
      <c r="BX116" s="25" t="s">
        <v>147</v>
      </c>
      <c r="CL116" s="25" t="s">
        <v>1</v>
      </c>
    </row>
    <row r="117" spans="1:91" s="1" customFormat="1" ht="30" customHeight="1" x14ac:dyDescent="0.2">
      <c r="B117" s="32"/>
      <c r="AR117" s="32"/>
    </row>
    <row r="118" spans="1:91" s="1" customFormat="1" ht="6.9" customHeight="1" x14ac:dyDescent="0.2">
      <c r="B118" s="44"/>
      <c r="C118" s="45"/>
      <c r="D118" s="45"/>
      <c r="E118" s="45"/>
      <c r="F118" s="45"/>
      <c r="G118" s="45"/>
      <c r="H118" s="45"/>
      <c r="I118" s="45"/>
      <c r="J118" s="45"/>
      <c r="K118" s="45"/>
      <c r="L118" s="45"/>
      <c r="M118" s="45"/>
      <c r="N118" s="45"/>
      <c r="O118" s="45"/>
      <c r="P118" s="45"/>
      <c r="Q118" s="45"/>
      <c r="R118" s="45"/>
      <c r="S118" s="45"/>
      <c r="T118" s="45"/>
      <c r="U118" s="45"/>
      <c r="V118" s="45"/>
      <c r="W118" s="45"/>
      <c r="X118" s="45"/>
      <c r="Y118" s="45"/>
      <c r="Z118" s="45"/>
      <c r="AA118" s="45"/>
      <c r="AB118" s="45"/>
      <c r="AC118" s="45"/>
      <c r="AD118" s="45"/>
      <c r="AE118" s="45"/>
      <c r="AF118" s="45"/>
      <c r="AG118" s="45"/>
      <c r="AH118" s="45"/>
      <c r="AI118" s="45"/>
      <c r="AJ118" s="45"/>
      <c r="AK118" s="45"/>
      <c r="AL118" s="45"/>
      <c r="AM118" s="45"/>
      <c r="AN118" s="45"/>
      <c r="AO118" s="45"/>
      <c r="AP118" s="45"/>
      <c r="AQ118" s="45"/>
      <c r="AR118" s="32"/>
    </row>
  </sheetData>
  <sheetProtection algorithmName="SHA-512" hashValue="/2jLlLq4xZz5Wb5sEm1rZd5UvIkRr2oy7AqQx4uyZt8qi2BoOHOyKri4vxw/M+sAXV5bWX39wkY09OJ4R+ZArA==" saltValue="XqXZQf50UyYus46ByzEmGq1u1gWS607dKA/zO+u9S2SXV5o+EHYS9LrOr08dYkIrEd4KF+WNfi+ATbhQ4hVh8w==" spinCount="100000" sheet="1" objects="1" scenarios="1" formatColumns="0" formatRows="0"/>
  <mergeCells count="126">
    <mergeCell ref="AG116:AM116"/>
    <mergeCell ref="AN116:AP116"/>
    <mergeCell ref="AG111:AM111"/>
    <mergeCell ref="AN111:AP111"/>
    <mergeCell ref="AN112:AP112"/>
    <mergeCell ref="AG112:AM112"/>
    <mergeCell ref="AN113:AP113"/>
    <mergeCell ref="AG113:AM113"/>
    <mergeCell ref="AN114:AP114"/>
    <mergeCell ref="AG114:AM114"/>
    <mergeCell ref="AG115:AM115"/>
    <mergeCell ref="AN115:AP115"/>
    <mergeCell ref="AN106:AP106"/>
    <mergeCell ref="AN107:AP107"/>
    <mergeCell ref="AG107:AM107"/>
    <mergeCell ref="AN108:AP108"/>
    <mergeCell ref="AG108:AM108"/>
    <mergeCell ref="AN109:AP109"/>
    <mergeCell ref="AG109:AM109"/>
    <mergeCell ref="AN110:AP110"/>
    <mergeCell ref="AG110:AM110"/>
    <mergeCell ref="AG105:AM105"/>
    <mergeCell ref="AN105:AP105"/>
    <mergeCell ref="AN96:AP96"/>
    <mergeCell ref="AG96:AM96"/>
    <mergeCell ref="AN97:AP97"/>
    <mergeCell ref="AG97:AM97"/>
    <mergeCell ref="AG98:AM98"/>
    <mergeCell ref="AN98:AP98"/>
    <mergeCell ref="AG99:AM99"/>
    <mergeCell ref="AN99:AP99"/>
    <mergeCell ref="AG100:AM100"/>
    <mergeCell ref="AN100:AP100"/>
    <mergeCell ref="AR2:BE2"/>
    <mergeCell ref="AM89:AP89"/>
    <mergeCell ref="AS89:AT91"/>
    <mergeCell ref="AM90:AP90"/>
    <mergeCell ref="AG92:AM92"/>
    <mergeCell ref="AN92:AP92"/>
    <mergeCell ref="AG94:AM94"/>
    <mergeCell ref="AN95:AP95"/>
    <mergeCell ref="AG95:AM95"/>
    <mergeCell ref="AK32:AO32"/>
    <mergeCell ref="AN94:AP94"/>
    <mergeCell ref="D114:H114"/>
    <mergeCell ref="J114:AF114"/>
    <mergeCell ref="E110:I110"/>
    <mergeCell ref="K110:AF110"/>
    <mergeCell ref="E111:I111"/>
    <mergeCell ref="K111:AF111"/>
    <mergeCell ref="E112:I112"/>
    <mergeCell ref="K112:AF112"/>
    <mergeCell ref="E113:I113"/>
    <mergeCell ref="K113:AF113"/>
    <mergeCell ref="AK31:AO31"/>
    <mergeCell ref="E109:I109"/>
    <mergeCell ref="K109:AF109"/>
    <mergeCell ref="L32:P32"/>
    <mergeCell ref="W32:AE32"/>
    <mergeCell ref="AK33:AO33"/>
    <mergeCell ref="L33:P33"/>
    <mergeCell ref="W33:AE33"/>
    <mergeCell ref="AK35:AO35"/>
    <mergeCell ref="X35:AB35"/>
    <mergeCell ref="AM87:AN87"/>
    <mergeCell ref="L85:AJ85"/>
    <mergeCell ref="E105:I105"/>
    <mergeCell ref="K105:AF105"/>
    <mergeCell ref="E106:I106"/>
    <mergeCell ref="K106:AF106"/>
    <mergeCell ref="D107:H107"/>
    <mergeCell ref="AN101:AP101"/>
    <mergeCell ref="AN102:AP102"/>
    <mergeCell ref="AG102:AM102"/>
    <mergeCell ref="AG103:AM103"/>
    <mergeCell ref="AN103:AP103"/>
    <mergeCell ref="AN104:AP104"/>
    <mergeCell ref="AG104:AM104"/>
    <mergeCell ref="J96:AF96"/>
    <mergeCell ref="J98:AF98"/>
    <mergeCell ref="K102:AF102"/>
    <mergeCell ref="E115:I115"/>
    <mergeCell ref="K115:AF115"/>
    <mergeCell ref="E116:I116"/>
    <mergeCell ref="K116:AF116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K103:AF103"/>
    <mergeCell ref="K99:AF99"/>
    <mergeCell ref="K100:AF100"/>
    <mergeCell ref="J107:AF107"/>
    <mergeCell ref="E108:I108"/>
    <mergeCell ref="K108:AF108"/>
    <mergeCell ref="AG101:AM101"/>
    <mergeCell ref="AG106:AM106"/>
    <mergeCell ref="C92:G92"/>
    <mergeCell ref="D98:H98"/>
    <mergeCell ref="D96:H96"/>
    <mergeCell ref="D95:H95"/>
    <mergeCell ref="D101:H101"/>
    <mergeCell ref="D97:H97"/>
    <mergeCell ref="D104:H104"/>
    <mergeCell ref="E100:I100"/>
    <mergeCell ref="E99:I99"/>
    <mergeCell ref="E103:I103"/>
    <mergeCell ref="E102:I102"/>
    <mergeCell ref="I92:AF92"/>
    <mergeCell ref="J101:AF101"/>
    <mergeCell ref="J97:AF97"/>
    <mergeCell ref="J95:AF95"/>
    <mergeCell ref="J104:AF104"/>
  </mergeCells>
  <hyperlinks>
    <hyperlink ref="A95" location="'02 - Ostatní a vedlejší n...'!C2" display="/" xr:uid="{00000000-0004-0000-0000-000000000000}"/>
    <hyperlink ref="A96" location="'101 - ulice Vrchlického'!C2" display="/" xr:uid="{00000000-0004-0000-0000-000001000000}"/>
    <hyperlink ref="A97" location="'102 - ulice Na Chmelnici'!C2" display="/" xr:uid="{00000000-0004-0000-0000-000002000000}"/>
    <hyperlink ref="A99" location="'301a - Vodovod, ulice Vrc...'!C2" display="/" xr:uid="{00000000-0004-0000-0000-000003000000}"/>
    <hyperlink ref="A100" location="'301b - Vodovod, ulice Na ...'!C2" display="/" xr:uid="{00000000-0004-0000-0000-000004000000}"/>
    <hyperlink ref="A102" location="'302a - Splašková kanaliza...'!C2" display="/" xr:uid="{00000000-0004-0000-0000-000005000000}"/>
    <hyperlink ref="A103" location="'302b - Splašková kanaliza...'!C2" display="/" xr:uid="{00000000-0004-0000-0000-000006000000}"/>
    <hyperlink ref="A105" location="'303a - Dešťová kanalizace...'!C2" display="/" xr:uid="{00000000-0004-0000-0000-000007000000}"/>
    <hyperlink ref="A106" location="'303b - Dešťová kanalizace...'!C2" display="/" xr:uid="{00000000-0004-0000-0000-000008000000}"/>
    <hyperlink ref="A108" location="'304a1 - Vodovodní přípojk...'!C2" display="/" xr:uid="{00000000-0004-0000-0000-000009000000}"/>
    <hyperlink ref="A109" location="'304a2 - Kanalizační splaš...'!C2" display="/" xr:uid="{00000000-0004-0000-0000-00000A000000}"/>
    <hyperlink ref="A110" location="'304a3 - Kanalizační dešťo...'!C2" display="/" xr:uid="{00000000-0004-0000-0000-00000B000000}"/>
    <hyperlink ref="A111" location="'304b1 - Vodovodní přípojk...'!C2" display="/" xr:uid="{00000000-0004-0000-0000-00000C000000}"/>
    <hyperlink ref="A112" location="'304b2 - Kanalizační splaš...'!C2" display="/" xr:uid="{00000000-0004-0000-0000-00000D000000}"/>
    <hyperlink ref="A113" location="'304b3 - Kanalizační dešťo...'!C2" display="/" xr:uid="{00000000-0004-0000-0000-00000E000000}"/>
    <hyperlink ref="A115" location="'401a - Veřejné osvětlení,...'!C2" display="/" xr:uid="{00000000-0004-0000-0000-00000F000000}"/>
    <hyperlink ref="A116" location="'401b - Veřejné osvětlení,...'!C2" display="/" xr:uid="{00000000-0004-0000-0000-000010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B2:BM259"/>
  <sheetViews>
    <sheetView showGridLines="0" workbookViewId="0"/>
  </sheetViews>
  <sheetFormatPr defaultRowHeight="10.199999999999999" x14ac:dyDescent="0.2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100.85546875" customWidth="1"/>
    <col min="7" max="7" width="7.42578125" customWidth="1"/>
    <col min="8" max="8" width="14" customWidth="1"/>
    <col min="9" max="9" width="15.85546875" customWidth="1"/>
    <col min="10" max="11" width="22.28515625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 x14ac:dyDescent="0.2">
      <c r="L2" s="209"/>
      <c r="M2" s="209"/>
      <c r="N2" s="209"/>
      <c r="O2" s="209"/>
      <c r="P2" s="209"/>
      <c r="Q2" s="209"/>
      <c r="R2" s="209"/>
      <c r="S2" s="209"/>
      <c r="T2" s="209"/>
      <c r="U2" s="209"/>
      <c r="V2" s="209"/>
      <c r="AT2" s="17" t="s">
        <v>123</v>
      </c>
    </row>
    <row r="3" spans="2:46" ht="6.9" customHeight="1" x14ac:dyDescent="0.2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87</v>
      </c>
    </row>
    <row r="4" spans="2:46" ht="24.9" customHeight="1" x14ac:dyDescent="0.2">
      <c r="B4" s="20"/>
      <c r="D4" s="21" t="s">
        <v>154</v>
      </c>
      <c r="L4" s="20"/>
      <c r="M4" s="93" t="s">
        <v>10</v>
      </c>
      <c r="AT4" s="17" t="s">
        <v>4</v>
      </c>
    </row>
    <row r="5" spans="2:46" ht="6.9" customHeight="1" x14ac:dyDescent="0.2">
      <c r="B5" s="20"/>
      <c r="L5" s="20"/>
    </row>
    <row r="6" spans="2:46" ht="12" customHeight="1" x14ac:dyDescent="0.2">
      <c r="B6" s="20"/>
      <c r="D6" s="27" t="s">
        <v>16</v>
      </c>
      <c r="L6" s="20"/>
    </row>
    <row r="7" spans="2:46" ht="16.5" customHeight="1" x14ac:dyDescent="0.2">
      <c r="B7" s="20"/>
      <c r="E7" s="239" t="str">
        <f>'Rekapitulace stavby'!K6</f>
        <v>Stavební úpravy MK v ul. Na Chmelnici a části ul. Vrchlickéhé v Třeboni</v>
      </c>
      <c r="F7" s="240"/>
      <c r="G7" s="240"/>
      <c r="H7" s="240"/>
      <c r="L7" s="20"/>
    </row>
    <row r="8" spans="2:46" ht="12" customHeight="1" x14ac:dyDescent="0.2">
      <c r="B8" s="20"/>
      <c r="D8" s="27" t="s">
        <v>155</v>
      </c>
      <c r="L8" s="20"/>
    </row>
    <row r="9" spans="2:46" s="1" customFormat="1" ht="16.5" customHeight="1" x14ac:dyDescent="0.2">
      <c r="B9" s="32"/>
      <c r="E9" s="239" t="s">
        <v>2023</v>
      </c>
      <c r="F9" s="238"/>
      <c r="G9" s="238"/>
      <c r="H9" s="238"/>
      <c r="L9" s="32"/>
    </row>
    <row r="10" spans="2:46" s="1" customFormat="1" ht="12" customHeight="1" x14ac:dyDescent="0.2">
      <c r="B10" s="32"/>
      <c r="D10" s="27" t="s">
        <v>1450</v>
      </c>
      <c r="L10" s="32"/>
    </row>
    <row r="11" spans="2:46" s="1" customFormat="1" ht="16.5" customHeight="1" x14ac:dyDescent="0.2">
      <c r="B11" s="32"/>
      <c r="E11" s="225" t="s">
        <v>2261</v>
      </c>
      <c r="F11" s="238"/>
      <c r="G11" s="238"/>
      <c r="H11" s="238"/>
      <c r="L11" s="32"/>
    </row>
    <row r="12" spans="2:46" s="1" customFormat="1" x14ac:dyDescent="0.2">
      <c r="B12" s="32"/>
      <c r="L12" s="32"/>
    </row>
    <row r="13" spans="2:46" s="1" customFormat="1" ht="12" customHeight="1" x14ac:dyDescent="0.2">
      <c r="B13" s="32"/>
      <c r="D13" s="27" t="s">
        <v>18</v>
      </c>
      <c r="F13" s="25" t="s">
        <v>1</v>
      </c>
      <c r="I13" s="27" t="s">
        <v>19</v>
      </c>
      <c r="J13" s="25" t="s">
        <v>1</v>
      </c>
      <c r="L13" s="32"/>
    </row>
    <row r="14" spans="2:46" s="1" customFormat="1" ht="12" customHeight="1" x14ac:dyDescent="0.2">
      <c r="B14" s="32"/>
      <c r="D14" s="27" t="s">
        <v>20</v>
      </c>
      <c r="F14" s="25" t="s">
        <v>21</v>
      </c>
      <c r="I14" s="27" t="s">
        <v>22</v>
      </c>
      <c r="J14" s="52" t="str">
        <f>'Rekapitulace stavby'!AN8</f>
        <v>6. 6. 2024</v>
      </c>
      <c r="L14" s="32"/>
    </row>
    <row r="15" spans="2:46" s="1" customFormat="1" ht="10.95" customHeight="1" x14ac:dyDescent="0.2">
      <c r="B15" s="32"/>
      <c r="L15" s="32"/>
    </row>
    <row r="16" spans="2:46" s="1" customFormat="1" ht="12" customHeight="1" x14ac:dyDescent="0.2">
      <c r="B16" s="32"/>
      <c r="D16" s="27" t="s">
        <v>24</v>
      </c>
      <c r="I16" s="27" t="s">
        <v>25</v>
      </c>
      <c r="J16" s="25" t="s">
        <v>1</v>
      </c>
      <c r="L16" s="32"/>
    </row>
    <row r="17" spans="2:12" s="1" customFormat="1" ht="18" customHeight="1" x14ac:dyDescent="0.2">
      <c r="B17" s="32"/>
      <c r="E17" s="25" t="s">
        <v>26</v>
      </c>
      <c r="I17" s="27" t="s">
        <v>27</v>
      </c>
      <c r="J17" s="25" t="s">
        <v>1</v>
      </c>
      <c r="L17" s="32"/>
    </row>
    <row r="18" spans="2:12" s="1" customFormat="1" ht="6.9" customHeight="1" x14ac:dyDescent="0.2">
      <c r="B18" s="32"/>
      <c r="L18" s="32"/>
    </row>
    <row r="19" spans="2:12" s="1" customFormat="1" ht="12" customHeight="1" x14ac:dyDescent="0.2">
      <c r="B19" s="32"/>
      <c r="D19" s="27" t="s">
        <v>28</v>
      </c>
      <c r="I19" s="27" t="s">
        <v>25</v>
      </c>
      <c r="J19" s="28" t="str">
        <f>'Rekapitulace stavby'!AN13</f>
        <v>Vyplň údaj</v>
      </c>
      <c r="L19" s="32"/>
    </row>
    <row r="20" spans="2:12" s="1" customFormat="1" ht="18" customHeight="1" x14ac:dyDescent="0.2">
      <c r="B20" s="32"/>
      <c r="E20" s="241" t="str">
        <f>'Rekapitulace stavby'!E14</f>
        <v>Vyplň údaj</v>
      </c>
      <c r="F20" s="208"/>
      <c r="G20" s="208"/>
      <c r="H20" s="208"/>
      <c r="I20" s="27" t="s">
        <v>27</v>
      </c>
      <c r="J20" s="28" t="str">
        <f>'Rekapitulace stavby'!AN14</f>
        <v>Vyplň údaj</v>
      </c>
      <c r="L20" s="32"/>
    </row>
    <row r="21" spans="2:12" s="1" customFormat="1" ht="6.9" customHeight="1" x14ac:dyDescent="0.2">
      <c r="B21" s="32"/>
      <c r="L21" s="32"/>
    </row>
    <row r="22" spans="2:12" s="1" customFormat="1" ht="12" customHeight="1" x14ac:dyDescent="0.2">
      <c r="B22" s="32"/>
      <c r="D22" s="27" t="s">
        <v>30</v>
      </c>
      <c r="I22" s="27" t="s">
        <v>25</v>
      </c>
      <c r="J22" s="25" t="s">
        <v>31</v>
      </c>
      <c r="L22" s="32"/>
    </row>
    <row r="23" spans="2:12" s="1" customFormat="1" ht="18" customHeight="1" x14ac:dyDescent="0.2">
      <c r="B23" s="32"/>
      <c r="E23" s="25" t="s">
        <v>32</v>
      </c>
      <c r="I23" s="27" t="s">
        <v>27</v>
      </c>
      <c r="J23" s="25" t="s">
        <v>1775</v>
      </c>
      <c r="L23" s="32"/>
    </row>
    <row r="24" spans="2:12" s="1" customFormat="1" ht="6.9" customHeight="1" x14ac:dyDescent="0.2">
      <c r="B24" s="32"/>
      <c r="L24" s="32"/>
    </row>
    <row r="25" spans="2:12" s="1" customFormat="1" ht="12" customHeight="1" x14ac:dyDescent="0.2">
      <c r="B25" s="32"/>
      <c r="D25" s="27" t="s">
        <v>34</v>
      </c>
      <c r="I25" s="27" t="s">
        <v>25</v>
      </c>
      <c r="J25" s="25" t="str">
        <f>IF('Rekapitulace stavby'!AN19="","",'Rekapitulace stavby'!AN19)</f>
        <v/>
      </c>
      <c r="L25" s="32"/>
    </row>
    <row r="26" spans="2:12" s="1" customFormat="1" ht="18" customHeight="1" x14ac:dyDescent="0.2">
      <c r="B26" s="32"/>
      <c r="E26" s="25" t="str">
        <f>IF('Rekapitulace stavby'!E20="","",'Rekapitulace stavby'!E20)</f>
        <v xml:space="preserve"> </v>
      </c>
      <c r="I26" s="27" t="s">
        <v>27</v>
      </c>
      <c r="J26" s="25" t="str">
        <f>IF('Rekapitulace stavby'!AN20="","",'Rekapitulace stavby'!AN20)</f>
        <v/>
      </c>
      <c r="L26" s="32"/>
    </row>
    <row r="27" spans="2:12" s="1" customFormat="1" ht="6.9" customHeight="1" x14ac:dyDescent="0.2">
      <c r="B27" s="32"/>
      <c r="L27" s="32"/>
    </row>
    <row r="28" spans="2:12" s="1" customFormat="1" ht="12" customHeight="1" x14ac:dyDescent="0.2">
      <c r="B28" s="32"/>
      <c r="D28" s="27" t="s">
        <v>36</v>
      </c>
      <c r="L28" s="32"/>
    </row>
    <row r="29" spans="2:12" s="7" customFormat="1" ht="16.5" customHeight="1" x14ac:dyDescent="0.2">
      <c r="B29" s="94"/>
      <c r="E29" s="213" t="s">
        <v>1</v>
      </c>
      <c r="F29" s="213"/>
      <c r="G29" s="213"/>
      <c r="H29" s="213"/>
      <c r="L29" s="94"/>
    </row>
    <row r="30" spans="2:12" s="1" customFormat="1" ht="6.9" customHeight="1" x14ac:dyDescent="0.2">
      <c r="B30" s="32"/>
      <c r="L30" s="32"/>
    </row>
    <row r="31" spans="2:12" s="1" customFormat="1" ht="6.9" customHeight="1" x14ac:dyDescent="0.2">
      <c r="B31" s="32"/>
      <c r="D31" s="53"/>
      <c r="E31" s="53"/>
      <c r="F31" s="53"/>
      <c r="G31" s="53"/>
      <c r="H31" s="53"/>
      <c r="I31" s="53"/>
      <c r="J31" s="53"/>
      <c r="K31" s="53"/>
      <c r="L31" s="32"/>
    </row>
    <row r="32" spans="2:12" s="1" customFormat="1" ht="25.35" customHeight="1" x14ac:dyDescent="0.2">
      <c r="B32" s="32"/>
      <c r="D32" s="95" t="s">
        <v>37</v>
      </c>
      <c r="J32" s="66">
        <f>ROUND(J126, 2)</f>
        <v>0</v>
      </c>
      <c r="L32" s="32"/>
    </row>
    <row r="33" spans="2:12" s="1" customFormat="1" ht="6.9" customHeight="1" x14ac:dyDescent="0.2">
      <c r="B33" s="32"/>
      <c r="D33" s="53"/>
      <c r="E33" s="53"/>
      <c r="F33" s="53"/>
      <c r="G33" s="53"/>
      <c r="H33" s="53"/>
      <c r="I33" s="53"/>
      <c r="J33" s="53"/>
      <c r="K33" s="53"/>
      <c r="L33" s="32"/>
    </row>
    <row r="34" spans="2:12" s="1" customFormat="1" ht="14.4" customHeight="1" x14ac:dyDescent="0.2">
      <c r="B34" s="32"/>
      <c r="F34" s="35" t="s">
        <v>39</v>
      </c>
      <c r="I34" s="35" t="s">
        <v>38</v>
      </c>
      <c r="J34" s="35" t="s">
        <v>40</v>
      </c>
      <c r="L34" s="32"/>
    </row>
    <row r="35" spans="2:12" s="1" customFormat="1" ht="14.4" customHeight="1" x14ac:dyDescent="0.2">
      <c r="B35" s="32"/>
      <c r="D35" s="55" t="s">
        <v>41</v>
      </c>
      <c r="E35" s="27" t="s">
        <v>42</v>
      </c>
      <c r="F35" s="86">
        <f>ROUND((SUM(BE126:BE258)),  2)</f>
        <v>0</v>
      </c>
      <c r="I35" s="96">
        <v>0.21</v>
      </c>
      <c r="J35" s="86">
        <f>ROUND(((SUM(BE126:BE258))*I35),  2)</f>
        <v>0</v>
      </c>
      <c r="L35" s="32"/>
    </row>
    <row r="36" spans="2:12" s="1" customFormat="1" ht="14.4" customHeight="1" x14ac:dyDescent="0.2">
      <c r="B36" s="32"/>
      <c r="E36" s="27" t="s">
        <v>43</v>
      </c>
      <c r="F36" s="86">
        <f>ROUND((SUM(BF126:BF258)),  2)</f>
        <v>0</v>
      </c>
      <c r="I36" s="96">
        <v>0.15</v>
      </c>
      <c r="J36" s="86">
        <f>ROUND(((SUM(BF126:BF258))*I36),  2)</f>
        <v>0</v>
      </c>
      <c r="L36" s="32"/>
    </row>
    <row r="37" spans="2:12" s="1" customFormat="1" ht="14.4" hidden="1" customHeight="1" x14ac:dyDescent="0.2">
      <c r="B37" s="32"/>
      <c r="E37" s="27" t="s">
        <v>44</v>
      </c>
      <c r="F37" s="86">
        <f>ROUND((SUM(BG126:BG258)),  2)</f>
        <v>0</v>
      </c>
      <c r="I37" s="96">
        <v>0.21</v>
      </c>
      <c r="J37" s="86">
        <f>0</f>
        <v>0</v>
      </c>
      <c r="L37" s="32"/>
    </row>
    <row r="38" spans="2:12" s="1" customFormat="1" ht="14.4" hidden="1" customHeight="1" x14ac:dyDescent="0.2">
      <c r="B38" s="32"/>
      <c r="E38" s="27" t="s">
        <v>45</v>
      </c>
      <c r="F38" s="86">
        <f>ROUND((SUM(BH126:BH258)),  2)</f>
        <v>0</v>
      </c>
      <c r="I38" s="96">
        <v>0.15</v>
      </c>
      <c r="J38" s="86">
        <f>0</f>
        <v>0</v>
      </c>
      <c r="L38" s="32"/>
    </row>
    <row r="39" spans="2:12" s="1" customFormat="1" ht="14.4" hidden="1" customHeight="1" x14ac:dyDescent="0.2">
      <c r="B39" s="32"/>
      <c r="E39" s="27" t="s">
        <v>46</v>
      </c>
      <c r="F39" s="86">
        <f>ROUND((SUM(BI126:BI258)),  2)</f>
        <v>0</v>
      </c>
      <c r="I39" s="96">
        <v>0</v>
      </c>
      <c r="J39" s="86">
        <f>0</f>
        <v>0</v>
      </c>
      <c r="L39" s="32"/>
    </row>
    <row r="40" spans="2:12" s="1" customFormat="1" ht="6.9" customHeight="1" x14ac:dyDescent="0.2">
      <c r="B40" s="32"/>
      <c r="L40" s="32"/>
    </row>
    <row r="41" spans="2:12" s="1" customFormat="1" ht="25.35" customHeight="1" x14ac:dyDescent="0.2">
      <c r="B41" s="32"/>
      <c r="C41" s="97"/>
      <c r="D41" s="98" t="s">
        <v>47</v>
      </c>
      <c r="E41" s="57"/>
      <c r="F41" s="57"/>
      <c r="G41" s="99" t="s">
        <v>48</v>
      </c>
      <c r="H41" s="100" t="s">
        <v>49</v>
      </c>
      <c r="I41" s="57"/>
      <c r="J41" s="101">
        <f>SUM(J32:J39)</f>
        <v>0</v>
      </c>
      <c r="K41" s="102"/>
      <c r="L41" s="32"/>
    </row>
    <row r="42" spans="2:12" s="1" customFormat="1" ht="14.4" customHeight="1" x14ac:dyDescent="0.2">
      <c r="B42" s="32"/>
      <c r="L42" s="32"/>
    </row>
    <row r="43" spans="2:12" ht="14.4" customHeight="1" x14ac:dyDescent="0.2">
      <c r="B43" s="20"/>
      <c r="L43" s="20"/>
    </row>
    <row r="44" spans="2:12" ht="14.4" customHeight="1" x14ac:dyDescent="0.2">
      <c r="B44" s="20"/>
      <c r="L44" s="20"/>
    </row>
    <row r="45" spans="2:12" ht="14.4" customHeight="1" x14ac:dyDescent="0.2">
      <c r="B45" s="20"/>
      <c r="L45" s="20"/>
    </row>
    <row r="46" spans="2:12" ht="14.4" customHeight="1" x14ac:dyDescent="0.2">
      <c r="B46" s="20"/>
      <c r="L46" s="20"/>
    </row>
    <row r="47" spans="2:12" ht="14.4" customHeight="1" x14ac:dyDescent="0.2">
      <c r="B47" s="20"/>
      <c r="L47" s="20"/>
    </row>
    <row r="48" spans="2:12" ht="14.4" customHeight="1" x14ac:dyDescent="0.2">
      <c r="B48" s="20"/>
      <c r="L48" s="20"/>
    </row>
    <row r="49" spans="2:12" ht="14.4" customHeight="1" x14ac:dyDescent="0.2">
      <c r="B49" s="20"/>
      <c r="L49" s="20"/>
    </row>
    <row r="50" spans="2:12" s="1" customFormat="1" ht="14.4" customHeight="1" x14ac:dyDescent="0.2">
      <c r="B50" s="32"/>
      <c r="D50" s="41" t="s">
        <v>50</v>
      </c>
      <c r="E50" s="42"/>
      <c r="F50" s="42"/>
      <c r="G50" s="41" t="s">
        <v>51</v>
      </c>
      <c r="H50" s="42"/>
      <c r="I50" s="42"/>
      <c r="J50" s="42"/>
      <c r="K50" s="42"/>
      <c r="L50" s="32"/>
    </row>
    <row r="51" spans="2:12" x14ac:dyDescent="0.2">
      <c r="B51" s="20"/>
      <c r="L51" s="20"/>
    </row>
    <row r="52" spans="2:12" x14ac:dyDescent="0.2">
      <c r="B52" s="20"/>
      <c r="L52" s="20"/>
    </row>
    <row r="53" spans="2:12" x14ac:dyDescent="0.2">
      <c r="B53" s="20"/>
      <c r="L53" s="20"/>
    </row>
    <row r="54" spans="2:12" x14ac:dyDescent="0.2">
      <c r="B54" s="20"/>
      <c r="L54" s="20"/>
    </row>
    <row r="55" spans="2:12" x14ac:dyDescent="0.2">
      <c r="B55" s="20"/>
      <c r="L55" s="20"/>
    </row>
    <row r="56" spans="2:12" x14ac:dyDescent="0.2">
      <c r="B56" s="20"/>
      <c r="L56" s="20"/>
    </row>
    <row r="57" spans="2:12" x14ac:dyDescent="0.2">
      <c r="B57" s="20"/>
      <c r="L57" s="20"/>
    </row>
    <row r="58" spans="2:12" x14ac:dyDescent="0.2">
      <c r="B58" s="20"/>
      <c r="L58" s="20"/>
    </row>
    <row r="59" spans="2:12" x14ac:dyDescent="0.2">
      <c r="B59" s="20"/>
      <c r="L59" s="20"/>
    </row>
    <row r="60" spans="2:12" x14ac:dyDescent="0.2">
      <c r="B60" s="20"/>
      <c r="L60" s="20"/>
    </row>
    <row r="61" spans="2:12" s="1" customFormat="1" ht="13.2" x14ac:dyDescent="0.2">
      <c r="B61" s="32"/>
      <c r="D61" s="43" t="s">
        <v>52</v>
      </c>
      <c r="E61" s="34"/>
      <c r="F61" s="103" t="s">
        <v>53</v>
      </c>
      <c r="G61" s="43" t="s">
        <v>52</v>
      </c>
      <c r="H61" s="34"/>
      <c r="I61" s="34"/>
      <c r="J61" s="104" t="s">
        <v>53</v>
      </c>
      <c r="K61" s="34"/>
      <c r="L61" s="32"/>
    </row>
    <row r="62" spans="2:12" x14ac:dyDescent="0.2">
      <c r="B62" s="20"/>
      <c r="L62" s="20"/>
    </row>
    <row r="63" spans="2:12" x14ac:dyDescent="0.2">
      <c r="B63" s="20"/>
      <c r="L63" s="20"/>
    </row>
    <row r="64" spans="2:12" x14ac:dyDescent="0.2">
      <c r="B64" s="20"/>
      <c r="L64" s="20"/>
    </row>
    <row r="65" spans="2:12" s="1" customFormat="1" ht="13.2" x14ac:dyDescent="0.2">
      <c r="B65" s="32"/>
      <c r="D65" s="41" t="s">
        <v>54</v>
      </c>
      <c r="E65" s="42"/>
      <c r="F65" s="42"/>
      <c r="G65" s="41" t="s">
        <v>55</v>
      </c>
      <c r="H65" s="42"/>
      <c r="I65" s="42"/>
      <c r="J65" s="42"/>
      <c r="K65" s="42"/>
      <c r="L65" s="32"/>
    </row>
    <row r="66" spans="2:12" x14ac:dyDescent="0.2">
      <c r="B66" s="20"/>
      <c r="L66" s="20"/>
    </row>
    <row r="67" spans="2:12" x14ac:dyDescent="0.2">
      <c r="B67" s="20"/>
      <c r="L67" s="20"/>
    </row>
    <row r="68" spans="2:12" x14ac:dyDescent="0.2">
      <c r="B68" s="20"/>
      <c r="L68" s="20"/>
    </row>
    <row r="69" spans="2:12" x14ac:dyDescent="0.2">
      <c r="B69" s="20"/>
      <c r="L69" s="20"/>
    </row>
    <row r="70" spans="2:12" x14ac:dyDescent="0.2">
      <c r="B70" s="20"/>
      <c r="L70" s="20"/>
    </row>
    <row r="71" spans="2:12" x14ac:dyDescent="0.2">
      <c r="B71" s="20"/>
      <c r="L71" s="20"/>
    </row>
    <row r="72" spans="2:12" x14ac:dyDescent="0.2">
      <c r="B72" s="20"/>
      <c r="L72" s="20"/>
    </row>
    <row r="73" spans="2:12" x14ac:dyDescent="0.2">
      <c r="B73" s="20"/>
      <c r="L73" s="20"/>
    </row>
    <row r="74" spans="2:12" x14ac:dyDescent="0.2">
      <c r="B74" s="20"/>
      <c r="L74" s="20"/>
    </row>
    <row r="75" spans="2:12" x14ac:dyDescent="0.2">
      <c r="B75" s="20"/>
      <c r="L75" s="20"/>
    </row>
    <row r="76" spans="2:12" s="1" customFormat="1" ht="13.2" x14ac:dyDescent="0.2">
      <c r="B76" s="32"/>
      <c r="D76" s="43" t="s">
        <v>52</v>
      </c>
      <c r="E76" s="34"/>
      <c r="F76" s="103" t="s">
        <v>53</v>
      </c>
      <c r="G76" s="43" t="s">
        <v>52</v>
      </c>
      <c r="H76" s="34"/>
      <c r="I76" s="34"/>
      <c r="J76" s="104" t="s">
        <v>53</v>
      </c>
      <c r="K76" s="34"/>
      <c r="L76" s="32"/>
    </row>
    <row r="77" spans="2:12" s="1" customFormat="1" ht="14.4" customHeight="1" x14ac:dyDescent="0.2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2"/>
    </row>
    <row r="81" spans="2:12" s="1" customFormat="1" ht="6.9" customHeight="1" x14ac:dyDescent="0.2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2"/>
    </row>
    <row r="82" spans="2:12" s="1" customFormat="1" ht="24.9" customHeight="1" x14ac:dyDescent="0.2">
      <c r="B82" s="32"/>
      <c r="C82" s="21" t="s">
        <v>157</v>
      </c>
      <c r="L82" s="32"/>
    </row>
    <row r="83" spans="2:12" s="1" customFormat="1" ht="6.9" customHeight="1" x14ac:dyDescent="0.2">
      <c r="B83" s="32"/>
      <c r="L83" s="32"/>
    </row>
    <row r="84" spans="2:12" s="1" customFormat="1" ht="12" customHeight="1" x14ac:dyDescent="0.2">
      <c r="B84" s="32"/>
      <c r="C84" s="27" t="s">
        <v>16</v>
      </c>
      <c r="L84" s="32"/>
    </row>
    <row r="85" spans="2:12" s="1" customFormat="1" ht="16.5" customHeight="1" x14ac:dyDescent="0.2">
      <c r="B85" s="32"/>
      <c r="E85" s="239" t="str">
        <f>E7</f>
        <v>Stavební úpravy MK v ul. Na Chmelnici a části ul. Vrchlickéhé v Třeboni</v>
      </c>
      <c r="F85" s="240"/>
      <c r="G85" s="240"/>
      <c r="H85" s="240"/>
      <c r="L85" s="32"/>
    </row>
    <row r="86" spans="2:12" ht="12" customHeight="1" x14ac:dyDescent="0.2">
      <c r="B86" s="20"/>
      <c r="C86" s="27" t="s">
        <v>155</v>
      </c>
      <c r="L86" s="20"/>
    </row>
    <row r="87" spans="2:12" s="1" customFormat="1" ht="16.5" customHeight="1" x14ac:dyDescent="0.2">
      <c r="B87" s="32"/>
      <c r="E87" s="239" t="s">
        <v>2023</v>
      </c>
      <c r="F87" s="238"/>
      <c r="G87" s="238"/>
      <c r="H87" s="238"/>
      <c r="L87" s="32"/>
    </row>
    <row r="88" spans="2:12" s="1" customFormat="1" ht="12" customHeight="1" x14ac:dyDescent="0.2">
      <c r="B88" s="32"/>
      <c r="C88" s="27" t="s">
        <v>1450</v>
      </c>
      <c r="L88" s="32"/>
    </row>
    <row r="89" spans="2:12" s="1" customFormat="1" ht="16.5" customHeight="1" x14ac:dyDescent="0.2">
      <c r="B89" s="32"/>
      <c r="E89" s="225" t="str">
        <f>E11</f>
        <v>303b - Dešťová kanalizace, ulice Vrchlického</v>
      </c>
      <c r="F89" s="238"/>
      <c r="G89" s="238"/>
      <c r="H89" s="238"/>
      <c r="L89" s="32"/>
    </row>
    <row r="90" spans="2:12" s="1" customFormat="1" ht="6.9" customHeight="1" x14ac:dyDescent="0.2">
      <c r="B90" s="32"/>
      <c r="L90" s="32"/>
    </row>
    <row r="91" spans="2:12" s="1" customFormat="1" ht="12" customHeight="1" x14ac:dyDescent="0.2">
      <c r="B91" s="32"/>
      <c r="C91" s="27" t="s">
        <v>20</v>
      </c>
      <c r="F91" s="25" t="str">
        <f>F14</f>
        <v>Třeboň</v>
      </c>
      <c r="I91" s="27" t="s">
        <v>22</v>
      </c>
      <c r="J91" s="52" t="str">
        <f>IF(J14="","",J14)</f>
        <v>6. 6. 2024</v>
      </c>
      <c r="L91" s="32"/>
    </row>
    <row r="92" spans="2:12" s="1" customFormat="1" ht="6.9" customHeight="1" x14ac:dyDescent="0.2">
      <c r="B92" s="32"/>
      <c r="L92" s="32"/>
    </row>
    <row r="93" spans="2:12" s="1" customFormat="1" ht="15.15" customHeight="1" x14ac:dyDescent="0.2">
      <c r="B93" s="32"/>
      <c r="C93" s="27" t="s">
        <v>24</v>
      </c>
      <c r="F93" s="25" t="str">
        <f>E17</f>
        <v>Město Třeboň</v>
      </c>
      <c r="I93" s="27" t="s">
        <v>30</v>
      </c>
      <c r="J93" s="30" t="str">
        <f>E23</f>
        <v>WAY project s.r.o.</v>
      </c>
      <c r="L93" s="32"/>
    </row>
    <row r="94" spans="2:12" s="1" customFormat="1" ht="15.15" customHeight="1" x14ac:dyDescent="0.2">
      <c r="B94" s="32"/>
      <c r="C94" s="27" t="s">
        <v>28</v>
      </c>
      <c r="F94" s="25" t="str">
        <f>IF(E20="","",E20)</f>
        <v>Vyplň údaj</v>
      </c>
      <c r="I94" s="27" t="s">
        <v>34</v>
      </c>
      <c r="J94" s="30" t="str">
        <f>E26</f>
        <v xml:space="preserve"> </v>
      </c>
      <c r="L94" s="32"/>
    </row>
    <row r="95" spans="2:12" s="1" customFormat="1" ht="10.35" customHeight="1" x14ac:dyDescent="0.2">
      <c r="B95" s="32"/>
      <c r="L95" s="32"/>
    </row>
    <row r="96" spans="2:12" s="1" customFormat="1" ht="29.25" customHeight="1" x14ac:dyDescent="0.2">
      <c r="B96" s="32"/>
      <c r="C96" s="105" t="s">
        <v>158</v>
      </c>
      <c r="D96" s="97"/>
      <c r="E96" s="97"/>
      <c r="F96" s="97"/>
      <c r="G96" s="97"/>
      <c r="H96" s="97"/>
      <c r="I96" s="97"/>
      <c r="J96" s="106" t="s">
        <v>159</v>
      </c>
      <c r="K96" s="97"/>
      <c r="L96" s="32"/>
    </row>
    <row r="97" spans="2:47" s="1" customFormat="1" ht="10.35" customHeight="1" x14ac:dyDescent="0.2">
      <c r="B97" s="32"/>
      <c r="L97" s="32"/>
    </row>
    <row r="98" spans="2:47" s="1" customFormat="1" ht="22.95" customHeight="1" x14ac:dyDescent="0.2">
      <c r="B98" s="32"/>
      <c r="C98" s="107" t="s">
        <v>160</v>
      </c>
      <c r="J98" s="66">
        <f>J126</f>
        <v>0</v>
      </c>
      <c r="L98" s="32"/>
      <c r="AU98" s="17" t="s">
        <v>161</v>
      </c>
    </row>
    <row r="99" spans="2:47" s="8" customFormat="1" ht="24.9" customHeight="1" x14ac:dyDescent="0.2">
      <c r="B99" s="108"/>
      <c r="D99" s="109" t="s">
        <v>282</v>
      </c>
      <c r="E99" s="110"/>
      <c r="F99" s="110"/>
      <c r="G99" s="110"/>
      <c r="H99" s="110"/>
      <c r="I99" s="110"/>
      <c r="J99" s="111">
        <f>J127</f>
        <v>0</v>
      </c>
      <c r="L99" s="108"/>
    </row>
    <row r="100" spans="2:47" s="9" customFormat="1" ht="19.95" customHeight="1" x14ac:dyDescent="0.2">
      <c r="B100" s="112"/>
      <c r="D100" s="113" t="s">
        <v>283</v>
      </c>
      <c r="E100" s="114"/>
      <c r="F100" s="114"/>
      <c r="G100" s="114"/>
      <c r="H100" s="114"/>
      <c r="I100" s="114"/>
      <c r="J100" s="115">
        <f>J128</f>
        <v>0</v>
      </c>
      <c r="L100" s="112"/>
    </row>
    <row r="101" spans="2:47" s="9" customFormat="1" ht="19.95" customHeight="1" x14ac:dyDescent="0.2">
      <c r="B101" s="112"/>
      <c r="D101" s="113" t="s">
        <v>983</v>
      </c>
      <c r="E101" s="114"/>
      <c r="F101" s="114"/>
      <c r="G101" s="114"/>
      <c r="H101" s="114"/>
      <c r="I101" s="114"/>
      <c r="J101" s="115">
        <f>J189</f>
        <v>0</v>
      </c>
      <c r="L101" s="112"/>
    </row>
    <row r="102" spans="2:47" s="9" customFormat="1" ht="19.95" customHeight="1" x14ac:dyDescent="0.2">
      <c r="B102" s="112"/>
      <c r="D102" s="113" t="s">
        <v>285</v>
      </c>
      <c r="E102" s="114"/>
      <c r="F102" s="114"/>
      <c r="G102" s="114"/>
      <c r="H102" s="114"/>
      <c r="I102" s="114"/>
      <c r="J102" s="115">
        <f>J193</f>
        <v>0</v>
      </c>
      <c r="L102" s="112"/>
    </row>
    <row r="103" spans="2:47" s="9" customFormat="1" ht="19.95" customHeight="1" x14ac:dyDescent="0.2">
      <c r="B103" s="112"/>
      <c r="D103" s="113" t="s">
        <v>287</v>
      </c>
      <c r="E103" s="114"/>
      <c r="F103" s="114"/>
      <c r="G103" s="114"/>
      <c r="H103" s="114"/>
      <c r="I103" s="114"/>
      <c r="J103" s="115">
        <f>J207</f>
        <v>0</v>
      </c>
      <c r="L103" s="112"/>
    </row>
    <row r="104" spans="2:47" s="9" customFormat="1" ht="19.95" customHeight="1" x14ac:dyDescent="0.2">
      <c r="B104" s="112"/>
      <c r="D104" s="113" t="s">
        <v>290</v>
      </c>
      <c r="E104" s="114"/>
      <c r="F104" s="114"/>
      <c r="G104" s="114"/>
      <c r="H104" s="114"/>
      <c r="I104" s="114"/>
      <c r="J104" s="115">
        <f>J256</f>
        <v>0</v>
      </c>
      <c r="L104" s="112"/>
    </row>
    <row r="105" spans="2:47" s="1" customFormat="1" ht="21.75" customHeight="1" x14ac:dyDescent="0.2">
      <c r="B105" s="32"/>
      <c r="L105" s="32"/>
    </row>
    <row r="106" spans="2:47" s="1" customFormat="1" ht="6.9" customHeight="1" x14ac:dyDescent="0.2">
      <c r="B106" s="44"/>
      <c r="C106" s="45"/>
      <c r="D106" s="45"/>
      <c r="E106" s="45"/>
      <c r="F106" s="45"/>
      <c r="G106" s="45"/>
      <c r="H106" s="45"/>
      <c r="I106" s="45"/>
      <c r="J106" s="45"/>
      <c r="K106" s="45"/>
      <c r="L106" s="32"/>
    </row>
    <row r="110" spans="2:47" s="1" customFormat="1" ht="6.9" customHeight="1" x14ac:dyDescent="0.2">
      <c r="B110" s="46"/>
      <c r="C110" s="47"/>
      <c r="D110" s="47"/>
      <c r="E110" s="47"/>
      <c r="F110" s="47"/>
      <c r="G110" s="47"/>
      <c r="H110" s="47"/>
      <c r="I110" s="47"/>
      <c r="J110" s="47"/>
      <c r="K110" s="47"/>
      <c r="L110" s="32"/>
    </row>
    <row r="111" spans="2:47" s="1" customFormat="1" ht="24.9" customHeight="1" x14ac:dyDescent="0.2">
      <c r="B111" s="32"/>
      <c r="C111" s="21" t="s">
        <v>169</v>
      </c>
      <c r="L111" s="32"/>
    </row>
    <row r="112" spans="2:47" s="1" customFormat="1" ht="6.9" customHeight="1" x14ac:dyDescent="0.2">
      <c r="B112" s="32"/>
      <c r="L112" s="32"/>
    </row>
    <row r="113" spans="2:63" s="1" customFormat="1" ht="12" customHeight="1" x14ac:dyDescent="0.2">
      <c r="B113" s="32"/>
      <c r="C113" s="27" t="s">
        <v>16</v>
      </c>
      <c r="L113" s="32"/>
    </row>
    <row r="114" spans="2:63" s="1" customFormat="1" ht="16.5" customHeight="1" x14ac:dyDescent="0.2">
      <c r="B114" s="32"/>
      <c r="E114" s="239" t="str">
        <f>E7</f>
        <v>Stavební úpravy MK v ul. Na Chmelnici a části ul. Vrchlickéhé v Třeboni</v>
      </c>
      <c r="F114" s="240"/>
      <c r="G114" s="240"/>
      <c r="H114" s="240"/>
      <c r="L114" s="32"/>
    </row>
    <row r="115" spans="2:63" ht="12" customHeight="1" x14ac:dyDescent="0.2">
      <c r="B115" s="20"/>
      <c r="C115" s="27" t="s">
        <v>155</v>
      </c>
      <c r="L115" s="20"/>
    </row>
    <row r="116" spans="2:63" s="1" customFormat="1" ht="16.5" customHeight="1" x14ac:dyDescent="0.2">
      <c r="B116" s="32"/>
      <c r="E116" s="239" t="s">
        <v>2023</v>
      </c>
      <c r="F116" s="238"/>
      <c r="G116" s="238"/>
      <c r="H116" s="238"/>
      <c r="L116" s="32"/>
    </row>
    <row r="117" spans="2:63" s="1" customFormat="1" ht="12" customHeight="1" x14ac:dyDescent="0.2">
      <c r="B117" s="32"/>
      <c r="C117" s="27" t="s">
        <v>1450</v>
      </c>
      <c r="L117" s="32"/>
    </row>
    <row r="118" spans="2:63" s="1" customFormat="1" ht="16.5" customHeight="1" x14ac:dyDescent="0.2">
      <c r="B118" s="32"/>
      <c r="E118" s="225" t="str">
        <f>E11</f>
        <v>303b - Dešťová kanalizace, ulice Vrchlického</v>
      </c>
      <c r="F118" s="238"/>
      <c r="G118" s="238"/>
      <c r="H118" s="238"/>
      <c r="L118" s="32"/>
    </row>
    <row r="119" spans="2:63" s="1" customFormat="1" ht="6.9" customHeight="1" x14ac:dyDescent="0.2">
      <c r="B119" s="32"/>
      <c r="L119" s="32"/>
    </row>
    <row r="120" spans="2:63" s="1" customFormat="1" ht="12" customHeight="1" x14ac:dyDescent="0.2">
      <c r="B120" s="32"/>
      <c r="C120" s="27" t="s">
        <v>20</v>
      </c>
      <c r="F120" s="25" t="str">
        <f>F14</f>
        <v>Třeboň</v>
      </c>
      <c r="I120" s="27" t="s">
        <v>22</v>
      </c>
      <c r="J120" s="52" t="str">
        <f>IF(J14="","",J14)</f>
        <v>6. 6. 2024</v>
      </c>
      <c r="L120" s="32"/>
    </row>
    <row r="121" spans="2:63" s="1" customFormat="1" ht="6.9" customHeight="1" x14ac:dyDescent="0.2">
      <c r="B121" s="32"/>
      <c r="L121" s="32"/>
    </row>
    <row r="122" spans="2:63" s="1" customFormat="1" ht="15.15" customHeight="1" x14ac:dyDescent="0.2">
      <c r="B122" s="32"/>
      <c r="C122" s="27" t="s">
        <v>24</v>
      </c>
      <c r="F122" s="25" t="str">
        <f>E17</f>
        <v>Město Třeboň</v>
      </c>
      <c r="I122" s="27" t="s">
        <v>30</v>
      </c>
      <c r="J122" s="30" t="str">
        <f>E23</f>
        <v>WAY project s.r.o.</v>
      </c>
      <c r="L122" s="32"/>
    </row>
    <row r="123" spans="2:63" s="1" customFormat="1" ht="15.15" customHeight="1" x14ac:dyDescent="0.2">
      <c r="B123" s="32"/>
      <c r="C123" s="27" t="s">
        <v>28</v>
      </c>
      <c r="F123" s="25" t="str">
        <f>IF(E20="","",E20)</f>
        <v>Vyplň údaj</v>
      </c>
      <c r="I123" s="27" t="s">
        <v>34</v>
      </c>
      <c r="J123" s="30" t="str">
        <f>E26</f>
        <v xml:space="preserve"> </v>
      </c>
      <c r="L123" s="32"/>
    </row>
    <row r="124" spans="2:63" s="1" customFormat="1" ht="10.35" customHeight="1" x14ac:dyDescent="0.2">
      <c r="B124" s="32"/>
      <c r="L124" s="32"/>
    </row>
    <row r="125" spans="2:63" s="10" customFormat="1" ht="29.25" customHeight="1" x14ac:dyDescent="0.2">
      <c r="B125" s="116"/>
      <c r="C125" s="117" t="s">
        <v>170</v>
      </c>
      <c r="D125" s="118" t="s">
        <v>62</v>
      </c>
      <c r="E125" s="118" t="s">
        <v>58</v>
      </c>
      <c r="F125" s="118" t="s">
        <v>59</v>
      </c>
      <c r="G125" s="118" t="s">
        <v>171</v>
      </c>
      <c r="H125" s="118" t="s">
        <v>172</v>
      </c>
      <c r="I125" s="118" t="s">
        <v>173</v>
      </c>
      <c r="J125" s="118" t="s">
        <v>159</v>
      </c>
      <c r="K125" s="119" t="s">
        <v>174</v>
      </c>
      <c r="L125" s="116"/>
      <c r="M125" s="59" t="s">
        <v>1</v>
      </c>
      <c r="N125" s="60" t="s">
        <v>41</v>
      </c>
      <c r="O125" s="60" t="s">
        <v>175</v>
      </c>
      <c r="P125" s="60" t="s">
        <v>176</v>
      </c>
      <c r="Q125" s="60" t="s">
        <v>177</v>
      </c>
      <c r="R125" s="60" t="s">
        <v>178</v>
      </c>
      <c r="S125" s="60" t="s">
        <v>179</v>
      </c>
      <c r="T125" s="61" t="s">
        <v>180</v>
      </c>
    </row>
    <row r="126" spans="2:63" s="1" customFormat="1" ht="22.95" customHeight="1" x14ac:dyDescent="0.3">
      <c r="B126" s="32"/>
      <c r="C126" s="64" t="s">
        <v>181</v>
      </c>
      <c r="J126" s="120">
        <f>BK126</f>
        <v>0</v>
      </c>
      <c r="L126" s="32"/>
      <c r="M126" s="62"/>
      <c r="N126" s="53"/>
      <c r="O126" s="53"/>
      <c r="P126" s="121">
        <f>P127</f>
        <v>0</v>
      </c>
      <c r="Q126" s="53"/>
      <c r="R126" s="121">
        <f>R127</f>
        <v>148.3084485</v>
      </c>
      <c r="S126" s="53"/>
      <c r="T126" s="122">
        <f>T127</f>
        <v>0</v>
      </c>
      <c r="AT126" s="17" t="s">
        <v>76</v>
      </c>
      <c r="AU126" s="17" t="s">
        <v>161</v>
      </c>
      <c r="BK126" s="123">
        <f>BK127</f>
        <v>0</v>
      </c>
    </row>
    <row r="127" spans="2:63" s="11" customFormat="1" ht="25.95" customHeight="1" x14ac:dyDescent="0.25">
      <c r="B127" s="124"/>
      <c r="D127" s="125" t="s">
        <v>76</v>
      </c>
      <c r="E127" s="126" t="s">
        <v>291</v>
      </c>
      <c r="F127" s="126" t="s">
        <v>292</v>
      </c>
      <c r="I127" s="127"/>
      <c r="J127" s="128">
        <f>BK127</f>
        <v>0</v>
      </c>
      <c r="L127" s="124"/>
      <c r="M127" s="129"/>
      <c r="P127" s="130">
        <f>P128+P189+P193+P207+P256</f>
        <v>0</v>
      </c>
      <c r="R127" s="130">
        <f>R128+R189+R193+R207+R256</f>
        <v>148.3084485</v>
      </c>
      <c r="T127" s="131">
        <f>T128+T189+T193+T207+T256</f>
        <v>0</v>
      </c>
      <c r="AR127" s="125" t="s">
        <v>85</v>
      </c>
      <c r="AT127" s="132" t="s">
        <v>76</v>
      </c>
      <c r="AU127" s="132" t="s">
        <v>77</v>
      </c>
      <c r="AY127" s="125" t="s">
        <v>185</v>
      </c>
      <c r="BK127" s="133">
        <f>BK128+BK189+BK193+BK207+BK256</f>
        <v>0</v>
      </c>
    </row>
    <row r="128" spans="2:63" s="11" customFormat="1" ht="22.95" customHeight="1" x14ac:dyDescent="0.25">
      <c r="B128" s="124"/>
      <c r="D128" s="125" t="s">
        <v>76</v>
      </c>
      <c r="E128" s="134" t="s">
        <v>85</v>
      </c>
      <c r="F128" s="134" t="s">
        <v>293</v>
      </c>
      <c r="I128" s="127"/>
      <c r="J128" s="135">
        <f>BK128</f>
        <v>0</v>
      </c>
      <c r="L128" s="124"/>
      <c r="M128" s="129"/>
      <c r="P128" s="130">
        <f>SUM(P129:P188)</f>
        <v>0</v>
      </c>
      <c r="R128" s="130">
        <f>SUM(R129:R188)</f>
        <v>137.33196599999999</v>
      </c>
      <c r="T128" s="131">
        <f>SUM(T129:T188)</f>
        <v>0</v>
      </c>
      <c r="AR128" s="125" t="s">
        <v>85</v>
      </c>
      <c r="AT128" s="132" t="s">
        <v>76</v>
      </c>
      <c r="AU128" s="132" t="s">
        <v>85</v>
      </c>
      <c r="AY128" s="125" t="s">
        <v>185</v>
      </c>
      <c r="BK128" s="133">
        <f>SUM(BK129:BK188)</f>
        <v>0</v>
      </c>
    </row>
    <row r="129" spans="2:65" s="1" customFormat="1" ht="16.5" customHeight="1" x14ac:dyDescent="0.2">
      <c r="B129" s="32"/>
      <c r="C129" s="136" t="s">
        <v>85</v>
      </c>
      <c r="D129" s="136" t="s">
        <v>191</v>
      </c>
      <c r="E129" s="137" t="s">
        <v>1452</v>
      </c>
      <c r="F129" s="138" t="s">
        <v>1453</v>
      </c>
      <c r="G129" s="139" t="s">
        <v>1454</v>
      </c>
      <c r="H129" s="140">
        <v>80</v>
      </c>
      <c r="I129" s="141"/>
      <c r="J129" s="142">
        <f>ROUND(I129*H129,2)</f>
        <v>0</v>
      </c>
      <c r="K129" s="138" t="s">
        <v>195</v>
      </c>
      <c r="L129" s="32"/>
      <c r="M129" s="143" t="s">
        <v>1</v>
      </c>
      <c r="N129" s="144" t="s">
        <v>42</v>
      </c>
      <c r="P129" s="145">
        <f>O129*H129</f>
        <v>0</v>
      </c>
      <c r="Q129" s="145">
        <v>4.0000000000000003E-5</v>
      </c>
      <c r="R129" s="145">
        <f>Q129*H129</f>
        <v>3.2000000000000002E-3</v>
      </c>
      <c r="S129" s="145">
        <v>0</v>
      </c>
      <c r="T129" s="146">
        <f>S129*H129</f>
        <v>0</v>
      </c>
      <c r="AR129" s="147" t="s">
        <v>184</v>
      </c>
      <c r="AT129" s="147" t="s">
        <v>191</v>
      </c>
      <c r="AU129" s="147" t="s">
        <v>87</v>
      </c>
      <c r="AY129" s="17" t="s">
        <v>185</v>
      </c>
      <c r="BE129" s="148">
        <f>IF(N129="základní",J129,0)</f>
        <v>0</v>
      </c>
      <c r="BF129" s="148">
        <f>IF(N129="snížená",J129,0)</f>
        <v>0</v>
      </c>
      <c r="BG129" s="148">
        <f>IF(N129="zákl. přenesená",J129,0)</f>
        <v>0</v>
      </c>
      <c r="BH129" s="148">
        <f>IF(N129="sníž. přenesená",J129,0)</f>
        <v>0</v>
      </c>
      <c r="BI129" s="148">
        <f>IF(N129="nulová",J129,0)</f>
        <v>0</v>
      </c>
      <c r="BJ129" s="17" t="s">
        <v>85</v>
      </c>
      <c r="BK129" s="148">
        <f>ROUND(I129*H129,2)</f>
        <v>0</v>
      </c>
      <c r="BL129" s="17" t="s">
        <v>184</v>
      </c>
      <c r="BM129" s="147" t="s">
        <v>1776</v>
      </c>
    </row>
    <row r="130" spans="2:65" s="1" customFormat="1" x14ac:dyDescent="0.2">
      <c r="B130" s="32"/>
      <c r="D130" s="149" t="s">
        <v>198</v>
      </c>
      <c r="F130" s="150" t="s">
        <v>1456</v>
      </c>
      <c r="I130" s="151"/>
      <c r="L130" s="32"/>
      <c r="M130" s="152"/>
      <c r="T130" s="56"/>
      <c r="AT130" s="17" t="s">
        <v>198</v>
      </c>
      <c r="AU130" s="17" t="s">
        <v>87</v>
      </c>
    </row>
    <row r="131" spans="2:65" s="12" customFormat="1" x14ac:dyDescent="0.2">
      <c r="B131" s="153"/>
      <c r="D131" s="149" t="s">
        <v>199</v>
      </c>
      <c r="E131" s="154" t="s">
        <v>1</v>
      </c>
      <c r="F131" s="155" t="s">
        <v>1457</v>
      </c>
      <c r="H131" s="154" t="s">
        <v>1</v>
      </c>
      <c r="I131" s="156"/>
      <c r="L131" s="153"/>
      <c r="M131" s="157"/>
      <c r="T131" s="158"/>
      <c r="AT131" s="154" t="s">
        <v>199</v>
      </c>
      <c r="AU131" s="154" t="s">
        <v>87</v>
      </c>
      <c r="AV131" s="12" t="s">
        <v>85</v>
      </c>
      <c r="AW131" s="12" t="s">
        <v>33</v>
      </c>
      <c r="AX131" s="12" t="s">
        <v>77</v>
      </c>
      <c r="AY131" s="154" t="s">
        <v>185</v>
      </c>
    </row>
    <row r="132" spans="2:65" s="13" customFormat="1" x14ac:dyDescent="0.2">
      <c r="B132" s="159"/>
      <c r="D132" s="149" t="s">
        <v>199</v>
      </c>
      <c r="E132" s="160" t="s">
        <v>1</v>
      </c>
      <c r="F132" s="161" t="s">
        <v>1458</v>
      </c>
      <c r="H132" s="162">
        <v>80</v>
      </c>
      <c r="I132" s="163"/>
      <c r="L132" s="159"/>
      <c r="M132" s="164"/>
      <c r="T132" s="165"/>
      <c r="AT132" s="160" t="s">
        <v>199</v>
      </c>
      <c r="AU132" s="160" t="s">
        <v>87</v>
      </c>
      <c r="AV132" s="13" t="s">
        <v>87</v>
      </c>
      <c r="AW132" s="13" t="s">
        <v>33</v>
      </c>
      <c r="AX132" s="13" t="s">
        <v>85</v>
      </c>
      <c r="AY132" s="160" t="s">
        <v>185</v>
      </c>
    </row>
    <row r="133" spans="2:65" s="1" customFormat="1" ht="21.75" customHeight="1" x14ac:dyDescent="0.2">
      <c r="B133" s="32"/>
      <c r="C133" s="136" t="s">
        <v>87</v>
      </c>
      <c r="D133" s="136" t="s">
        <v>191</v>
      </c>
      <c r="E133" s="137" t="s">
        <v>1459</v>
      </c>
      <c r="F133" s="138" t="s">
        <v>1460</v>
      </c>
      <c r="G133" s="139" t="s">
        <v>382</v>
      </c>
      <c r="H133" s="140">
        <v>124.55</v>
      </c>
      <c r="I133" s="141"/>
      <c r="J133" s="142">
        <f>ROUND(I133*H133,2)</f>
        <v>0</v>
      </c>
      <c r="K133" s="138" t="s">
        <v>195</v>
      </c>
      <c r="L133" s="32"/>
      <c r="M133" s="143" t="s">
        <v>1</v>
      </c>
      <c r="N133" s="144" t="s">
        <v>42</v>
      </c>
      <c r="P133" s="145">
        <f>O133*H133</f>
        <v>0</v>
      </c>
      <c r="Q133" s="145">
        <v>0</v>
      </c>
      <c r="R133" s="145">
        <f>Q133*H133</f>
        <v>0</v>
      </c>
      <c r="S133" s="145">
        <v>0</v>
      </c>
      <c r="T133" s="146">
        <f>S133*H133</f>
        <v>0</v>
      </c>
      <c r="AR133" s="147" t="s">
        <v>184</v>
      </c>
      <c r="AT133" s="147" t="s">
        <v>191</v>
      </c>
      <c r="AU133" s="147" t="s">
        <v>87</v>
      </c>
      <c r="AY133" s="17" t="s">
        <v>185</v>
      </c>
      <c r="BE133" s="148">
        <f>IF(N133="základní",J133,0)</f>
        <v>0</v>
      </c>
      <c r="BF133" s="148">
        <f>IF(N133="snížená",J133,0)</f>
        <v>0</v>
      </c>
      <c r="BG133" s="148">
        <f>IF(N133="zákl. přenesená",J133,0)</f>
        <v>0</v>
      </c>
      <c r="BH133" s="148">
        <f>IF(N133="sníž. přenesená",J133,0)</f>
        <v>0</v>
      </c>
      <c r="BI133" s="148">
        <f>IF(N133="nulová",J133,0)</f>
        <v>0</v>
      </c>
      <c r="BJ133" s="17" t="s">
        <v>85</v>
      </c>
      <c r="BK133" s="148">
        <f>ROUND(I133*H133,2)</f>
        <v>0</v>
      </c>
      <c r="BL133" s="17" t="s">
        <v>184</v>
      </c>
      <c r="BM133" s="147" t="s">
        <v>1777</v>
      </c>
    </row>
    <row r="134" spans="2:65" s="1" customFormat="1" ht="19.2" x14ac:dyDescent="0.2">
      <c r="B134" s="32"/>
      <c r="D134" s="149" t="s">
        <v>198</v>
      </c>
      <c r="F134" s="150" t="s">
        <v>1462</v>
      </c>
      <c r="I134" s="151"/>
      <c r="L134" s="32"/>
      <c r="M134" s="152"/>
      <c r="T134" s="56"/>
      <c r="AT134" s="17" t="s">
        <v>198</v>
      </c>
      <c r="AU134" s="17" t="s">
        <v>87</v>
      </c>
    </row>
    <row r="135" spans="2:65" s="13" customFormat="1" x14ac:dyDescent="0.2">
      <c r="B135" s="159"/>
      <c r="D135" s="149" t="s">
        <v>199</v>
      </c>
      <c r="E135" s="160" t="s">
        <v>1</v>
      </c>
      <c r="F135" s="161" t="s">
        <v>2262</v>
      </c>
      <c r="H135" s="162">
        <v>124.55</v>
      </c>
      <c r="I135" s="163"/>
      <c r="L135" s="159"/>
      <c r="M135" s="164"/>
      <c r="T135" s="165"/>
      <c r="AT135" s="160" t="s">
        <v>199</v>
      </c>
      <c r="AU135" s="160" t="s">
        <v>87</v>
      </c>
      <c r="AV135" s="13" t="s">
        <v>87</v>
      </c>
      <c r="AW135" s="13" t="s">
        <v>33</v>
      </c>
      <c r="AX135" s="13" t="s">
        <v>85</v>
      </c>
      <c r="AY135" s="160" t="s">
        <v>185</v>
      </c>
    </row>
    <row r="136" spans="2:65" s="12" customFormat="1" x14ac:dyDescent="0.2">
      <c r="B136" s="153"/>
      <c r="D136" s="149" t="s">
        <v>199</v>
      </c>
      <c r="E136" s="154" t="s">
        <v>1</v>
      </c>
      <c r="F136" s="155" t="s">
        <v>1464</v>
      </c>
      <c r="H136" s="154" t="s">
        <v>1</v>
      </c>
      <c r="I136" s="156"/>
      <c r="L136" s="153"/>
      <c r="M136" s="157"/>
      <c r="T136" s="158"/>
      <c r="AT136" s="154" t="s">
        <v>199</v>
      </c>
      <c r="AU136" s="154" t="s">
        <v>87</v>
      </c>
      <c r="AV136" s="12" t="s">
        <v>85</v>
      </c>
      <c r="AW136" s="12" t="s">
        <v>33</v>
      </c>
      <c r="AX136" s="12" t="s">
        <v>77</v>
      </c>
      <c r="AY136" s="154" t="s">
        <v>185</v>
      </c>
    </row>
    <row r="137" spans="2:65" s="12" customFormat="1" x14ac:dyDescent="0.2">
      <c r="B137" s="153"/>
      <c r="D137" s="149" t="s">
        <v>199</v>
      </c>
      <c r="E137" s="154" t="s">
        <v>1</v>
      </c>
      <c r="F137" s="155" t="s">
        <v>1465</v>
      </c>
      <c r="H137" s="154" t="s">
        <v>1</v>
      </c>
      <c r="I137" s="156"/>
      <c r="L137" s="153"/>
      <c r="M137" s="157"/>
      <c r="T137" s="158"/>
      <c r="AT137" s="154" t="s">
        <v>199</v>
      </c>
      <c r="AU137" s="154" t="s">
        <v>87</v>
      </c>
      <c r="AV137" s="12" t="s">
        <v>85</v>
      </c>
      <c r="AW137" s="12" t="s">
        <v>33</v>
      </c>
      <c r="AX137" s="12" t="s">
        <v>77</v>
      </c>
      <c r="AY137" s="154" t="s">
        <v>185</v>
      </c>
    </row>
    <row r="138" spans="2:65" s="1" customFormat="1" ht="16.5" customHeight="1" x14ac:dyDescent="0.2">
      <c r="B138" s="32"/>
      <c r="C138" s="136" t="s">
        <v>207</v>
      </c>
      <c r="D138" s="136" t="s">
        <v>191</v>
      </c>
      <c r="E138" s="137" t="s">
        <v>1466</v>
      </c>
      <c r="F138" s="138" t="s">
        <v>1467</v>
      </c>
      <c r="G138" s="139" t="s">
        <v>382</v>
      </c>
      <c r="H138" s="140">
        <v>24.91</v>
      </c>
      <c r="I138" s="141"/>
      <c r="J138" s="142">
        <f>ROUND(I138*H138,2)</f>
        <v>0</v>
      </c>
      <c r="K138" s="138" t="s">
        <v>195</v>
      </c>
      <c r="L138" s="32"/>
      <c r="M138" s="143" t="s">
        <v>1</v>
      </c>
      <c r="N138" s="144" t="s">
        <v>42</v>
      </c>
      <c r="P138" s="145">
        <f>O138*H138</f>
        <v>0</v>
      </c>
      <c r="Q138" s="145">
        <v>0</v>
      </c>
      <c r="R138" s="145">
        <f>Q138*H138</f>
        <v>0</v>
      </c>
      <c r="S138" s="145">
        <v>0</v>
      </c>
      <c r="T138" s="146">
        <f>S138*H138</f>
        <v>0</v>
      </c>
      <c r="AR138" s="147" t="s">
        <v>184</v>
      </c>
      <c r="AT138" s="147" t="s">
        <v>191</v>
      </c>
      <c r="AU138" s="147" t="s">
        <v>87</v>
      </c>
      <c r="AY138" s="17" t="s">
        <v>185</v>
      </c>
      <c r="BE138" s="148">
        <f>IF(N138="základní",J138,0)</f>
        <v>0</v>
      </c>
      <c r="BF138" s="148">
        <f>IF(N138="snížená",J138,0)</f>
        <v>0</v>
      </c>
      <c r="BG138" s="148">
        <f>IF(N138="zákl. přenesená",J138,0)</f>
        <v>0</v>
      </c>
      <c r="BH138" s="148">
        <f>IF(N138="sníž. přenesená",J138,0)</f>
        <v>0</v>
      </c>
      <c r="BI138" s="148">
        <f>IF(N138="nulová",J138,0)</f>
        <v>0</v>
      </c>
      <c r="BJ138" s="17" t="s">
        <v>85</v>
      </c>
      <c r="BK138" s="148">
        <f>ROUND(I138*H138,2)</f>
        <v>0</v>
      </c>
      <c r="BL138" s="17" t="s">
        <v>184</v>
      </c>
      <c r="BM138" s="147" t="s">
        <v>1779</v>
      </c>
    </row>
    <row r="139" spans="2:65" s="1" customFormat="1" ht="19.2" x14ac:dyDescent="0.2">
      <c r="B139" s="32"/>
      <c r="D139" s="149" t="s">
        <v>198</v>
      </c>
      <c r="F139" s="150" t="s">
        <v>1469</v>
      </c>
      <c r="I139" s="151"/>
      <c r="L139" s="32"/>
      <c r="M139" s="152"/>
      <c r="T139" s="56"/>
      <c r="AT139" s="17" t="s">
        <v>198</v>
      </c>
      <c r="AU139" s="17" t="s">
        <v>87</v>
      </c>
    </row>
    <row r="140" spans="2:65" s="12" customFormat="1" x14ac:dyDescent="0.2">
      <c r="B140" s="153"/>
      <c r="D140" s="149" t="s">
        <v>199</v>
      </c>
      <c r="E140" s="154" t="s">
        <v>1</v>
      </c>
      <c r="F140" s="155" t="s">
        <v>1780</v>
      </c>
      <c r="H140" s="154" t="s">
        <v>1</v>
      </c>
      <c r="I140" s="156"/>
      <c r="L140" s="153"/>
      <c r="M140" s="157"/>
      <c r="T140" s="158"/>
      <c r="AT140" s="154" t="s">
        <v>199</v>
      </c>
      <c r="AU140" s="154" t="s">
        <v>87</v>
      </c>
      <c r="AV140" s="12" t="s">
        <v>85</v>
      </c>
      <c r="AW140" s="12" t="s">
        <v>33</v>
      </c>
      <c r="AX140" s="12" t="s">
        <v>77</v>
      </c>
      <c r="AY140" s="154" t="s">
        <v>185</v>
      </c>
    </row>
    <row r="141" spans="2:65" s="13" customFormat="1" x14ac:dyDescent="0.2">
      <c r="B141" s="159"/>
      <c r="D141" s="149" t="s">
        <v>199</v>
      </c>
      <c r="E141" s="160" t="s">
        <v>1</v>
      </c>
      <c r="F141" s="161" t="s">
        <v>2263</v>
      </c>
      <c r="H141" s="162">
        <v>24.91</v>
      </c>
      <c r="I141" s="163"/>
      <c r="L141" s="159"/>
      <c r="M141" s="164"/>
      <c r="T141" s="165"/>
      <c r="AT141" s="160" t="s">
        <v>199</v>
      </c>
      <c r="AU141" s="160" t="s">
        <v>87</v>
      </c>
      <c r="AV141" s="13" t="s">
        <v>87</v>
      </c>
      <c r="AW141" s="13" t="s">
        <v>33</v>
      </c>
      <c r="AX141" s="13" t="s">
        <v>85</v>
      </c>
      <c r="AY141" s="160" t="s">
        <v>185</v>
      </c>
    </row>
    <row r="142" spans="2:65" s="1" customFormat="1" ht="16.5" customHeight="1" x14ac:dyDescent="0.2">
      <c r="B142" s="32"/>
      <c r="C142" s="136" t="s">
        <v>184</v>
      </c>
      <c r="D142" s="136" t="s">
        <v>191</v>
      </c>
      <c r="E142" s="137" t="s">
        <v>1782</v>
      </c>
      <c r="F142" s="138" t="s">
        <v>1783</v>
      </c>
      <c r="G142" s="139" t="s">
        <v>296</v>
      </c>
      <c r="H142" s="140">
        <v>307.95999999999998</v>
      </c>
      <c r="I142" s="141"/>
      <c r="J142" s="142">
        <f>ROUND(I142*H142,2)</f>
        <v>0</v>
      </c>
      <c r="K142" s="138" t="s">
        <v>195</v>
      </c>
      <c r="L142" s="32"/>
      <c r="M142" s="143" t="s">
        <v>1</v>
      </c>
      <c r="N142" s="144" t="s">
        <v>42</v>
      </c>
      <c r="P142" s="145">
        <f>O142*H142</f>
        <v>0</v>
      </c>
      <c r="Q142" s="145">
        <v>8.4999999999999995E-4</v>
      </c>
      <c r="R142" s="145">
        <f>Q142*H142</f>
        <v>0.26176599999999994</v>
      </c>
      <c r="S142" s="145">
        <v>0</v>
      </c>
      <c r="T142" s="146">
        <f>S142*H142</f>
        <v>0</v>
      </c>
      <c r="AR142" s="147" t="s">
        <v>184</v>
      </c>
      <c r="AT142" s="147" t="s">
        <v>191</v>
      </c>
      <c r="AU142" s="147" t="s">
        <v>87</v>
      </c>
      <c r="AY142" s="17" t="s">
        <v>185</v>
      </c>
      <c r="BE142" s="148">
        <f>IF(N142="základní",J142,0)</f>
        <v>0</v>
      </c>
      <c r="BF142" s="148">
        <f>IF(N142="snížená",J142,0)</f>
        <v>0</v>
      </c>
      <c r="BG142" s="148">
        <f>IF(N142="zákl. přenesená",J142,0)</f>
        <v>0</v>
      </c>
      <c r="BH142" s="148">
        <f>IF(N142="sníž. přenesená",J142,0)</f>
        <v>0</v>
      </c>
      <c r="BI142" s="148">
        <f>IF(N142="nulová",J142,0)</f>
        <v>0</v>
      </c>
      <c r="BJ142" s="17" t="s">
        <v>85</v>
      </c>
      <c r="BK142" s="148">
        <f>ROUND(I142*H142,2)</f>
        <v>0</v>
      </c>
      <c r="BL142" s="17" t="s">
        <v>184</v>
      </c>
      <c r="BM142" s="147" t="s">
        <v>1784</v>
      </c>
    </row>
    <row r="143" spans="2:65" s="1" customFormat="1" x14ac:dyDescent="0.2">
      <c r="B143" s="32"/>
      <c r="D143" s="149" t="s">
        <v>198</v>
      </c>
      <c r="F143" s="150" t="s">
        <v>1785</v>
      </c>
      <c r="I143" s="151"/>
      <c r="L143" s="32"/>
      <c r="M143" s="152"/>
      <c r="T143" s="56"/>
      <c r="AT143" s="17" t="s">
        <v>198</v>
      </c>
      <c r="AU143" s="17" t="s">
        <v>87</v>
      </c>
    </row>
    <row r="144" spans="2:65" s="13" customFormat="1" x14ac:dyDescent="0.2">
      <c r="B144" s="159"/>
      <c r="D144" s="149" t="s">
        <v>199</v>
      </c>
      <c r="E144" s="160" t="s">
        <v>1</v>
      </c>
      <c r="F144" s="161" t="s">
        <v>2264</v>
      </c>
      <c r="H144" s="162">
        <v>307.95999999999998</v>
      </c>
      <c r="I144" s="163"/>
      <c r="L144" s="159"/>
      <c r="M144" s="164"/>
      <c r="T144" s="165"/>
      <c r="AT144" s="160" t="s">
        <v>199</v>
      </c>
      <c r="AU144" s="160" t="s">
        <v>87</v>
      </c>
      <c r="AV144" s="13" t="s">
        <v>87</v>
      </c>
      <c r="AW144" s="13" t="s">
        <v>33</v>
      </c>
      <c r="AX144" s="13" t="s">
        <v>85</v>
      </c>
      <c r="AY144" s="160" t="s">
        <v>185</v>
      </c>
    </row>
    <row r="145" spans="2:65" s="1" customFormat="1" ht="16.5" customHeight="1" x14ac:dyDescent="0.2">
      <c r="B145" s="32"/>
      <c r="C145" s="136" t="s">
        <v>188</v>
      </c>
      <c r="D145" s="136" t="s">
        <v>191</v>
      </c>
      <c r="E145" s="137" t="s">
        <v>1787</v>
      </c>
      <c r="F145" s="138" t="s">
        <v>1788</v>
      </c>
      <c r="G145" s="139" t="s">
        <v>296</v>
      </c>
      <c r="H145" s="140">
        <v>307.95999999999998</v>
      </c>
      <c r="I145" s="141"/>
      <c r="J145" s="142">
        <f>ROUND(I145*H145,2)</f>
        <v>0</v>
      </c>
      <c r="K145" s="138" t="s">
        <v>195</v>
      </c>
      <c r="L145" s="32"/>
      <c r="M145" s="143" t="s">
        <v>1</v>
      </c>
      <c r="N145" s="144" t="s">
        <v>42</v>
      </c>
      <c r="P145" s="145">
        <f>O145*H145</f>
        <v>0</v>
      </c>
      <c r="Q145" s="145">
        <v>0</v>
      </c>
      <c r="R145" s="145">
        <f>Q145*H145</f>
        <v>0</v>
      </c>
      <c r="S145" s="145">
        <v>0</v>
      </c>
      <c r="T145" s="146">
        <f>S145*H145</f>
        <v>0</v>
      </c>
      <c r="AR145" s="147" t="s">
        <v>184</v>
      </c>
      <c r="AT145" s="147" t="s">
        <v>191</v>
      </c>
      <c r="AU145" s="147" t="s">
        <v>87</v>
      </c>
      <c r="AY145" s="17" t="s">
        <v>185</v>
      </c>
      <c r="BE145" s="148">
        <f>IF(N145="základní",J145,0)</f>
        <v>0</v>
      </c>
      <c r="BF145" s="148">
        <f>IF(N145="snížená",J145,0)</f>
        <v>0</v>
      </c>
      <c r="BG145" s="148">
        <f>IF(N145="zákl. přenesená",J145,0)</f>
        <v>0</v>
      </c>
      <c r="BH145" s="148">
        <f>IF(N145="sníž. přenesená",J145,0)</f>
        <v>0</v>
      </c>
      <c r="BI145" s="148">
        <f>IF(N145="nulová",J145,0)</f>
        <v>0</v>
      </c>
      <c r="BJ145" s="17" t="s">
        <v>85</v>
      </c>
      <c r="BK145" s="148">
        <f>ROUND(I145*H145,2)</f>
        <v>0</v>
      </c>
      <c r="BL145" s="17" t="s">
        <v>184</v>
      </c>
      <c r="BM145" s="147" t="s">
        <v>1789</v>
      </c>
    </row>
    <row r="146" spans="2:65" s="1" customFormat="1" ht="19.2" x14ac:dyDescent="0.2">
      <c r="B146" s="32"/>
      <c r="D146" s="149" t="s">
        <v>198</v>
      </c>
      <c r="F146" s="150" t="s">
        <v>1790</v>
      </c>
      <c r="I146" s="151"/>
      <c r="L146" s="32"/>
      <c r="M146" s="152"/>
      <c r="T146" s="56"/>
      <c r="AT146" s="17" t="s">
        <v>198</v>
      </c>
      <c r="AU146" s="17" t="s">
        <v>87</v>
      </c>
    </row>
    <row r="147" spans="2:65" s="13" customFormat="1" x14ac:dyDescent="0.2">
      <c r="B147" s="159"/>
      <c r="D147" s="149" t="s">
        <v>199</v>
      </c>
      <c r="E147" s="160" t="s">
        <v>1</v>
      </c>
      <c r="F147" s="161" t="s">
        <v>2265</v>
      </c>
      <c r="H147" s="162">
        <v>307.95999999999998</v>
      </c>
      <c r="I147" s="163"/>
      <c r="L147" s="159"/>
      <c r="M147" s="164"/>
      <c r="T147" s="165"/>
      <c r="AT147" s="160" t="s">
        <v>199</v>
      </c>
      <c r="AU147" s="160" t="s">
        <v>87</v>
      </c>
      <c r="AV147" s="13" t="s">
        <v>87</v>
      </c>
      <c r="AW147" s="13" t="s">
        <v>33</v>
      </c>
      <c r="AX147" s="13" t="s">
        <v>85</v>
      </c>
      <c r="AY147" s="160" t="s">
        <v>185</v>
      </c>
    </row>
    <row r="148" spans="2:65" s="1" customFormat="1" ht="21.75" customHeight="1" x14ac:dyDescent="0.2">
      <c r="B148" s="32"/>
      <c r="C148" s="136" t="s">
        <v>225</v>
      </c>
      <c r="D148" s="136" t="s">
        <v>191</v>
      </c>
      <c r="E148" s="137" t="s">
        <v>425</v>
      </c>
      <c r="F148" s="138" t="s">
        <v>426</v>
      </c>
      <c r="G148" s="139" t="s">
        <v>382</v>
      </c>
      <c r="H148" s="140">
        <v>124.55</v>
      </c>
      <c r="I148" s="141"/>
      <c r="J148" s="142">
        <f>ROUND(I148*H148,2)</f>
        <v>0</v>
      </c>
      <c r="K148" s="138" t="s">
        <v>195</v>
      </c>
      <c r="L148" s="32"/>
      <c r="M148" s="143" t="s">
        <v>1</v>
      </c>
      <c r="N148" s="144" t="s">
        <v>42</v>
      </c>
      <c r="P148" s="145">
        <f>O148*H148</f>
        <v>0</v>
      </c>
      <c r="Q148" s="145">
        <v>0</v>
      </c>
      <c r="R148" s="145">
        <f>Q148*H148</f>
        <v>0</v>
      </c>
      <c r="S148" s="145">
        <v>0</v>
      </c>
      <c r="T148" s="146">
        <f>S148*H148</f>
        <v>0</v>
      </c>
      <c r="AR148" s="147" t="s">
        <v>184</v>
      </c>
      <c r="AT148" s="147" t="s">
        <v>191</v>
      </c>
      <c r="AU148" s="147" t="s">
        <v>87</v>
      </c>
      <c r="AY148" s="17" t="s">
        <v>185</v>
      </c>
      <c r="BE148" s="148">
        <f>IF(N148="základní",J148,0)</f>
        <v>0</v>
      </c>
      <c r="BF148" s="148">
        <f>IF(N148="snížená",J148,0)</f>
        <v>0</v>
      </c>
      <c r="BG148" s="148">
        <f>IF(N148="zákl. přenesená",J148,0)</f>
        <v>0</v>
      </c>
      <c r="BH148" s="148">
        <f>IF(N148="sníž. přenesená",J148,0)</f>
        <v>0</v>
      </c>
      <c r="BI148" s="148">
        <f>IF(N148="nulová",J148,0)</f>
        <v>0</v>
      </c>
      <c r="BJ148" s="17" t="s">
        <v>85</v>
      </c>
      <c r="BK148" s="148">
        <f>ROUND(I148*H148,2)</f>
        <v>0</v>
      </c>
      <c r="BL148" s="17" t="s">
        <v>184</v>
      </c>
      <c r="BM148" s="147" t="s">
        <v>1792</v>
      </c>
    </row>
    <row r="149" spans="2:65" s="1" customFormat="1" ht="19.2" x14ac:dyDescent="0.2">
      <c r="B149" s="32"/>
      <c r="D149" s="149" t="s">
        <v>198</v>
      </c>
      <c r="F149" s="150" t="s">
        <v>428</v>
      </c>
      <c r="I149" s="151"/>
      <c r="L149" s="32"/>
      <c r="M149" s="152"/>
      <c r="T149" s="56"/>
      <c r="AT149" s="17" t="s">
        <v>198</v>
      </c>
      <c r="AU149" s="17" t="s">
        <v>87</v>
      </c>
    </row>
    <row r="150" spans="2:65" s="12" customFormat="1" x14ac:dyDescent="0.2">
      <c r="B150" s="153"/>
      <c r="D150" s="149" t="s">
        <v>199</v>
      </c>
      <c r="E150" s="154" t="s">
        <v>1</v>
      </c>
      <c r="F150" s="155" t="s">
        <v>430</v>
      </c>
      <c r="H150" s="154" t="s">
        <v>1</v>
      </c>
      <c r="I150" s="156"/>
      <c r="L150" s="153"/>
      <c r="M150" s="157"/>
      <c r="T150" s="158"/>
      <c r="AT150" s="154" t="s">
        <v>199</v>
      </c>
      <c r="AU150" s="154" t="s">
        <v>87</v>
      </c>
      <c r="AV150" s="12" t="s">
        <v>85</v>
      </c>
      <c r="AW150" s="12" t="s">
        <v>33</v>
      </c>
      <c r="AX150" s="12" t="s">
        <v>77</v>
      </c>
      <c r="AY150" s="154" t="s">
        <v>185</v>
      </c>
    </row>
    <row r="151" spans="2:65" s="13" customFormat="1" x14ac:dyDescent="0.2">
      <c r="B151" s="159"/>
      <c r="D151" s="149" t="s">
        <v>199</v>
      </c>
      <c r="E151" s="160" t="s">
        <v>1</v>
      </c>
      <c r="F151" s="161" t="s">
        <v>2266</v>
      </c>
      <c r="H151" s="162">
        <v>124.55</v>
      </c>
      <c r="I151" s="163"/>
      <c r="L151" s="159"/>
      <c r="M151" s="164"/>
      <c r="T151" s="165"/>
      <c r="AT151" s="160" t="s">
        <v>199</v>
      </c>
      <c r="AU151" s="160" t="s">
        <v>87</v>
      </c>
      <c r="AV151" s="13" t="s">
        <v>87</v>
      </c>
      <c r="AW151" s="13" t="s">
        <v>33</v>
      </c>
      <c r="AX151" s="13" t="s">
        <v>85</v>
      </c>
      <c r="AY151" s="160" t="s">
        <v>185</v>
      </c>
    </row>
    <row r="152" spans="2:65" s="1" customFormat="1" ht="24.15" customHeight="1" x14ac:dyDescent="0.2">
      <c r="B152" s="32"/>
      <c r="C152" s="136" t="s">
        <v>231</v>
      </c>
      <c r="D152" s="136" t="s">
        <v>191</v>
      </c>
      <c r="E152" s="137" t="s">
        <v>435</v>
      </c>
      <c r="F152" s="138" t="s">
        <v>436</v>
      </c>
      <c r="G152" s="139" t="s">
        <v>382</v>
      </c>
      <c r="H152" s="140">
        <v>1370.05</v>
      </c>
      <c r="I152" s="141"/>
      <c r="J152" s="142">
        <f>ROUND(I152*H152,2)</f>
        <v>0</v>
      </c>
      <c r="K152" s="138" t="s">
        <v>195</v>
      </c>
      <c r="L152" s="32"/>
      <c r="M152" s="143" t="s">
        <v>1</v>
      </c>
      <c r="N152" s="144" t="s">
        <v>42</v>
      </c>
      <c r="P152" s="145">
        <f>O152*H152</f>
        <v>0</v>
      </c>
      <c r="Q152" s="145">
        <v>0</v>
      </c>
      <c r="R152" s="145">
        <f>Q152*H152</f>
        <v>0</v>
      </c>
      <c r="S152" s="145">
        <v>0</v>
      </c>
      <c r="T152" s="146">
        <f>S152*H152</f>
        <v>0</v>
      </c>
      <c r="AR152" s="147" t="s">
        <v>184</v>
      </c>
      <c r="AT152" s="147" t="s">
        <v>191</v>
      </c>
      <c r="AU152" s="147" t="s">
        <v>87</v>
      </c>
      <c r="AY152" s="17" t="s">
        <v>185</v>
      </c>
      <c r="BE152" s="148">
        <f>IF(N152="základní",J152,0)</f>
        <v>0</v>
      </c>
      <c r="BF152" s="148">
        <f>IF(N152="snížená",J152,0)</f>
        <v>0</v>
      </c>
      <c r="BG152" s="148">
        <f>IF(N152="zákl. přenesená",J152,0)</f>
        <v>0</v>
      </c>
      <c r="BH152" s="148">
        <f>IF(N152="sníž. přenesená",J152,0)</f>
        <v>0</v>
      </c>
      <c r="BI152" s="148">
        <f>IF(N152="nulová",J152,0)</f>
        <v>0</v>
      </c>
      <c r="BJ152" s="17" t="s">
        <v>85</v>
      </c>
      <c r="BK152" s="148">
        <f>ROUND(I152*H152,2)</f>
        <v>0</v>
      </c>
      <c r="BL152" s="17" t="s">
        <v>184</v>
      </c>
      <c r="BM152" s="147" t="s">
        <v>1794</v>
      </c>
    </row>
    <row r="153" spans="2:65" s="1" customFormat="1" ht="28.8" x14ac:dyDescent="0.2">
      <c r="B153" s="32"/>
      <c r="D153" s="149" t="s">
        <v>198</v>
      </c>
      <c r="F153" s="150" t="s">
        <v>438</v>
      </c>
      <c r="I153" s="151"/>
      <c r="L153" s="32"/>
      <c r="M153" s="152"/>
      <c r="T153" s="56"/>
      <c r="AT153" s="17" t="s">
        <v>198</v>
      </c>
      <c r="AU153" s="17" t="s">
        <v>87</v>
      </c>
    </row>
    <row r="154" spans="2:65" s="12" customFormat="1" x14ac:dyDescent="0.2">
      <c r="B154" s="153"/>
      <c r="D154" s="149" t="s">
        <v>199</v>
      </c>
      <c r="E154" s="154" t="s">
        <v>1</v>
      </c>
      <c r="F154" s="155" t="s">
        <v>430</v>
      </c>
      <c r="H154" s="154" t="s">
        <v>1</v>
      </c>
      <c r="I154" s="156"/>
      <c r="L154" s="153"/>
      <c r="M154" s="157"/>
      <c r="T154" s="158"/>
      <c r="AT154" s="154" t="s">
        <v>199</v>
      </c>
      <c r="AU154" s="154" t="s">
        <v>87</v>
      </c>
      <c r="AV154" s="12" t="s">
        <v>85</v>
      </c>
      <c r="AW154" s="12" t="s">
        <v>33</v>
      </c>
      <c r="AX154" s="12" t="s">
        <v>77</v>
      </c>
      <c r="AY154" s="154" t="s">
        <v>185</v>
      </c>
    </row>
    <row r="155" spans="2:65" s="13" customFormat="1" x14ac:dyDescent="0.2">
      <c r="B155" s="159"/>
      <c r="D155" s="149" t="s">
        <v>199</v>
      </c>
      <c r="E155" s="160" t="s">
        <v>1</v>
      </c>
      <c r="F155" s="161" t="s">
        <v>2267</v>
      </c>
      <c r="H155" s="162">
        <v>1370.05</v>
      </c>
      <c r="I155" s="163"/>
      <c r="L155" s="159"/>
      <c r="M155" s="164"/>
      <c r="T155" s="165"/>
      <c r="AT155" s="160" t="s">
        <v>199</v>
      </c>
      <c r="AU155" s="160" t="s">
        <v>87</v>
      </c>
      <c r="AV155" s="13" t="s">
        <v>87</v>
      </c>
      <c r="AW155" s="13" t="s">
        <v>33</v>
      </c>
      <c r="AX155" s="13" t="s">
        <v>85</v>
      </c>
      <c r="AY155" s="160" t="s">
        <v>185</v>
      </c>
    </row>
    <row r="156" spans="2:65" s="1" customFormat="1" ht="16.5" customHeight="1" x14ac:dyDescent="0.2">
      <c r="B156" s="32"/>
      <c r="C156" s="136" t="s">
        <v>236</v>
      </c>
      <c r="D156" s="136" t="s">
        <v>191</v>
      </c>
      <c r="E156" s="137" t="s">
        <v>441</v>
      </c>
      <c r="F156" s="138" t="s">
        <v>442</v>
      </c>
      <c r="G156" s="139" t="s">
        <v>443</v>
      </c>
      <c r="H156" s="140">
        <v>85.591999999999999</v>
      </c>
      <c r="I156" s="141"/>
      <c r="J156" s="142">
        <f>ROUND(I156*H156,2)</f>
        <v>0</v>
      </c>
      <c r="K156" s="138" t="s">
        <v>195</v>
      </c>
      <c r="L156" s="32"/>
      <c r="M156" s="143" t="s">
        <v>1</v>
      </c>
      <c r="N156" s="144" t="s">
        <v>42</v>
      </c>
      <c r="P156" s="145">
        <f>O156*H156</f>
        <v>0</v>
      </c>
      <c r="Q156" s="145">
        <v>0</v>
      </c>
      <c r="R156" s="145">
        <f>Q156*H156</f>
        <v>0</v>
      </c>
      <c r="S156" s="145">
        <v>0</v>
      </c>
      <c r="T156" s="146">
        <f>S156*H156</f>
        <v>0</v>
      </c>
      <c r="AR156" s="147" t="s">
        <v>184</v>
      </c>
      <c r="AT156" s="147" t="s">
        <v>191</v>
      </c>
      <c r="AU156" s="147" t="s">
        <v>87</v>
      </c>
      <c r="AY156" s="17" t="s">
        <v>185</v>
      </c>
      <c r="BE156" s="148">
        <f>IF(N156="základní",J156,0)</f>
        <v>0</v>
      </c>
      <c r="BF156" s="148">
        <f>IF(N156="snížená",J156,0)</f>
        <v>0</v>
      </c>
      <c r="BG156" s="148">
        <f>IF(N156="zákl. přenesená",J156,0)</f>
        <v>0</v>
      </c>
      <c r="BH156" s="148">
        <f>IF(N156="sníž. přenesená",J156,0)</f>
        <v>0</v>
      </c>
      <c r="BI156" s="148">
        <f>IF(N156="nulová",J156,0)</f>
        <v>0</v>
      </c>
      <c r="BJ156" s="17" t="s">
        <v>85</v>
      </c>
      <c r="BK156" s="148">
        <f>ROUND(I156*H156,2)</f>
        <v>0</v>
      </c>
      <c r="BL156" s="17" t="s">
        <v>184</v>
      </c>
      <c r="BM156" s="147" t="s">
        <v>1796</v>
      </c>
    </row>
    <row r="157" spans="2:65" s="1" customFormat="1" ht="19.2" x14ac:dyDescent="0.2">
      <c r="B157" s="32"/>
      <c r="D157" s="149" t="s">
        <v>198</v>
      </c>
      <c r="F157" s="150" t="s">
        <v>445</v>
      </c>
      <c r="I157" s="151"/>
      <c r="L157" s="32"/>
      <c r="M157" s="152"/>
      <c r="T157" s="56"/>
      <c r="AT157" s="17" t="s">
        <v>198</v>
      </c>
      <c r="AU157" s="17" t="s">
        <v>87</v>
      </c>
    </row>
    <row r="158" spans="2:65" s="13" customFormat="1" x14ac:dyDescent="0.2">
      <c r="B158" s="159"/>
      <c r="D158" s="149" t="s">
        <v>199</v>
      </c>
      <c r="E158" s="160" t="s">
        <v>1</v>
      </c>
      <c r="F158" s="161" t="s">
        <v>2268</v>
      </c>
      <c r="H158" s="162">
        <v>85.591999999999999</v>
      </c>
      <c r="I158" s="163"/>
      <c r="L158" s="159"/>
      <c r="M158" s="164"/>
      <c r="T158" s="165"/>
      <c r="AT158" s="160" t="s">
        <v>199</v>
      </c>
      <c r="AU158" s="160" t="s">
        <v>87</v>
      </c>
      <c r="AV158" s="13" t="s">
        <v>87</v>
      </c>
      <c r="AW158" s="13" t="s">
        <v>33</v>
      </c>
      <c r="AX158" s="13" t="s">
        <v>85</v>
      </c>
      <c r="AY158" s="160" t="s">
        <v>185</v>
      </c>
    </row>
    <row r="159" spans="2:65" s="1" customFormat="1" ht="16.5" customHeight="1" x14ac:dyDescent="0.2">
      <c r="B159" s="32"/>
      <c r="C159" s="136" t="s">
        <v>245</v>
      </c>
      <c r="D159" s="136" t="s">
        <v>191</v>
      </c>
      <c r="E159" s="137" t="s">
        <v>464</v>
      </c>
      <c r="F159" s="138" t="s">
        <v>465</v>
      </c>
      <c r="G159" s="139" t="s">
        <v>382</v>
      </c>
      <c r="H159" s="140">
        <v>45.375</v>
      </c>
      <c r="I159" s="141"/>
      <c r="J159" s="142">
        <f>ROUND(I159*H159,2)</f>
        <v>0</v>
      </c>
      <c r="K159" s="138" t="s">
        <v>195</v>
      </c>
      <c r="L159" s="32"/>
      <c r="M159" s="143" t="s">
        <v>1</v>
      </c>
      <c r="N159" s="144" t="s">
        <v>42</v>
      </c>
      <c r="P159" s="145">
        <f>O159*H159</f>
        <v>0</v>
      </c>
      <c r="Q159" s="145">
        <v>0</v>
      </c>
      <c r="R159" s="145">
        <f>Q159*H159</f>
        <v>0</v>
      </c>
      <c r="S159" s="145">
        <v>0</v>
      </c>
      <c r="T159" s="146">
        <f>S159*H159</f>
        <v>0</v>
      </c>
      <c r="AR159" s="147" t="s">
        <v>184</v>
      </c>
      <c r="AT159" s="147" t="s">
        <v>191</v>
      </c>
      <c r="AU159" s="147" t="s">
        <v>87</v>
      </c>
      <c r="AY159" s="17" t="s">
        <v>185</v>
      </c>
      <c r="BE159" s="148">
        <f>IF(N159="základní",J159,0)</f>
        <v>0</v>
      </c>
      <c r="BF159" s="148">
        <f>IF(N159="snížená",J159,0)</f>
        <v>0</v>
      </c>
      <c r="BG159" s="148">
        <f>IF(N159="zákl. přenesená",J159,0)</f>
        <v>0</v>
      </c>
      <c r="BH159" s="148">
        <f>IF(N159="sníž. přenesená",J159,0)</f>
        <v>0</v>
      </c>
      <c r="BI159" s="148">
        <f>IF(N159="nulová",J159,0)</f>
        <v>0</v>
      </c>
      <c r="BJ159" s="17" t="s">
        <v>85</v>
      </c>
      <c r="BK159" s="148">
        <f>ROUND(I159*H159,2)</f>
        <v>0</v>
      </c>
      <c r="BL159" s="17" t="s">
        <v>184</v>
      </c>
      <c r="BM159" s="147" t="s">
        <v>1798</v>
      </c>
    </row>
    <row r="160" spans="2:65" s="1" customFormat="1" ht="19.2" x14ac:dyDescent="0.2">
      <c r="B160" s="32"/>
      <c r="D160" s="149" t="s">
        <v>198</v>
      </c>
      <c r="F160" s="150" t="s">
        <v>467</v>
      </c>
      <c r="I160" s="151"/>
      <c r="L160" s="32"/>
      <c r="M160" s="152"/>
      <c r="T160" s="56"/>
      <c r="AT160" s="17" t="s">
        <v>198</v>
      </c>
      <c r="AU160" s="17" t="s">
        <v>87</v>
      </c>
    </row>
    <row r="161" spans="2:65" s="12" customFormat="1" x14ac:dyDescent="0.2">
      <c r="B161" s="153"/>
      <c r="D161" s="149" t="s">
        <v>199</v>
      </c>
      <c r="E161" s="154" t="s">
        <v>1</v>
      </c>
      <c r="F161" s="155" t="s">
        <v>468</v>
      </c>
      <c r="H161" s="154" t="s">
        <v>1</v>
      </c>
      <c r="I161" s="156"/>
      <c r="L161" s="153"/>
      <c r="M161" s="157"/>
      <c r="T161" s="158"/>
      <c r="AT161" s="154" t="s">
        <v>199</v>
      </c>
      <c r="AU161" s="154" t="s">
        <v>87</v>
      </c>
      <c r="AV161" s="12" t="s">
        <v>85</v>
      </c>
      <c r="AW161" s="12" t="s">
        <v>33</v>
      </c>
      <c r="AX161" s="12" t="s">
        <v>77</v>
      </c>
      <c r="AY161" s="154" t="s">
        <v>185</v>
      </c>
    </row>
    <row r="162" spans="2:65" s="12" customFormat="1" x14ac:dyDescent="0.2">
      <c r="B162" s="153"/>
      <c r="D162" s="149" t="s">
        <v>199</v>
      </c>
      <c r="E162" s="154" t="s">
        <v>1</v>
      </c>
      <c r="F162" s="155" t="s">
        <v>1484</v>
      </c>
      <c r="H162" s="154" t="s">
        <v>1</v>
      </c>
      <c r="I162" s="156"/>
      <c r="L162" s="153"/>
      <c r="M162" s="157"/>
      <c r="T162" s="158"/>
      <c r="AT162" s="154" t="s">
        <v>199</v>
      </c>
      <c r="AU162" s="154" t="s">
        <v>87</v>
      </c>
      <c r="AV162" s="12" t="s">
        <v>85</v>
      </c>
      <c r="AW162" s="12" t="s">
        <v>33</v>
      </c>
      <c r="AX162" s="12" t="s">
        <v>77</v>
      </c>
      <c r="AY162" s="154" t="s">
        <v>185</v>
      </c>
    </row>
    <row r="163" spans="2:65" s="12" customFormat="1" x14ac:dyDescent="0.2">
      <c r="B163" s="153"/>
      <c r="D163" s="149" t="s">
        <v>199</v>
      </c>
      <c r="E163" s="154" t="s">
        <v>1</v>
      </c>
      <c r="F163" s="155" t="s">
        <v>1799</v>
      </c>
      <c r="H163" s="154" t="s">
        <v>1</v>
      </c>
      <c r="I163" s="156"/>
      <c r="L163" s="153"/>
      <c r="M163" s="157"/>
      <c r="T163" s="158"/>
      <c r="AT163" s="154" t="s">
        <v>199</v>
      </c>
      <c r="AU163" s="154" t="s">
        <v>87</v>
      </c>
      <c r="AV163" s="12" t="s">
        <v>85</v>
      </c>
      <c r="AW163" s="12" t="s">
        <v>33</v>
      </c>
      <c r="AX163" s="12" t="s">
        <v>77</v>
      </c>
      <c r="AY163" s="154" t="s">
        <v>185</v>
      </c>
    </row>
    <row r="164" spans="2:65" s="13" customFormat="1" x14ac:dyDescent="0.2">
      <c r="B164" s="159"/>
      <c r="D164" s="149" t="s">
        <v>199</v>
      </c>
      <c r="E164" s="160" t="s">
        <v>1</v>
      </c>
      <c r="F164" s="161" t="s">
        <v>2269</v>
      </c>
      <c r="H164" s="162">
        <v>124.55</v>
      </c>
      <c r="I164" s="163"/>
      <c r="L164" s="159"/>
      <c r="M164" s="164"/>
      <c r="T164" s="165"/>
      <c r="AT164" s="160" t="s">
        <v>199</v>
      </c>
      <c r="AU164" s="160" t="s">
        <v>87</v>
      </c>
      <c r="AV164" s="13" t="s">
        <v>87</v>
      </c>
      <c r="AW164" s="13" t="s">
        <v>33</v>
      </c>
      <c r="AX164" s="13" t="s">
        <v>77</v>
      </c>
      <c r="AY164" s="160" t="s">
        <v>185</v>
      </c>
    </row>
    <row r="165" spans="2:65" s="13" customFormat="1" x14ac:dyDescent="0.2">
      <c r="B165" s="159"/>
      <c r="D165" s="149" t="s">
        <v>199</v>
      </c>
      <c r="E165" s="160" t="s">
        <v>1</v>
      </c>
      <c r="F165" s="161" t="s">
        <v>2270</v>
      </c>
      <c r="H165" s="162">
        <v>-37.119999999999997</v>
      </c>
      <c r="I165" s="163"/>
      <c r="L165" s="159"/>
      <c r="M165" s="164"/>
      <c r="T165" s="165"/>
      <c r="AT165" s="160" t="s">
        <v>199</v>
      </c>
      <c r="AU165" s="160" t="s">
        <v>87</v>
      </c>
      <c r="AV165" s="13" t="s">
        <v>87</v>
      </c>
      <c r="AW165" s="13" t="s">
        <v>33</v>
      </c>
      <c r="AX165" s="13" t="s">
        <v>77</v>
      </c>
      <c r="AY165" s="160" t="s">
        <v>185</v>
      </c>
    </row>
    <row r="166" spans="2:65" s="12" customFormat="1" x14ac:dyDescent="0.2">
      <c r="B166" s="153"/>
      <c r="D166" s="149" t="s">
        <v>199</v>
      </c>
      <c r="E166" s="154" t="s">
        <v>1</v>
      </c>
      <c r="F166" s="155" t="s">
        <v>2057</v>
      </c>
      <c r="H166" s="154" t="s">
        <v>1</v>
      </c>
      <c r="I166" s="156"/>
      <c r="L166" s="153"/>
      <c r="M166" s="157"/>
      <c r="T166" s="158"/>
      <c r="AT166" s="154" t="s">
        <v>199</v>
      </c>
      <c r="AU166" s="154" t="s">
        <v>87</v>
      </c>
      <c r="AV166" s="12" t="s">
        <v>85</v>
      </c>
      <c r="AW166" s="12" t="s">
        <v>33</v>
      </c>
      <c r="AX166" s="12" t="s">
        <v>77</v>
      </c>
      <c r="AY166" s="154" t="s">
        <v>185</v>
      </c>
    </row>
    <row r="167" spans="2:65" s="13" customFormat="1" x14ac:dyDescent="0.2">
      <c r="B167" s="159"/>
      <c r="D167" s="149" t="s">
        <v>199</v>
      </c>
      <c r="E167" s="160" t="s">
        <v>1</v>
      </c>
      <c r="F167" s="161" t="s">
        <v>2271</v>
      </c>
      <c r="H167" s="162">
        <v>-6.4</v>
      </c>
      <c r="I167" s="163"/>
      <c r="L167" s="159"/>
      <c r="M167" s="164"/>
      <c r="T167" s="165"/>
      <c r="AT167" s="160" t="s">
        <v>199</v>
      </c>
      <c r="AU167" s="160" t="s">
        <v>87</v>
      </c>
      <c r="AV167" s="13" t="s">
        <v>87</v>
      </c>
      <c r="AW167" s="13" t="s">
        <v>33</v>
      </c>
      <c r="AX167" s="13" t="s">
        <v>77</v>
      </c>
      <c r="AY167" s="160" t="s">
        <v>185</v>
      </c>
    </row>
    <row r="168" spans="2:65" s="12" customFormat="1" x14ac:dyDescent="0.2">
      <c r="B168" s="153"/>
      <c r="D168" s="149" t="s">
        <v>199</v>
      </c>
      <c r="E168" s="154" t="s">
        <v>1</v>
      </c>
      <c r="F168" s="155" t="s">
        <v>2272</v>
      </c>
      <c r="H168" s="154" t="s">
        <v>1</v>
      </c>
      <c r="I168" s="156"/>
      <c r="L168" s="153"/>
      <c r="M168" s="157"/>
      <c r="T168" s="158"/>
      <c r="AT168" s="154" t="s">
        <v>199</v>
      </c>
      <c r="AU168" s="154" t="s">
        <v>87</v>
      </c>
      <c r="AV168" s="12" t="s">
        <v>85</v>
      </c>
      <c r="AW168" s="12" t="s">
        <v>33</v>
      </c>
      <c r="AX168" s="12" t="s">
        <v>77</v>
      </c>
      <c r="AY168" s="154" t="s">
        <v>185</v>
      </c>
    </row>
    <row r="169" spans="2:65" s="13" customFormat="1" x14ac:dyDescent="0.2">
      <c r="B169" s="159"/>
      <c r="D169" s="149" t="s">
        <v>199</v>
      </c>
      <c r="E169" s="160" t="s">
        <v>1</v>
      </c>
      <c r="F169" s="161" t="s">
        <v>2273</v>
      </c>
      <c r="H169" s="162">
        <v>-2.6549999999999998</v>
      </c>
      <c r="I169" s="163"/>
      <c r="L169" s="159"/>
      <c r="M169" s="164"/>
      <c r="T169" s="165"/>
      <c r="AT169" s="160" t="s">
        <v>199</v>
      </c>
      <c r="AU169" s="160" t="s">
        <v>87</v>
      </c>
      <c r="AV169" s="13" t="s">
        <v>87</v>
      </c>
      <c r="AW169" s="13" t="s">
        <v>33</v>
      </c>
      <c r="AX169" s="13" t="s">
        <v>77</v>
      </c>
      <c r="AY169" s="160" t="s">
        <v>185</v>
      </c>
    </row>
    <row r="170" spans="2:65" s="13" customFormat="1" x14ac:dyDescent="0.2">
      <c r="B170" s="159"/>
      <c r="D170" s="149" t="s">
        <v>199</v>
      </c>
      <c r="E170" s="160" t="s">
        <v>1</v>
      </c>
      <c r="F170" s="161" t="s">
        <v>2274</v>
      </c>
      <c r="H170" s="162">
        <v>-33</v>
      </c>
      <c r="I170" s="163"/>
      <c r="L170" s="159"/>
      <c r="M170" s="164"/>
      <c r="T170" s="165"/>
      <c r="AT170" s="160" t="s">
        <v>199</v>
      </c>
      <c r="AU170" s="160" t="s">
        <v>87</v>
      </c>
      <c r="AV170" s="13" t="s">
        <v>87</v>
      </c>
      <c r="AW170" s="13" t="s">
        <v>33</v>
      </c>
      <c r="AX170" s="13" t="s">
        <v>77</v>
      </c>
      <c r="AY170" s="160" t="s">
        <v>185</v>
      </c>
    </row>
    <row r="171" spans="2:65" s="14" customFormat="1" x14ac:dyDescent="0.2">
      <c r="B171" s="169"/>
      <c r="D171" s="149" t="s">
        <v>199</v>
      </c>
      <c r="E171" s="170" t="s">
        <v>1</v>
      </c>
      <c r="F171" s="171" t="s">
        <v>324</v>
      </c>
      <c r="H171" s="172">
        <v>45.375</v>
      </c>
      <c r="I171" s="173"/>
      <c r="L171" s="169"/>
      <c r="M171" s="174"/>
      <c r="T171" s="175"/>
      <c r="AT171" s="170" t="s">
        <v>199</v>
      </c>
      <c r="AU171" s="170" t="s">
        <v>87</v>
      </c>
      <c r="AV171" s="14" t="s">
        <v>184</v>
      </c>
      <c r="AW171" s="14" t="s">
        <v>33</v>
      </c>
      <c r="AX171" s="14" t="s">
        <v>85</v>
      </c>
      <c r="AY171" s="170" t="s">
        <v>185</v>
      </c>
    </row>
    <row r="172" spans="2:65" s="1" customFormat="1" ht="16.5" customHeight="1" x14ac:dyDescent="0.2">
      <c r="B172" s="32"/>
      <c r="C172" s="176" t="s">
        <v>252</v>
      </c>
      <c r="D172" s="176" t="s">
        <v>455</v>
      </c>
      <c r="E172" s="177" t="s">
        <v>1490</v>
      </c>
      <c r="F172" s="178" t="s">
        <v>457</v>
      </c>
      <c r="G172" s="179" t="s">
        <v>443</v>
      </c>
      <c r="H172" s="180">
        <v>70.704999999999998</v>
      </c>
      <c r="I172" s="181"/>
      <c r="J172" s="182">
        <f>ROUND(I172*H172,2)</f>
        <v>0</v>
      </c>
      <c r="K172" s="178" t="s">
        <v>195</v>
      </c>
      <c r="L172" s="183"/>
      <c r="M172" s="184" t="s">
        <v>1</v>
      </c>
      <c r="N172" s="185" t="s">
        <v>42</v>
      </c>
      <c r="P172" s="145">
        <f>O172*H172</f>
        <v>0</v>
      </c>
      <c r="Q172" s="145">
        <v>1</v>
      </c>
      <c r="R172" s="145">
        <f>Q172*H172</f>
        <v>70.704999999999998</v>
      </c>
      <c r="S172" s="145">
        <v>0</v>
      </c>
      <c r="T172" s="146">
        <f>S172*H172</f>
        <v>0</v>
      </c>
      <c r="AR172" s="147" t="s">
        <v>236</v>
      </c>
      <c r="AT172" s="147" t="s">
        <v>455</v>
      </c>
      <c r="AU172" s="147" t="s">
        <v>87</v>
      </c>
      <c r="AY172" s="17" t="s">
        <v>185</v>
      </c>
      <c r="BE172" s="148">
        <f>IF(N172="základní",J172,0)</f>
        <v>0</v>
      </c>
      <c r="BF172" s="148">
        <f>IF(N172="snížená",J172,0)</f>
        <v>0</v>
      </c>
      <c r="BG172" s="148">
        <f>IF(N172="zákl. přenesená",J172,0)</f>
        <v>0</v>
      </c>
      <c r="BH172" s="148">
        <f>IF(N172="sníž. přenesená",J172,0)</f>
        <v>0</v>
      </c>
      <c r="BI172" s="148">
        <f>IF(N172="nulová",J172,0)</f>
        <v>0</v>
      </c>
      <c r="BJ172" s="17" t="s">
        <v>85</v>
      </c>
      <c r="BK172" s="148">
        <f>ROUND(I172*H172,2)</f>
        <v>0</v>
      </c>
      <c r="BL172" s="17" t="s">
        <v>184</v>
      </c>
      <c r="BM172" s="147" t="s">
        <v>2275</v>
      </c>
    </row>
    <row r="173" spans="2:65" s="1" customFormat="1" x14ac:dyDescent="0.2">
      <c r="B173" s="32"/>
      <c r="D173" s="149" t="s">
        <v>198</v>
      </c>
      <c r="F173" s="150" t="s">
        <v>457</v>
      </c>
      <c r="I173" s="151"/>
      <c r="L173" s="32"/>
      <c r="M173" s="152"/>
      <c r="T173" s="56"/>
      <c r="AT173" s="17" t="s">
        <v>198</v>
      </c>
      <c r="AU173" s="17" t="s">
        <v>87</v>
      </c>
    </row>
    <row r="174" spans="2:65" s="12" customFormat="1" x14ac:dyDescent="0.2">
      <c r="B174" s="153"/>
      <c r="D174" s="149" t="s">
        <v>199</v>
      </c>
      <c r="E174" s="154" t="s">
        <v>1</v>
      </c>
      <c r="F174" s="155" t="s">
        <v>1492</v>
      </c>
      <c r="H174" s="154" t="s">
        <v>1</v>
      </c>
      <c r="I174" s="156"/>
      <c r="L174" s="153"/>
      <c r="M174" s="157"/>
      <c r="T174" s="158"/>
      <c r="AT174" s="154" t="s">
        <v>199</v>
      </c>
      <c r="AU174" s="154" t="s">
        <v>87</v>
      </c>
      <c r="AV174" s="12" t="s">
        <v>85</v>
      </c>
      <c r="AW174" s="12" t="s">
        <v>33</v>
      </c>
      <c r="AX174" s="12" t="s">
        <v>77</v>
      </c>
      <c r="AY174" s="154" t="s">
        <v>185</v>
      </c>
    </row>
    <row r="175" spans="2:65" s="13" customFormat="1" x14ac:dyDescent="0.2">
      <c r="B175" s="159"/>
      <c r="D175" s="149" t="s">
        <v>199</v>
      </c>
      <c r="E175" s="160" t="s">
        <v>1</v>
      </c>
      <c r="F175" s="161" t="s">
        <v>2276</v>
      </c>
      <c r="H175" s="162">
        <v>90.75</v>
      </c>
      <c r="I175" s="163"/>
      <c r="L175" s="159"/>
      <c r="M175" s="164"/>
      <c r="T175" s="165"/>
      <c r="AT175" s="160" t="s">
        <v>199</v>
      </c>
      <c r="AU175" s="160" t="s">
        <v>87</v>
      </c>
      <c r="AV175" s="13" t="s">
        <v>87</v>
      </c>
      <c r="AW175" s="13" t="s">
        <v>33</v>
      </c>
      <c r="AX175" s="13" t="s">
        <v>77</v>
      </c>
      <c r="AY175" s="160" t="s">
        <v>185</v>
      </c>
    </row>
    <row r="176" spans="2:65" s="12" customFormat="1" x14ac:dyDescent="0.2">
      <c r="B176" s="153"/>
      <c r="D176" s="149" t="s">
        <v>199</v>
      </c>
      <c r="E176" s="154" t="s">
        <v>1</v>
      </c>
      <c r="F176" s="155" t="s">
        <v>1494</v>
      </c>
      <c r="H176" s="154" t="s">
        <v>1</v>
      </c>
      <c r="I176" s="156"/>
      <c r="L176" s="153"/>
      <c r="M176" s="157"/>
      <c r="T176" s="158"/>
      <c r="AT176" s="154" t="s">
        <v>199</v>
      </c>
      <c r="AU176" s="154" t="s">
        <v>87</v>
      </c>
      <c r="AV176" s="12" t="s">
        <v>85</v>
      </c>
      <c r="AW176" s="12" t="s">
        <v>33</v>
      </c>
      <c r="AX176" s="12" t="s">
        <v>77</v>
      </c>
      <c r="AY176" s="154" t="s">
        <v>185</v>
      </c>
    </row>
    <row r="177" spans="2:65" s="13" customFormat="1" x14ac:dyDescent="0.2">
      <c r="B177" s="159"/>
      <c r="D177" s="149" t="s">
        <v>199</v>
      </c>
      <c r="E177" s="160" t="s">
        <v>1</v>
      </c>
      <c r="F177" s="161" t="s">
        <v>1495</v>
      </c>
      <c r="H177" s="162">
        <v>-20.045000000000002</v>
      </c>
      <c r="I177" s="163"/>
      <c r="L177" s="159"/>
      <c r="M177" s="164"/>
      <c r="T177" s="165"/>
      <c r="AT177" s="160" t="s">
        <v>199</v>
      </c>
      <c r="AU177" s="160" t="s">
        <v>87</v>
      </c>
      <c r="AV177" s="13" t="s">
        <v>87</v>
      </c>
      <c r="AW177" s="13" t="s">
        <v>33</v>
      </c>
      <c r="AX177" s="13" t="s">
        <v>77</v>
      </c>
      <c r="AY177" s="160" t="s">
        <v>185</v>
      </c>
    </row>
    <row r="178" spans="2:65" s="14" customFormat="1" x14ac:dyDescent="0.2">
      <c r="B178" s="169"/>
      <c r="D178" s="149" t="s">
        <v>199</v>
      </c>
      <c r="E178" s="170" t="s">
        <v>1</v>
      </c>
      <c r="F178" s="171" t="s">
        <v>324</v>
      </c>
      <c r="H178" s="172">
        <v>70.704999999999998</v>
      </c>
      <c r="I178" s="173"/>
      <c r="L178" s="169"/>
      <c r="M178" s="174"/>
      <c r="T178" s="175"/>
      <c r="AT178" s="170" t="s">
        <v>199</v>
      </c>
      <c r="AU178" s="170" t="s">
        <v>87</v>
      </c>
      <c r="AV178" s="14" t="s">
        <v>184</v>
      </c>
      <c r="AW178" s="14" t="s">
        <v>33</v>
      </c>
      <c r="AX178" s="14" t="s">
        <v>85</v>
      </c>
      <c r="AY178" s="170" t="s">
        <v>185</v>
      </c>
    </row>
    <row r="179" spans="2:65" s="1" customFormat="1" ht="16.5" customHeight="1" x14ac:dyDescent="0.2">
      <c r="B179" s="32"/>
      <c r="C179" s="136" t="s">
        <v>258</v>
      </c>
      <c r="D179" s="136" t="s">
        <v>191</v>
      </c>
      <c r="E179" s="137" t="s">
        <v>481</v>
      </c>
      <c r="F179" s="138" t="s">
        <v>482</v>
      </c>
      <c r="G179" s="139" t="s">
        <v>382</v>
      </c>
      <c r="H179" s="140">
        <v>33.180999999999997</v>
      </c>
      <c r="I179" s="141"/>
      <c r="J179" s="142">
        <f>ROUND(I179*H179,2)</f>
        <v>0</v>
      </c>
      <c r="K179" s="138" t="s">
        <v>195</v>
      </c>
      <c r="L179" s="32"/>
      <c r="M179" s="143" t="s">
        <v>1</v>
      </c>
      <c r="N179" s="144" t="s">
        <v>42</v>
      </c>
      <c r="P179" s="145">
        <f>O179*H179</f>
        <v>0</v>
      </c>
      <c r="Q179" s="145">
        <v>0</v>
      </c>
      <c r="R179" s="145">
        <f>Q179*H179</f>
        <v>0</v>
      </c>
      <c r="S179" s="145">
        <v>0</v>
      </c>
      <c r="T179" s="146">
        <f>S179*H179</f>
        <v>0</v>
      </c>
      <c r="AR179" s="147" t="s">
        <v>184</v>
      </c>
      <c r="AT179" s="147" t="s">
        <v>191</v>
      </c>
      <c r="AU179" s="147" t="s">
        <v>87</v>
      </c>
      <c r="AY179" s="17" t="s">
        <v>185</v>
      </c>
      <c r="BE179" s="148">
        <f>IF(N179="základní",J179,0)</f>
        <v>0</v>
      </c>
      <c r="BF179" s="148">
        <f>IF(N179="snížená",J179,0)</f>
        <v>0</v>
      </c>
      <c r="BG179" s="148">
        <f>IF(N179="zákl. přenesená",J179,0)</f>
        <v>0</v>
      </c>
      <c r="BH179" s="148">
        <f>IF(N179="sníž. přenesená",J179,0)</f>
        <v>0</v>
      </c>
      <c r="BI179" s="148">
        <f>IF(N179="nulová",J179,0)</f>
        <v>0</v>
      </c>
      <c r="BJ179" s="17" t="s">
        <v>85</v>
      </c>
      <c r="BK179" s="148">
        <f>ROUND(I179*H179,2)</f>
        <v>0</v>
      </c>
      <c r="BL179" s="17" t="s">
        <v>184</v>
      </c>
      <c r="BM179" s="147" t="s">
        <v>1809</v>
      </c>
    </row>
    <row r="180" spans="2:65" s="1" customFormat="1" ht="19.2" x14ac:dyDescent="0.2">
      <c r="B180" s="32"/>
      <c r="D180" s="149" t="s">
        <v>198</v>
      </c>
      <c r="F180" s="150" t="s">
        <v>484</v>
      </c>
      <c r="I180" s="151"/>
      <c r="L180" s="32"/>
      <c r="M180" s="152"/>
      <c r="T180" s="56"/>
      <c r="AT180" s="17" t="s">
        <v>198</v>
      </c>
      <c r="AU180" s="17" t="s">
        <v>87</v>
      </c>
    </row>
    <row r="181" spans="2:65" s="12" customFormat="1" x14ac:dyDescent="0.2">
      <c r="B181" s="153"/>
      <c r="D181" s="149" t="s">
        <v>199</v>
      </c>
      <c r="E181" s="154" t="s">
        <v>1</v>
      </c>
      <c r="F181" s="155" t="s">
        <v>2277</v>
      </c>
      <c r="H181" s="154" t="s">
        <v>1</v>
      </c>
      <c r="I181" s="156"/>
      <c r="L181" s="153"/>
      <c r="M181" s="157"/>
      <c r="T181" s="158"/>
      <c r="AT181" s="154" t="s">
        <v>199</v>
      </c>
      <c r="AU181" s="154" t="s">
        <v>87</v>
      </c>
      <c r="AV181" s="12" t="s">
        <v>85</v>
      </c>
      <c r="AW181" s="12" t="s">
        <v>33</v>
      </c>
      <c r="AX181" s="12" t="s">
        <v>77</v>
      </c>
      <c r="AY181" s="154" t="s">
        <v>185</v>
      </c>
    </row>
    <row r="182" spans="2:65" s="13" customFormat="1" x14ac:dyDescent="0.2">
      <c r="B182" s="159"/>
      <c r="D182" s="149" t="s">
        <v>199</v>
      </c>
      <c r="E182" s="160" t="s">
        <v>1</v>
      </c>
      <c r="F182" s="161" t="s">
        <v>2278</v>
      </c>
      <c r="H182" s="162">
        <v>37.119999999999997</v>
      </c>
      <c r="I182" s="163"/>
      <c r="L182" s="159"/>
      <c r="M182" s="164"/>
      <c r="T182" s="165"/>
      <c r="AT182" s="160" t="s">
        <v>199</v>
      </c>
      <c r="AU182" s="160" t="s">
        <v>87</v>
      </c>
      <c r="AV182" s="13" t="s">
        <v>87</v>
      </c>
      <c r="AW182" s="13" t="s">
        <v>33</v>
      </c>
      <c r="AX182" s="13" t="s">
        <v>77</v>
      </c>
      <c r="AY182" s="160" t="s">
        <v>185</v>
      </c>
    </row>
    <row r="183" spans="2:65" s="12" customFormat="1" x14ac:dyDescent="0.2">
      <c r="B183" s="153"/>
      <c r="D183" s="149" t="s">
        <v>199</v>
      </c>
      <c r="E183" s="154" t="s">
        <v>1</v>
      </c>
      <c r="F183" s="155" t="s">
        <v>2279</v>
      </c>
      <c r="H183" s="154" t="s">
        <v>1</v>
      </c>
      <c r="I183" s="156"/>
      <c r="L183" s="153"/>
      <c r="M183" s="157"/>
      <c r="T183" s="158"/>
      <c r="AT183" s="154" t="s">
        <v>199</v>
      </c>
      <c r="AU183" s="154" t="s">
        <v>87</v>
      </c>
      <c r="AV183" s="12" t="s">
        <v>85</v>
      </c>
      <c r="AW183" s="12" t="s">
        <v>33</v>
      </c>
      <c r="AX183" s="12" t="s">
        <v>77</v>
      </c>
      <c r="AY183" s="154" t="s">
        <v>185</v>
      </c>
    </row>
    <row r="184" spans="2:65" s="13" customFormat="1" x14ac:dyDescent="0.2">
      <c r="B184" s="159"/>
      <c r="D184" s="149" t="s">
        <v>199</v>
      </c>
      <c r="E184" s="160" t="s">
        <v>1</v>
      </c>
      <c r="F184" s="161" t="s">
        <v>2280</v>
      </c>
      <c r="H184" s="162">
        <v>-3.9390000000000001</v>
      </c>
      <c r="I184" s="163"/>
      <c r="L184" s="159"/>
      <c r="M184" s="164"/>
      <c r="T184" s="165"/>
      <c r="AT184" s="160" t="s">
        <v>199</v>
      </c>
      <c r="AU184" s="160" t="s">
        <v>87</v>
      </c>
      <c r="AV184" s="13" t="s">
        <v>87</v>
      </c>
      <c r="AW184" s="13" t="s">
        <v>33</v>
      </c>
      <c r="AX184" s="13" t="s">
        <v>77</v>
      </c>
      <c r="AY184" s="160" t="s">
        <v>185</v>
      </c>
    </row>
    <row r="185" spans="2:65" s="14" customFormat="1" x14ac:dyDescent="0.2">
      <c r="B185" s="169"/>
      <c r="D185" s="149" t="s">
        <v>199</v>
      </c>
      <c r="E185" s="170" t="s">
        <v>1</v>
      </c>
      <c r="F185" s="171" t="s">
        <v>324</v>
      </c>
      <c r="H185" s="172">
        <v>33.180999999999997</v>
      </c>
      <c r="I185" s="173"/>
      <c r="L185" s="169"/>
      <c r="M185" s="174"/>
      <c r="T185" s="175"/>
      <c r="AT185" s="170" t="s">
        <v>199</v>
      </c>
      <c r="AU185" s="170" t="s">
        <v>87</v>
      </c>
      <c r="AV185" s="14" t="s">
        <v>184</v>
      </c>
      <c r="AW185" s="14" t="s">
        <v>33</v>
      </c>
      <c r="AX185" s="14" t="s">
        <v>85</v>
      </c>
      <c r="AY185" s="170" t="s">
        <v>185</v>
      </c>
    </row>
    <row r="186" spans="2:65" s="1" customFormat="1" ht="16.5" customHeight="1" x14ac:dyDescent="0.2">
      <c r="B186" s="32"/>
      <c r="C186" s="176" t="s">
        <v>264</v>
      </c>
      <c r="D186" s="176" t="s">
        <v>455</v>
      </c>
      <c r="E186" s="177" t="s">
        <v>493</v>
      </c>
      <c r="F186" s="178" t="s">
        <v>494</v>
      </c>
      <c r="G186" s="179" t="s">
        <v>443</v>
      </c>
      <c r="H186" s="180">
        <v>66.361999999999995</v>
      </c>
      <c r="I186" s="181"/>
      <c r="J186" s="182">
        <f>ROUND(I186*H186,2)</f>
        <v>0</v>
      </c>
      <c r="K186" s="178" t="s">
        <v>195</v>
      </c>
      <c r="L186" s="183"/>
      <c r="M186" s="184" t="s">
        <v>1</v>
      </c>
      <c r="N186" s="185" t="s">
        <v>42</v>
      </c>
      <c r="P186" s="145">
        <f>O186*H186</f>
        <v>0</v>
      </c>
      <c r="Q186" s="145">
        <v>1</v>
      </c>
      <c r="R186" s="145">
        <f>Q186*H186</f>
        <v>66.361999999999995</v>
      </c>
      <c r="S186" s="145">
        <v>0</v>
      </c>
      <c r="T186" s="146">
        <f>S186*H186</f>
        <v>0</v>
      </c>
      <c r="AR186" s="147" t="s">
        <v>236</v>
      </c>
      <c r="AT186" s="147" t="s">
        <v>455</v>
      </c>
      <c r="AU186" s="147" t="s">
        <v>87</v>
      </c>
      <c r="AY186" s="17" t="s">
        <v>185</v>
      </c>
      <c r="BE186" s="148">
        <f>IF(N186="základní",J186,0)</f>
        <v>0</v>
      </c>
      <c r="BF186" s="148">
        <f>IF(N186="snížená",J186,0)</f>
        <v>0</v>
      </c>
      <c r="BG186" s="148">
        <f>IF(N186="zákl. přenesená",J186,0)</f>
        <v>0</v>
      </c>
      <c r="BH186" s="148">
        <f>IF(N186="sníž. přenesená",J186,0)</f>
        <v>0</v>
      </c>
      <c r="BI186" s="148">
        <f>IF(N186="nulová",J186,0)</f>
        <v>0</v>
      </c>
      <c r="BJ186" s="17" t="s">
        <v>85</v>
      </c>
      <c r="BK186" s="148">
        <f>ROUND(I186*H186,2)</f>
        <v>0</v>
      </c>
      <c r="BL186" s="17" t="s">
        <v>184</v>
      </c>
      <c r="BM186" s="147" t="s">
        <v>1814</v>
      </c>
    </row>
    <row r="187" spans="2:65" s="1" customFormat="1" x14ac:dyDescent="0.2">
      <c r="B187" s="32"/>
      <c r="D187" s="149" t="s">
        <v>198</v>
      </c>
      <c r="F187" s="150" t="s">
        <v>494</v>
      </c>
      <c r="I187" s="151"/>
      <c r="L187" s="32"/>
      <c r="M187" s="152"/>
      <c r="T187" s="56"/>
      <c r="AT187" s="17" t="s">
        <v>198</v>
      </c>
      <c r="AU187" s="17" t="s">
        <v>87</v>
      </c>
    </row>
    <row r="188" spans="2:65" s="13" customFormat="1" x14ac:dyDescent="0.2">
      <c r="B188" s="159"/>
      <c r="D188" s="149" t="s">
        <v>199</v>
      </c>
      <c r="E188" s="160" t="s">
        <v>1</v>
      </c>
      <c r="F188" s="161" t="s">
        <v>2281</v>
      </c>
      <c r="H188" s="162">
        <v>66.361999999999995</v>
      </c>
      <c r="I188" s="163"/>
      <c r="L188" s="159"/>
      <c r="M188" s="164"/>
      <c r="T188" s="165"/>
      <c r="AT188" s="160" t="s">
        <v>199</v>
      </c>
      <c r="AU188" s="160" t="s">
        <v>87</v>
      </c>
      <c r="AV188" s="13" t="s">
        <v>87</v>
      </c>
      <c r="AW188" s="13" t="s">
        <v>33</v>
      </c>
      <c r="AX188" s="13" t="s">
        <v>85</v>
      </c>
      <c r="AY188" s="160" t="s">
        <v>185</v>
      </c>
    </row>
    <row r="189" spans="2:65" s="11" customFormat="1" ht="22.95" customHeight="1" x14ac:dyDescent="0.25">
      <c r="B189" s="124"/>
      <c r="D189" s="125" t="s">
        <v>76</v>
      </c>
      <c r="E189" s="134" t="s">
        <v>207</v>
      </c>
      <c r="F189" s="134" t="s">
        <v>1107</v>
      </c>
      <c r="I189" s="127"/>
      <c r="J189" s="135">
        <f>BK189</f>
        <v>0</v>
      </c>
      <c r="L189" s="124"/>
      <c r="M189" s="129"/>
      <c r="P189" s="130">
        <f>SUM(P190:P192)</f>
        <v>0</v>
      </c>
      <c r="R189" s="130">
        <f>SUM(R190:R192)</f>
        <v>0</v>
      </c>
      <c r="T189" s="131">
        <f>SUM(T190:T192)</f>
        <v>0</v>
      </c>
      <c r="AR189" s="125" t="s">
        <v>85</v>
      </c>
      <c r="AT189" s="132" t="s">
        <v>76</v>
      </c>
      <c r="AU189" s="132" t="s">
        <v>85</v>
      </c>
      <c r="AY189" s="125" t="s">
        <v>185</v>
      </c>
      <c r="BK189" s="133">
        <f>SUM(BK190:BK192)</f>
        <v>0</v>
      </c>
    </row>
    <row r="190" spans="2:65" s="1" customFormat="1" ht="16.5" customHeight="1" x14ac:dyDescent="0.2">
      <c r="B190" s="32"/>
      <c r="C190" s="136" t="s">
        <v>271</v>
      </c>
      <c r="D190" s="136" t="s">
        <v>191</v>
      </c>
      <c r="E190" s="137" t="s">
        <v>1816</v>
      </c>
      <c r="F190" s="138" t="s">
        <v>1817</v>
      </c>
      <c r="G190" s="139" t="s">
        <v>365</v>
      </c>
      <c r="H190" s="140">
        <v>66</v>
      </c>
      <c r="I190" s="141"/>
      <c r="J190" s="142">
        <f>ROUND(I190*H190,2)</f>
        <v>0</v>
      </c>
      <c r="K190" s="138" t="s">
        <v>195</v>
      </c>
      <c r="L190" s="32"/>
      <c r="M190" s="143" t="s">
        <v>1</v>
      </c>
      <c r="N190" s="144" t="s">
        <v>42</v>
      </c>
      <c r="P190" s="145">
        <f>O190*H190</f>
        <v>0</v>
      </c>
      <c r="Q190" s="145">
        <v>0</v>
      </c>
      <c r="R190" s="145">
        <f>Q190*H190</f>
        <v>0</v>
      </c>
      <c r="S190" s="145">
        <v>0</v>
      </c>
      <c r="T190" s="146">
        <f>S190*H190</f>
        <v>0</v>
      </c>
      <c r="AR190" s="147" t="s">
        <v>184</v>
      </c>
      <c r="AT190" s="147" t="s">
        <v>191</v>
      </c>
      <c r="AU190" s="147" t="s">
        <v>87</v>
      </c>
      <c r="AY190" s="17" t="s">
        <v>185</v>
      </c>
      <c r="BE190" s="148">
        <f>IF(N190="základní",J190,0)</f>
        <v>0</v>
      </c>
      <c r="BF190" s="148">
        <f>IF(N190="snížená",J190,0)</f>
        <v>0</v>
      </c>
      <c r="BG190" s="148">
        <f>IF(N190="zákl. přenesená",J190,0)</f>
        <v>0</v>
      </c>
      <c r="BH190" s="148">
        <f>IF(N190="sníž. přenesená",J190,0)</f>
        <v>0</v>
      </c>
      <c r="BI190" s="148">
        <f>IF(N190="nulová",J190,0)</f>
        <v>0</v>
      </c>
      <c r="BJ190" s="17" t="s">
        <v>85</v>
      </c>
      <c r="BK190" s="148">
        <f>ROUND(I190*H190,2)</f>
        <v>0</v>
      </c>
      <c r="BL190" s="17" t="s">
        <v>184</v>
      </c>
      <c r="BM190" s="147" t="s">
        <v>1818</v>
      </c>
    </row>
    <row r="191" spans="2:65" s="1" customFormat="1" x14ac:dyDescent="0.2">
      <c r="B191" s="32"/>
      <c r="D191" s="149" t="s">
        <v>198</v>
      </c>
      <c r="F191" s="150" t="s">
        <v>1819</v>
      </c>
      <c r="I191" s="151"/>
      <c r="L191" s="32"/>
      <c r="M191" s="152"/>
      <c r="T191" s="56"/>
      <c r="AT191" s="17" t="s">
        <v>198</v>
      </c>
      <c r="AU191" s="17" t="s">
        <v>87</v>
      </c>
    </row>
    <row r="192" spans="2:65" s="13" customFormat="1" x14ac:dyDescent="0.2">
      <c r="B192" s="159"/>
      <c r="D192" s="149" t="s">
        <v>199</v>
      </c>
      <c r="E192" s="160" t="s">
        <v>1</v>
      </c>
      <c r="F192" s="161" t="s">
        <v>2282</v>
      </c>
      <c r="H192" s="162">
        <v>66</v>
      </c>
      <c r="I192" s="163"/>
      <c r="L192" s="159"/>
      <c r="M192" s="164"/>
      <c r="T192" s="165"/>
      <c r="AT192" s="160" t="s">
        <v>199</v>
      </c>
      <c r="AU192" s="160" t="s">
        <v>87</v>
      </c>
      <c r="AV192" s="13" t="s">
        <v>87</v>
      </c>
      <c r="AW192" s="13" t="s">
        <v>33</v>
      </c>
      <c r="AX192" s="13" t="s">
        <v>85</v>
      </c>
      <c r="AY192" s="160" t="s">
        <v>185</v>
      </c>
    </row>
    <row r="193" spans="2:65" s="11" customFormat="1" ht="22.95" customHeight="1" x14ac:dyDescent="0.25">
      <c r="B193" s="124"/>
      <c r="D193" s="125" t="s">
        <v>76</v>
      </c>
      <c r="E193" s="134" t="s">
        <v>184</v>
      </c>
      <c r="F193" s="134" t="s">
        <v>521</v>
      </c>
      <c r="I193" s="127"/>
      <c r="J193" s="135">
        <f>BK193</f>
        <v>0</v>
      </c>
      <c r="L193" s="124"/>
      <c r="M193" s="129"/>
      <c r="P193" s="130">
        <f>SUM(P194:P206)</f>
        <v>0</v>
      </c>
      <c r="R193" s="130">
        <f>SUM(R194:R206)</f>
        <v>0.52568000000000004</v>
      </c>
      <c r="T193" s="131">
        <f>SUM(T194:T206)</f>
        <v>0</v>
      </c>
      <c r="AR193" s="125" t="s">
        <v>85</v>
      </c>
      <c r="AT193" s="132" t="s">
        <v>76</v>
      </c>
      <c r="AU193" s="132" t="s">
        <v>85</v>
      </c>
      <c r="AY193" s="125" t="s">
        <v>185</v>
      </c>
      <c r="BK193" s="133">
        <f>SUM(BK194:BK206)</f>
        <v>0</v>
      </c>
    </row>
    <row r="194" spans="2:65" s="1" customFormat="1" ht="16.5" customHeight="1" x14ac:dyDescent="0.2">
      <c r="B194" s="32"/>
      <c r="C194" s="136" t="s">
        <v>277</v>
      </c>
      <c r="D194" s="136" t="s">
        <v>191</v>
      </c>
      <c r="E194" s="137" t="s">
        <v>523</v>
      </c>
      <c r="F194" s="138" t="s">
        <v>524</v>
      </c>
      <c r="G194" s="139" t="s">
        <v>382</v>
      </c>
      <c r="H194" s="140">
        <v>6.4</v>
      </c>
      <c r="I194" s="141"/>
      <c r="J194" s="142">
        <f>ROUND(I194*H194,2)</f>
        <v>0</v>
      </c>
      <c r="K194" s="138" t="s">
        <v>195</v>
      </c>
      <c r="L194" s="32"/>
      <c r="M194" s="143" t="s">
        <v>1</v>
      </c>
      <c r="N194" s="144" t="s">
        <v>42</v>
      </c>
      <c r="P194" s="145">
        <f>O194*H194</f>
        <v>0</v>
      </c>
      <c r="Q194" s="145">
        <v>0</v>
      </c>
      <c r="R194" s="145">
        <f>Q194*H194</f>
        <v>0</v>
      </c>
      <c r="S194" s="145">
        <v>0</v>
      </c>
      <c r="T194" s="146">
        <f>S194*H194</f>
        <v>0</v>
      </c>
      <c r="AR194" s="147" t="s">
        <v>184</v>
      </c>
      <c r="AT194" s="147" t="s">
        <v>191</v>
      </c>
      <c r="AU194" s="147" t="s">
        <v>87</v>
      </c>
      <c r="AY194" s="17" t="s">
        <v>185</v>
      </c>
      <c r="BE194" s="148">
        <f>IF(N194="základní",J194,0)</f>
        <v>0</v>
      </c>
      <c r="BF194" s="148">
        <f>IF(N194="snížená",J194,0)</f>
        <v>0</v>
      </c>
      <c r="BG194" s="148">
        <f>IF(N194="zákl. přenesená",J194,0)</f>
        <v>0</v>
      </c>
      <c r="BH194" s="148">
        <f>IF(N194="sníž. přenesená",J194,0)</f>
        <v>0</v>
      </c>
      <c r="BI194" s="148">
        <f>IF(N194="nulová",J194,0)</f>
        <v>0</v>
      </c>
      <c r="BJ194" s="17" t="s">
        <v>85</v>
      </c>
      <c r="BK194" s="148">
        <f>ROUND(I194*H194,2)</f>
        <v>0</v>
      </c>
      <c r="BL194" s="17" t="s">
        <v>184</v>
      </c>
      <c r="BM194" s="147" t="s">
        <v>1821</v>
      </c>
    </row>
    <row r="195" spans="2:65" s="1" customFormat="1" x14ac:dyDescent="0.2">
      <c r="B195" s="32"/>
      <c r="D195" s="149" t="s">
        <v>198</v>
      </c>
      <c r="F195" s="150" t="s">
        <v>526</v>
      </c>
      <c r="I195" s="151"/>
      <c r="L195" s="32"/>
      <c r="M195" s="152"/>
      <c r="T195" s="56"/>
      <c r="AT195" s="17" t="s">
        <v>198</v>
      </c>
      <c r="AU195" s="17" t="s">
        <v>87</v>
      </c>
    </row>
    <row r="196" spans="2:65" s="12" customFormat="1" x14ac:dyDescent="0.2">
      <c r="B196" s="153"/>
      <c r="D196" s="149" t="s">
        <v>199</v>
      </c>
      <c r="E196" s="154" t="s">
        <v>1</v>
      </c>
      <c r="F196" s="155" t="s">
        <v>2283</v>
      </c>
      <c r="H196" s="154" t="s">
        <v>1</v>
      </c>
      <c r="I196" s="156"/>
      <c r="L196" s="153"/>
      <c r="M196" s="157"/>
      <c r="T196" s="158"/>
      <c r="AT196" s="154" t="s">
        <v>199</v>
      </c>
      <c r="AU196" s="154" t="s">
        <v>87</v>
      </c>
      <c r="AV196" s="12" t="s">
        <v>85</v>
      </c>
      <c r="AW196" s="12" t="s">
        <v>33</v>
      </c>
      <c r="AX196" s="12" t="s">
        <v>77</v>
      </c>
      <c r="AY196" s="154" t="s">
        <v>185</v>
      </c>
    </row>
    <row r="197" spans="2:65" s="13" customFormat="1" x14ac:dyDescent="0.2">
      <c r="B197" s="159"/>
      <c r="D197" s="149" t="s">
        <v>199</v>
      </c>
      <c r="E197" s="160" t="s">
        <v>1</v>
      </c>
      <c r="F197" s="161" t="s">
        <v>2284</v>
      </c>
      <c r="H197" s="162">
        <v>6.4</v>
      </c>
      <c r="I197" s="163"/>
      <c r="L197" s="159"/>
      <c r="M197" s="164"/>
      <c r="T197" s="165"/>
      <c r="AT197" s="160" t="s">
        <v>199</v>
      </c>
      <c r="AU197" s="160" t="s">
        <v>87</v>
      </c>
      <c r="AV197" s="13" t="s">
        <v>87</v>
      </c>
      <c r="AW197" s="13" t="s">
        <v>33</v>
      </c>
      <c r="AX197" s="13" t="s">
        <v>85</v>
      </c>
      <c r="AY197" s="160" t="s">
        <v>185</v>
      </c>
    </row>
    <row r="198" spans="2:65" s="1" customFormat="1" ht="16.5" customHeight="1" x14ac:dyDescent="0.2">
      <c r="B198" s="32"/>
      <c r="C198" s="136" t="s">
        <v>8</v>
      </c>
      <c r="D198" s="136" t="s">
        <v>191</v>
      </c>
      <c r="E198" s="137" t="s">
        <v>1824</v>
      </c>
      <c r="F198" s="138" t="s">
        <v>1825</v>
      </c>
      <c r="G198" s="139" t="s">
        <v>532</v>
      </c>
      <c r="H198" s="140">
        <v>4</v>
      </c>
      <c r="I198" s="141"/>
      <c r="J198" s="142">
        <f>ROUND(I198*H198,2)</f>
        <v>0</v>
      </c>
      <c r="K198" s="138" t="s">
        <v>195</v>
      </c>
      <c r="L198" s="32"/>
      <c r="M198" s="143" t="s">
        <v>1</v>
      </c>
      <c r="N198" s="144" t="s">
        <v>42</v>
      </c>
      <c r="P198" s="145">
        <f>O198*H198</f>
        <v>0</v>
      </c>
      <c r="Q198" s="145">
        <v>8.7419999999999998E-2</v>
      </c>
      <c r="R198" s="145">
        <f>Q198*H198</f>
        <v>0.34967999999999999</v>
      </c>
      <c r="S198" s="145">
        <v>0</v>
      </c>
      <c r="T198" s="146">
        <f>S198*H198</f>
        <v>0</v>
      </c>
      <c r="AR198" s="147" t="s">
        <v>184</v>
      </c>
      <c r="AT198" s="147" t="s">
        <v>191</v>
      </c>
      <c r="AU198" s="147" t="s">
        <v>87</v>
      </c>
      <c r="AY198" s="17" t="s">
        <v>185</v>
      </c>
      <c r="BE198" s="148">
        <f>IF(N198="základní",J198,0)</f>
        <v>0</v>
      </c>
      <c r="BF198" s="148">
        <f>IF(N198="snížená",J198,0)</f>
        <v>0</v>
      </c>
      <c r="BG198" s="148">
        <f>IF(N198="zákl. přenesená",J198,0)</f>
        <v>0</v>
      </c>
      <c r="BH198" s="148">
        <f>IF(N198="sníž. přenesená",J198,0)</f>
        <v>0</v>
      </c>
      <c r="BI198" s="148">
        <f>IF(N198="nulová",J198,0)</f>
        <v>0</v>
      </c>
      <c r="BJ198" s="17" t="s">
        <v>85</v>
      </c>
      <c r="BK198" s="148">
        <f>ROUND(I198*H198,2)</f>
        <v>0</v>
      </c>
      <c r="BL198" s="17" t="s">
        <v>184</v>
      </c>
      <c r="BM198" s="147" t="s">
        <v>1826</v>
      </c>
    </row>
    <row r="199" spans="2:65" s="1" customFormat="1" x14ac:dyDescent="0.2">
      <c r="B199" s="32"/>
      <c r="D199" s="149" t="s">
        <v>198</v>
      </c>
      <c r="F199" s="150" t="s">
        <v>1827</v>
      </c>
      <c r="I199" s="151"/>
      <c r="L199" s="32"/>
      <c r="M199" s="152"/>
      <c r="T199" s="56"/>
      <c r="AT199" s="17" t="s">
        <v>198</v>
      </c>
      <c r="AU199" s="17" t="s">
        <v>87</v>
      </c>
    </row>
    <row r="200" spans="2:65" s="13" customFormat="1" x14ac:dyDescent="0.2">
      <c r="B200" s="159"/>
      <c r="D200" s="149" t="s">
        <v>199</v>
      </c>
      <c r="E200" s="160" t="s">
        <v>1</v>
      </c>
      <c r="F200" s="161" t="s">
        <v>2285</v>
      </c>
      <c r="H200" s="162">
        <v>4</v>
      </c>
      <c r="I200" s="163"/>
      <c r="L200" s="159"/>
      <c r="M200" s="164"/>
      <c r="T200" s="165"/>
      <c r="AT200" s="160" t="s">
        <v>199</v>
      </c>
      <c r="AU200" s="160" t="s">
        <v>87</v>
      </c>
      <c r="AV200" s="13" t="s">
        <v>87</v>
      </c>
      <c r="AW200" s="13" t="s">
        <v>33</v>
      </c>
      <c r="AX200" s="13" t="s">
        <v>85</v>
      </c>
      <c r="AY200" s="160" t="s">
        <v>185</v>
      </c>
    </row>
    <row r="201" spans="2:65" s="1" customFormat="1" ht="16.5" customHeight="1" x14ac:dyDescent="0.2">
      <c r="B201" s="32"/>
      <c r="C201" s="176" t="s">
        <v>387</v>
      </c>
      <c r="D201" s="176" t="s">
        <v>455</v>
      </c>
      <c r="E201" s="177" t="s">
        <v>1829</v>
      </c>
      <c r="F201" s="178" t="s">
        <v>1830</v>
      </c>
      <c r="G201" s="179" t="s">
        <v>532</v>
      </c>
      <c r="H201" s="180">
        <v>3</v>
      </c>
      <c r="I201" s="181"/>
      <c r="J201" s="182">
        <f>ROUND(I201*H201,2)</f>
        <v>0</v>
      </c>
      <c r="K201" s="178" t="s">
        <v>195</v>
      </c>
      <c r="L201" s="183"/>
      <c r="M201" s="184" t="s">
        <v>1</v>
      </c>
      <c r="N201" s="185" t="s">
        <v>42</v>
      </c>
      <c r="P201" s="145">
        <f>O201*H201</f>
        <v>0</v>
      </c>
      <c r="Q201" s="145">
        <v>4.1000000000000002E-2</v>
      </c>
      <c r="R201" s="145">
        <f>Q201*H201</f>
        <v>0.123</v>
      </c>
      <c r="S201" s="145">
        <v>0</v>
      </c>
      <c r="T201" s="146">
        <f>S201*H201</f>
        <v>0</v>
      </c>
      <c r="AR201" s="147" t="s">
        <v>236</v>
      </c>
      <c r="AT201" s="147" t="s">
        <v>455</v>
      </c>
      <c r="AU201" s="147" t="s">
        <v>87</v>
      </c>
      <c r="AY201" s="17" t="s">
        <v>185</v>
      </c>
      <c r="BE201" s="148">
        <f>IF(N201="základní",J201,0)</f>
        <v>0</v>
      </c>
      <c r="BF201" s="148">
        <f>IF(N201="snížená",J201,0)</f>
        <v>0</v>
      </c>
      <c r="BG201" s="148">
        <f>IF(N201="zákl. přenesená",J201,0)</f>
        <v>0</v>
      </c>
      <c r="BH201" s="148">
        <f>IF(N201="sníž. přenesená",J201,0)</f>
        <v>0</v>
      </c>
      <c r="BI201" s="148">
        <f>IF(N201="nulová",J201,0)</f>
        <v>0</v>
      </c>
      <c r="BJ201" s="17" t="s">
        <v>85</v>
      </c>
      <c r="BK201" s="148">
        <f>ROUND(I201*H201,2)</f>
        <v>0</v>
      </c>
      <c r="BL201" s="17" t="s">
        <v>184</v>
      </c>
      <c r="BM201" s="147" t="s">
        <v>1831</v>
      </c>
    </row>
    <row r="202" spans="2:65" s="1" customFormat="1" x14ac:dyDescent="0.2">
      <c r="B202" s="32"/>
      <c r="D202" s="149" t="s">
        <v>198</v>
      </c>
      <c r="F202" s="150" t="s">
        <v>1830</v>
      </c>
      <c r="I202" s="151"/>
      <c r="L202" s="32"/>
      <c r="M202" s="152"/>
      <c r="T202" s="56"/>
      <c r="AT202" s="17" t="s">
        <v>198</v>
      </c>
      <c r="AU202" s="17" t="s">
        <v>87</v>
      </c>
    </row>
    <row r="203" spans="2:65" s="13" customFormat="1" x14ac:dyDescent="0.2">
      <c r="B203" s="159"/>
      <c r="D203" s="149" t="s">
        <v>199</v>
      </c>
      <c r="E203" s="160" t="s">
        <v>1</v>
      </c>
      <c r="F203" s="161" t="s">
        <v>2286</v>
      </c>
      <c r="H203" s="162">
        <v>3</v>
      </c>
      <c r="I203" s="163"/>
      <c r="L203" s="159"/>
      <c r="M203" s="164"/>
      <c r="T203" s="165"/>
      <c r="AT203" s="160" t="s">
        <v>199</v>
      </c>
      <c r="AU203" s="160" t="s">
        <v>87</v>
      </c>
      <c r="AV203" s="13" t="s">
        <v>87</v>
      </c>
      <c r="AW203" s="13" t="s">
        <v>33</v>
      </c>
      <c r="AX203" s="13" t="s">
        <v>85</v>
      </c>
      <c r="AY203" s="160" t="s">
        <v>185</v>
      </c>
    </row>
    <row r="204" spans="2:65" s="1" customFormat="1" ht="16.5" customHeight="1" x14ac:dyDescent="0.2">
      <c r="B204" s="32"/>
      <c r="C204" s="176" t="s">
        <v>393</v>
      </c>
      <c r="D204" s="176" t="s">
        <v>455</v>
      </c>
      <c r="E204" s="177" t="s">
        <v>1833</v>
      </c>
      <c r="F204" s="178" t="s">
        <v>1834</v>
      </c>
      <c r="G204" s="179" t="s">
        <v>532</v>
      </c>
      <c r="H204" s="180">
        <v>1</v>
      </c>
      <c r="I204" s="181"/>
      <c r="J204" s="182">
        <f>ROUND(I204*H204,2)</f>
        <v>0</v>
      </c>
      <c r="K204" s="178" t="s">
        <v>195</v>
      </c>
      <c r="L204" s="183"/>
      <c r="M204" s="184" t="s">
        <v>1</v>
      </c>
      <c r="N204" s="185" t="s">
        <v>42</v>
      </c>
      <c r="P204" s="145">
        <f>O204*H204</f>
        <v>0</v>
      </c>
      <c r="Q204" s="145">
        <v>5.2999999999999999E-2</v>
      </c>
      <c r="R204" s="145">
        <f>Q204*H204</f>
        <v>5.2999999999999999E-2</v>
      </c>
      <c r="S204" s="145">
        <v>0</v>
      </c>
      <c r="T204" s="146">
        <f>S204*H204</f>
        <v>0</v>
      </c>
      <c r="AR204" s="147" t="s">
        <v>236</v>
      </c>
      <c r="AT204" s="147" t="s">
        <v>455</v>
      </c>
      <c r="AU204" s="147" t="s">
        <v>87</v>
      </c>
      <c r="AY204" s="17" t="s">
        <v>185</v>
      </c>
      <c r="BE204" s="148">
        <f>IF(N204="základní",J204,0)</f>
        <v>0</v>
      </c>
      <c r="BF204" s="148">
        <f>IF(N204="snížená",J204,0)</f>
        <v>0</v>
      </c>
      <c r="BG204" s="148">
        <f>IF(N204="zákl. přenesená",J204,0)</f>
        <v>0</v>
      </c>
      <c r="BH204" s="148">
        <f>IF(N204="sníž. přenesená",J204,0)</f>
        <v>0</v>
      </c>
      <c r="BI204" s="148">
        <f>IF(N204="nulová",J204,0)</f>
        <v>0</v>
      </c>
      <c r="BJ204" s="17" t="s">
        <v>85</v>
      </c>
      <c r="BK204" s="148">
        <f>ROUND(I204*H204,2)</f>
        <v>0</v>
      </c>
      <c r="BL204" s="17" t="s">
        <v>184</v>
      </c>
      <c r="BM204" s="147" t="s">
        <v>1835</v>
      </c>
    </row>
    <row r="205" spans="2:65" s="1" customFormat="1" x14ac:dyDescent="0.2">
      <c r="B205" s="32"/>
      <c r="D205" s="149" t="s">
        <v>198</v>
      </c>
      <c r="F205" s="150" t="s">
        <v>1834</v>
      </c>
      <c r="I205" s="151"/>
      <c r="L205" s="32"/>
      <c r="M205" s="152"/>
      <c r="T205" s="56"/>
      <c r="AT205" s="17" t="s">
        <v>198</v>
      </c>
      <c r="AU205" s="17" t="s">
        <v>87</v>
      </c>
    </row>
    <row r="206" spans="2:65" s="13" customFormat="1" x14ac:dyDescent="0.2">
      <c r="B206" s="159"/>
      <c r="D206" s="149" t="s">
        <v>199</v>
      </c>
      <c r="E206" s="160" t="s">
        <v>1</v>
      </c>
      <c r="F206" s="161" t="s">
        <v>1832</v>
      </c>
      <c r="H206" s="162">
        <v>1</v>
      </c>
      <c r="I206" s="163"/>
      <c r="L206" s="159"/>
      <c r="M206" s="164"/>
      <c r="T206" s="165"/>
      <c r="AT206" s="160" t="s">
        <v>199</v>
      </c>
      <c r="AU206" s="160" t="s">
        <v>87</v>
      </c>
      <c r="AV206" s="13" t="s">
        <v>87</v>
      </c>
      <c r="AW206" s="13" t="s">
        <v>33</v>
      </c>
      <c r="AX206" s="13" t="s">
        <v>85</v>
      </c>
      <c r="AY206" s="160" t="s">
        <v>185</v>
      </c>
    </row>
    <row r="207" spans="2:65" s="11" customFormat="1" ht="22.95" customHeight="1" x14ac:dyDescent="0.25">
      <c r="B207" s="124"/>
      <c r="D207" s="125" t="s">
        <v>76</v>
      </c>
      <c r="E207" s="134" t="s">
        <v>236</v>
      </c>
      <c r="F207" s="134" t="s">
        <v>705</v>
      </c>
      <c r="I207" s="127"/>
      <c r="J207" s="135">
        <f>BK207</f>
        <v>0</v>
      </c>
      <c r="L207" s="124"/>
      <c r="M207" s="129"/>
      <c r="P207" s="130">
        <f>SUM(P208:P255)</f>
        <v>0</v>
      </c>
      <c r="R207" s="130">
        <f>SUM(R208:R255)</f>
        <v>10.4508025</v>
      </c>
      <c r="T207" s="131">
        <f>SUM(T208:T255)</f>
        <v>0</v>
      </c>
      <c r="AR207" s="125" t="s">
        <v>85</v>
      </c>
      <c r="AT207" s="132" t="s">
        <v>76</v>
      </c>
      <c r="AU207" s="132" t="s">
        <v>85</v>
      </c>
      <c r="AY207" s="125" t="s">
        <v>185</v>
      </c>
      <c r="BK207" s="133">
        <f>SUM(BK208:BK255)</f>
        <v>0</v>
      </c>
    </row>
    <row r="208" spans="2:65" s="1" customFormat="1" ht="16.5" customHeight="1" x14ac:dyDescent="0.2">
      <c r="B208" s="32"/>
      <c r="C208" s="136" t="s">
        <v>399</v>
      </c>
      <c r="D208" s="136" t="s">
        <v>191</v>
      </c>
      <c r="E208" s="137" t="s">
        <v>2287</v>
      </c>
      <c r="F208" s="138" t="s">
        <v>2288</v>
      </c>
      <c r="G208" s="139" t="s">
        <v>365</v>
      </c>
      <c r="H208" s="140">
        <v>61.28</v>
      </c>
      <c r="I208" s="141"/>
      <c r="J208" s="142">
        <f>ROUND(I208*H208,2)</f>
        <v>0</v>
      </c>
      <c r="K208" s="138" t="s">
        <v>195</v>
      </c>
      <c r="L208" s="32"/>
      <c r="M208" s="143" t="s">
        <v>1</v>
      </c>
      <c r="N208" s="144" t="s">
        <v>42</v>
      </c>
      <c r="P208" s="145">
        <f>O208*H208</f>
        <v>0</v>
      </c>
      <c r="Q208" s="145">
        <v>2.0000000000000002E-5</v>
      </c>
      <c r="R208" s="145">
        <f>Q208*H208</f>
        <v>1.2256000000000001E-3</v>
      </c>
      <c r="S208" s="145">
        <v>0</v>
      </c>
      <c r="T208" s="146">
        <f>S208*H208</f>
        <v>0</v>
      </c>
      <c r="AR208" s="147" t="s">
        <v>184</v>
      </c>
      <c r="AT208" s="147" t="s">
        <v>191</v>
      </c>
      <c r="AU208" s="147" t="s">
        <v>87</v>
      </c>
      <c r="AY208" s="17" t="s">
        <v>185</v>
      </c>
      <c r="BE208" s="148">
        <f>IF(N208="základní",J208,0)</f>
        <v>0</v>
      </c>
      <c r="BF208" s="148">
        <f>IF(N208="snížená",J208,0)</f>
        <v>0</v>
      </c>
      <c r="BG208" s="148">
        <f>IF(N208="zákl. přenesená",J208,0)</f>
        <v>0</v>
      </c>
      <c r="BH208" s="148">
        <f>IF(N208="sníž. přenesená",J208,0)</f>
        <v>0</v>
      </c>
      <c r="BI208" s="148">
        <f>IF(N208="nulová",J208,0)</f>
        <v>0</v>
      </c>
      <c r="BJ208" s="17" t="s">
        <v>85</v>
      </c>
      <c r="BK208" s="148">
        <f>ROUND(I208*H208,2)</f>
        <v>0</v>
      </c>
      <c r="BL208" s="17" t="s">
        <v>184</v>
      </c>
      <c r="BM208" s="147" t="s">
        <v>2289</v>
      </c>
    </row>
    <row r="209" spans="2:65" s="1" customFormat="1" x14ac:dyDescent="0.2">
      <c r="B209" s="32"/>
      <c r="D209" s="149" t="s">
        <v>198</v>
      </c>
      <c r="F209" s="150" t="s">
        <v>2290</v>
      </c>
      <c r="I209" s="151"/>
      <c r="L209" s="32"/>
      <c r="M209" s="152"/>
      <c r="T209" s="56"/>
      <c r="AT209" s="17" t="s">
        <v>198</v>
      </c>
      <c r="AU209" s="17" t="s">
        <v>87</v>
      </c>
    </row>
    <row r="210" spans="2:65" s="13" customFormat="1" x14ac:dyDescent="0.2">
      <c r="B210" s="159"/>
      <c r="D210" s="149" t="s">
        <v>199</v>
      </c>
      <c r="E210" s="160" t="s">
        <v>1</v>
      </c>
      <c r="F210" s="161" t="s">
        <v>2291</v>
      </c>
      <c r="H210" s="162">
        <v>64</v>
      </c>
      <c r="I210" s="163"/>
      <c r="L210" s="159"/>
      <c r="M210" s="164"/>
      <c r="T210" s="165"/>
      <c r="AT210" s="160" t="s">
        <v>199</v>
      </c>
      <c r="AU210" s="160" t="s">
        <v>87</v>
      </c>
      <c r="AV210" s="13" t="s">
        <v>87</v>
      </c>
      <c r="AW210" s="13" t="s">
        <v>33</v>
      </c>
      <c r="AX210" s="13" t="s">
        <v>77</v>
      </c>
      <c r="AY210" s="160" t="s">
        <v>185</v>
      </c>
    </row>
    <row r="211" spans="2:65" s="13" customFormat="1" x14ac:dyDescent="0.2">
      <c r="B211" s="159"/>
      <c r="D211" s="149" t="s">
        <v>199</v>
      </c>
      <c r="E211" s="160" t="s">
        <v>1</v>
      </c>
      <c r="F211" s="161" t="s">
        <v>2292</v>
      </c>
      <c r="H211" s="162">
        <v>-2.72</v>
      </c>
      <c r="I211" s="163"/>
      <c r="L211" s="159"/>
      <c r="M211" s="164"/>
      <c r="T211" s="165"/>
      <c r="AT211" s="160" t="s">
        <v>199</v>
      </c>
      <c r="AU211" s="160" t="s">
        <v>87</v>
      </c>
      <c r="AV211" s="13" t="s">
        <v>87</v>
      </c>
      <c r="AW211" s="13" t="s">
        <v>33</v>
      </c>
      <c r="AX211" s="13" t="s">
        <v>77</v>
      </c>
      <c r="AY211" s="160" t="s">
        <v>185</v>
      </c>
    </row>
    <row r="212" spans="2:65" s="14" customFormat="1" x14ac:dyDescent="0.2">
      <c r="B212" s="169"/>
      <c r="D212" s="149" t="s">
        <v>199</v>
      </c>
      <c r="E212" s="170" t="s">
        <v>1</v>
      </c>
      <c r="F212" s="171" t="s">
        <v>324</v>
      </c>
      <c r="H212" s="172">
        <v>61.28</v>
      </c>
      <c r="I212" s="173"/>
      <c r="L212" s="169"/>
      <c r="M212" s="174"/>
      <c r="T212" s="175"/>
      <c r="AT212" s="170" t="s">
        <v>199</v>
      </c>
      <c r="AU212" s="170" t="s">
        <v>87</v>
      </c>
      <c r="AV212" s="14" t="s">
        <v>184</v>
      </c>
      <c r="AW212" s="14" t="s">
        <v>33</v>
      </c>
      <c r="AX212" s="14" t="s">
        <v>85</v>
      </c>
      <c r="AY212" s="170" t="s">
        <v>185</v>
      </c>
    </row>
    <row r="213" spans="2:65" s="1" customFormat="1" ht="16.5" customHeight="1" x14ac:dyDescent="0.2">
      <c r="B213" s="32"/>
      <c r="C213" s="176" t="s">
        <v>406</v>
      </c>
      <c r="D213" s="176" t="s">
        <v>455</v>
      </c>
      <c r="E213" s="177" t="s">
        <v>2293</v>
      </c>
      <c r="F213" s="178" t="s">
        <v>2294</v>
      </c>
      <c r="G213" s="179" t="s">
        <v>365</v>
      </c>
      <c r="H213" s="180">
        <v>62.198999999999998</v>
      </c>
      <c r="I213" s="181"/>
      <c r="J213" s="182">
        <f>ROUND(I213*H213,2)</f>
        <v>0</v>
      </c>
      <c r="K213" s="178" t="s">
        <v>195</v>
      </c>
      <c r="L213" s="183"/>
      <c r="M213" s="184" t="s">
        <v>1</v>
      </c>
      <c r="N213" s="185" t="s">
        <v>42</v>
      </c>
      <c r="P213" s="145">
        <f>O213*H213</f>
        <v>0</v>
      </c>
      <c r="Q213" s="145">
        <v>3.0999999999999999E-3</v>
      </c>
      <c r="R213" s="145">
        <f>Q213*H213</f>
        <v>0.19281689999999999</v>
      </c>
      <c r="S213" s="145">
        <v>0</v>
      </c>
      <c r="T213" s="146">
        <f>S213*H213</f>
        <v>0</v>
      </c>
      <c r="AR213" s="147" t="s">
        <v>236</v>
      </c>
      <c r="AT213" s="147" t="s">
        <v>455</v>
      </c>
      <c r="AU213" s="147" t="s">
        <v>87</v>
      </c>
      <c r="AY213" s="17" t="s">
        <v>185</v>
      </c>
      <c r="BE213" s="148">
        <f>IF(N213="základní",J213,0)</f>
        <v>0</v>
      </c>
      <c r="BF213" s="148">
        <f>IF(N213="snížená",J213,0)</f>
        <v>0</v>
      </c>
      <c r="BG213" s="148">
        <f>IF(N213="zákl. přenesená",J213,0)</f>
        <v>0</v>
      </c>
      <c r="BH213" s="148">
        <f>IF(N213="sníž. přenesená",J213,0)</f>
        <v>0</v>
      </c>
      <c r="BI213" s="148">
        <f>IF(N213="nulová",J213,0)</f>
        <v>0</v>
      </c>
      <c r="BJ213" s="17" t="s">
        <v>85</v>
      </c>
      <c r="BK213" s="148">
        <f>ROUND(I213*H213,2)</f>
        <v>0</v>
      </c>
      <c r="BL213" s="17" t="s">
        <v>184</v>
      </c>
      <c r="BM213" s="147" t="s">
        <v>2295</v>
      </c>
    </row>
    <row r="214" spans="2:65" s="1" customFormat="1" x14ac:dyDescent="0.2">
      <c r="B214" s="32"/>
      <c r="D214" s="149" t="s">
        <v>198</v>
      </c>
      <c r="F214" s="150" t="s">
        <v>2294</v>
      </c>
      <c r="I214" s="151"/>
      <c r="L214" s="32"/>
      <c r="M214" s="152"/>
      <c r="T214" s="56"/>
      <c r="AT214" s="17" t="s">
        <v>198</v>
      </c>
      <c r="AU214" s="17" t="s">
        <v>87</v>
      </c>
    </row>
    <row r="215" spans="2:65" s="13" customFormat="1" x14ac:dyDescent="0.2">
      <c r="B215" s="159"/>
      <c r="D215" s="149" t="s">
        <v>199</v>
      </c>
      <c r="E215" s="160" t="s">
        <v>1</v>
      </c>
      <c r="F215" s="161" t="s">
        <v>2296</v>
      </c>
      <c r="H215" s="162">
        <v>61.28</v>
      </c>
      <c r="I215" s="163"/>
      <c r="L215" s="159"/>
      <c r="M215" s="164"/>
      <c r="T215" s="165"/>
      <c r="AT215" s="160" t="s">
        <v>199</v>
      </c>
      <c r="AU215" s="160" t="s">
        <v>87</v>
      </c>
      <c r="AV215" s="13" t="s">
        <v>87</v>
      </c>
      <c r="AW215" s="13" t="s">
        <v>33</v>
      </c>
      <c r="AX215" s="13" t="s">
        <v>85</v>
      </c>
      <c r="AY215" s="160" t="s">
        <v>185</v>
      </c>
    </row>
    <row r="216" spans="2:65" s="12" customFormat="1" x14ac:dyDescent="0.2">
      <c r="B216" s="153"/>
      <c r="D216" s="149" t="s">
        <v>199</v>
      </c>
      <c r="E216" s="154" t="s">
        <v>1</v>
      </c>
      <c r="F216" s="155" t="s">
        <v>1540</v>
      </c>
      <c r="H216" s="154" t="s">
        <v>1</v>
      </c>
      <c r="I216" s="156"/>
      <c r="L216" s="153"/>
      <c r="M216" s="157"/>
      <c r="T216" s="158"/>
      <c r="AT216" s="154" t="s">
        <v>199</v>
      </c>
      <c r="AU216" s="154" t="s">
        <v>87</v>
      </c>
      <c r="AV216" s="12" t="s">
        <v>85</v>
      </c>
      <c r="AW216" s="12" t="s">
        <v>33</v>
      </c>
      <c r="AX216" s="12" t="s">
        <v>77</v>
      </c>
      <c r="AY216" s="154" t="s">
        <v>185</v>
      </c>
    </row>
    <row r="217" spans="2:65" s="13" customFormat="1" x14ac:dyDescent="0.2">
      <c r="B217" s="159"/>
      <c r="D217" s="149" t="s">
        <v>199</v>
      </c>
      <c r="F217" s="161" t="s">
        <v>2297</v>
      </c>
      <c r="H217" s="162">
        <v>62.198999999999998</v>
      </c>
      <c r="I217" s="163"/>
      <c r="L217" s="159"/>
      <c r="M217" s="164"/>
      <c r="T217" s="165"/>
      <c r="AT217" s="160" t="s">
        <v>199</v>
      </c>
      <c r="AU217" s="160" t="s">
        <v>87</v>
      </c>
      <c r="AV217" s="13" t="s">
        <v>87</v>
      </c>
      <c r="AW217" s="13" t="s">
        <v>4</v>
      </c>
      <c r="AX217" s="13" t="s">
        <v>85</v>
      </c>
      <c r="AY217" s="160" t="s">
        <v>185</v>
      </c>
    </row>
    <row r="218" spans="2:65" s="1" customFormat="1" ht="16.5" customHeight="1" x14ac:dyDescent="0.2">
      <c r="B218" s="32"/>
      <c r="C218" s="136" t="s">
        <v>412</v>
      </c>
      <c r="D218" s="136" t="s">
        <v>191</v>
      </c>
      <c r="E218" s="137" t="s">
        <v>2298</v>
      </c>
      <c r="F218" s="138" t="s">
        <v>2299</v>
      </c>
      <c r="G218" s="139" t="s">
        <v>532</v>
      </c>
      <c r="H218" s="140">
        <v>8</v>
      </c>
      <c r="I218" s="141"/>
      <c r="J218" s="142">
        <f>ROUND(I218*H218,2)</f>
        <v>0</v>
      </c>
      <c r="K218" s="138" t="s">
        <v>195</v>
      </c>
      <c r="L218" s="32"/>
      <c r="M218" s="143" t="s">
        <v>1</v>
      </c>
      <c r="N218" s="144" t="s">
        <v>42</v>
      </c>
      <c r="P218" s="145">
        <f>O218*H218</f>
        <v>0</v>
      </c>
      <c r="Q218" s="145">
        <v>1E-4</v>
      </c>
      <c r="R218" s="145">
        <f>Q218*H218</f>
        <v>8.0000000000000004E-4</v>
      </c>
      <c r="S218" s="145">
        <v>0</v>
      </c>
      <c r="T218" s="146">
        <f>S218*H218</f>
        <v>0</v>
      </c>
      <c r="AR218" s="147" t="s">
        <v>184</v>
      </c>
      <c r="AT218" s="147" t="s">
        <v>191</v>
      </c>
      <c r="AU218" s="147" t="s">
        <v>87</v>
      </c>
      <c r="AY218" s="17" t="s">
        <v>185</v>
      </c>
      <c r="BE218" s="148">
        <f>IF(N218="základní",J218,0)</f>
        <v>0</v>
      </c>
      <c r="BF218" s="148">
        <f>IF(N218="snížená",J218,0)</f>
        <v>0</v>
      </c>
      <c r="BG218" s="148">
        <f>IF(N218="zákl. přenesená",J218,0)</f>
        <v>0</v>
      </c>
      <c r="BH218" s="148">
        <f>IF(N218="sníž. přenesená",J218,0)</f>
        <v>0</v>
      </c>
      <c r="BI218" s="148">
        <f>IF(N218="nulová",J218,0)</f>
        <v>0</v>
      </c>
      <c r="BJ218" s="17" t="s">
        <v>85</v>
      </c>
      <c r="BK218" s="148">
        <f>ROUND(I218*H218,2)</f>
        <v>0</v>
      </c>
      <c r="BL218" s="17" t="s">
        <v>184</v>
      </c>
      <c r="BM218" s="147" t="s">
        <v>2300</v>
      </c>
    </row>
    <row r="219" spans="2:65" s="1" customFormat="1" x14ac:dyDescent="0.2">
      <c r="B219" s="32"/>
      <c r="D219" s="149" t="s">
        <v>198</v>
      </c>
      <c r="F219" s="150" t="s">
        <v>2301</v>
      </c>
      <c r="I219" s="151"/>
      <c r="L219" s="32"/>
      <c r="M219" s="152"/>
      <c r="T219" s="56"/>
      <c r="AT219" s="17" t="s">
        <v>198</v>
      </c>
      <c r="AU219" s="17" t="s">
        <v>87</v>
      </c>
    </row>
    <row r="220" spans="2:65" s="13" customFormat="1" x14ac:dyDescent="0.2">
      <c r="B220" s="159"/>
      <c r="D220" s="149" t="s">
        <v>199</v>
      </c>
      <c r="E220" s="160" t="s">
        <v>1</v>
      </c>
      <c r="F220" s="161" t="s">
        <v>2302</v>
      </c>
      <c r="H220" s="162">
        <v>7</v>
      </c>
      <c r="I220" s="163"/>
      <c r="L220" s="159"/>
      <c r="M220" s="164"/>
      <c r="T220" s="165"/>
      <c r="AT220" s="160" t="s">
        <v>199</v>
      </c>
      <c r="AU220" s="160" t="s">
        <v>87</v>
      </c>
      <c r="AV220" s="13" t="s">
        <v>87</v>
      </c>
      <c r="AW220" s="13" t="s">
        <v>33</v>
      </c>
      <c r="AX220" s="13" t="s">
        <v>77</v>
      </c>
      <c r="AY220" s="160" t="s">
        <v>185</v>
      </c>
    </row>
    <row r="221" spans="2:65" s="13" customFormat="1" x14ac:dyDescent="0.2">
      <c r="B221" s="159"/>
      <c r="D221" s="149" t="s">
        <v>199</v>
      </c>
      <c r="E221" s="160" t="s">
        <v>1</v>
      </c>
      <c r="F221" s="161" t="s">
        <v>2303</v>
      </c>
      <c r="H221" s="162">
        <v>1</v>
      </c>
      <c r="I221" s="163"/>
      <c r="L221" s="159"/>
      <c r="M221" s="164"/>
      <c r="T221" s="165"/>
      <c r="AT221" s="160" t="s">
        <v>199</v>
      </c>
      <c r="AU221" s="160" t="s">
        <v>87</v>
      </c>
      <c r="AV221" s="13" t="s">
        <v>87</v>
      </c>
      <c r="AW221" s="13" t="s">
        <v>33</v>
      </c>
      <c r="AX221" s="13" t="s">
        <v>77</v>
      </c>
      <c r="AY221" s="160" t="s">
        <v>185</v>
      </c>
    </row>
    <row r="222" spans="2:65" s="14" customFormat="1" x14ac:dyDescent="0.2">
      <c r="B222" s="169"/>
      <c r="D222" s="149" t="s">
        <v>199</v>
      </c>
      <c r="E222" s="170" t="s">
        <v>1</v>
      </c>
      <c r="F222" s="171" t="s">
        <v>324</v>
      </c>
      <c r="H222" s="172">
        <v>8</v>
      </c>
      <c r="I222" s="173"/>
      <c r="L222" s="169"/>
      <c r="M222" s="174"/>
      <c r="T222" s="175"/>
      <c r="AT222" s="170" t="s">
        <v>199</v>
      </c>
      <c r="AU222" s="170" t="s">
        <v>87</v>
      </c>
      <c r="AV222" s="14" t="s">
        <v>184</v>
      </c>
      <c r="AW222" s="14" t="s">
        <v>33</v>
      </c>
      <c r="AX222" s="14" t="s">
        <v>85</v>
      </c>
      <c r="AY222" s="170" t="s">
        <v>185</v>
      </c>
    </row>
    <row r="223" spans="2:65" s="1" customFormat="1" ht="16.5" customHeight="1" x14ac:dyDescent="0.2">
      <c r="B223" s="32"/>
      <c r="C223" s="176" t="s">
        <v>7</v>
      </c>
      <c r="D223" s="176" t="s">
        <v>455</v>
      </c>
      <c r="E223" s="177" t="s">
        <v>2304</v>
      </c>
      <c r="F223" s="178" t="s">
        <v>2305</v>
      </c>
      <c r="G223" s="179" t="s">
        <v>532</v>
      </c>
      <c r="H223" s="180">
        <v>7</v>
      </c>
      <c r="I223" s="181"/>
      <c r="J223" s="182">
        <f>ROUND(I223*H223,2)</f>
        <v>0</v>
      </c>
      <c r="K223" s="178" t="s">
        <v>195</v>
      </c>
      <c r="L223" s="183"/>
      <c r="M223" s="184" t="s">
        <v>1</v>
      </c>
      <c r="N223" s="185" t="s">
        <v>42</v>
      </c>
      <c r="P223" s="145">
        <f>O223*H223</f>
        <v>0</v>
      </c>
      <c r="Q223" s="145">
        <v>3.8999999999999998E-3</v>
      </c>
      <c r="R223" s="145">
        <f>Q223*H223</f>
        <v>2.7299999999999998E-2</v>
      </c>
      <c r="S223" s="145">
        <v>0</v>
      </c>
      <c r="T223" s="146">
        <f>S223*H223</f>
        <v>0</v>
      </c>
      <c r="AR223" s="147" t="s">
        <v>236</v>
      </c>
      <c r="AT223" s="147" t="s">
        <v>455</v>
      </c>
      <c r="AU223" s="147" t="s">
        <v>87</v>
      </c>
      <c r="AY223" s="17" t="s">
        <v>185</v>
      </c>
      <c r="BE223" s="148">
        <f>IF(N223="základní",J223,0)</f>
        <v>0</v>
      </c>
      <c r="BF223" s="148">
        <f>IF(N223="snížená",J223,0)</f>
        <v>0</v>
      </c>
      <c r="BG223" s="148">
        <f>IF(N223="zákl. přenesená",J223,0)</f>
        <v>0</v>
      </c>
      <c r="BH223" s="148">
        <f>IF(N223="sníž. přenesená",J223,0)</f>
        <v>0</v>
      </c>
      <c r="BI223" s="148">
        <f>IF(N223="nulová",J223,0)</f>
        <v>0</v>
      </c>
      <c r="BJ223" s="17" t="s">
        <v>85</v>
      </c>
      <c r="BK223" s="148">
        <f>ROUND(I223*H223,2)</f>
        <v>0</v>
      </c>
      <c r="BL223" s="17" t="s">
        <v>184</v>
      </c>
      <c r="BM223" s="147" t="s">
        <v>2306</v>
      </c>
    </row>
    <row r="224" spans="2:65" s="1" customFormat="1" x14ac:dyDescent="0.2">
      <c r="B224" s="32"/>
      <c r="D224" s="149" t="s">
        <v>198</v>
      </c>
      <c r="F224" s="150" t="s">
        <v>2305</v>
      </c>
      <c r="I224" s="151"/>
      <c r="L224" s="32"/>
      <c r="M224" s="152"/>
      <c r="T224" s="56"/>
      <c r="AT224" s="17" t="s">
        <v>198</v>
      </c>
      <c r="AU224" s="17" t="s">
        <v>87</v>
      </c>
    </row>
    <row r="225" spans="2:65" s="13" customFormat="1" x14ac:dyDescent="0.2">
      <c r="B225" s="159"/>
      <c r="D225" s="149" t="s">
        <v>199</v>
      </c>
      <c r="E225" s="160" t="s">
        <v>1</v>
      </c>
      <c r="F225" s="161" t="s">
        <v>2176</v>
      </c>
      <c r="H225" s="162">
        <v>7</v>
      </c>
      <c r="I225" s="163"/>
      <c r="L225" s="159"/>
      <c r="M225" s="164"/>
      <c r="T225" s="165"/>
      <c r="AT225" s="160" t="s">
        <v>199</v>
      </c>
      <c r="AU225" s="160" t="s">
        <v>87</v>
      </c>
      <c r="AV225" s="13" t="s">
        <v>87</v>
      </c>
      <c r="AW225" s="13" t="s">
        <v>33</v>
      </c>
      <c r="AX225" s="13" t="s">
        <v>85</v>
      </c>
      <c r="AY225" s="160" t="s">
        <v>185</v>
      </c>
    </row>
    <row r="226" spans="2:65" s="1" customFormat="1" ht="16.5" customHeight="1" x14ac:dyDescent="0.2">
      <c r="B226" s="32"/>
      <c r="C226" s="176" t="s">
        <v>424</v>
      </c>
      <c r="D226" s="176" t="s">
        <v>455</v>
      </c>
      <c r="E226" s="177" t="s">
        <v>2307</v>
      </c>
      <c r="F226" s="178" t="s">
        <v>2308</v>
      </c>
      <c r="G226" s="179" t="s">
        <v>532</v>
      </c>
      <c r="H226" s="180">
        <v>1</v>
      </c>
      <c r="I226" s="181"/>
      <c r="J226" s="182">
        <f>ROUND(I226*H226,2)</f>
        <v>0</v>
      </c>
      <c r="K226" s="178" t="s">
        <v>195</v>
      </c>
      <c r="L226" s="183"/>
      <c r="M226" s="184" t="s">
        <v>1</v>
      </c>
      <c r="N226" s="185" t="s">
        <v>42</v>
      </c>
      <c r="P226" s="145">
        <f>O226*H226</f>
        <v>0</v>
      </c>
      <c r="Q226" s="145">
        <v>4.3E-3</v>
      </c>
      <c r="R226" s="145">
        <f>Q226*H226</f>
        <v>4.3E-3</v>
      </c>
      <c r="S226" s="145">
        <v>0</v>
      </c>
      <c r="T226" s="146">
        <f>S226*H226</f>
        <v>0</v>
      </c>
      <c r="AR226" s="147" t="s">
        <v>236</v>
      </c>
      <c r="AT226" s="147" t="s">
        <v>455</v>
      </c>
      <c r="AU226" s="147" t="s">
        <v>87</v>
      </c>
      <c r="AY226" s="17" t="s">
        <v>185</v>
      </c>
      <c r="BE226" s="148">
        <f>IF(N226="základní",J226,0)</f>
        <v>0</v>
      </c>
      <c r="BF226" s="148">
        <f>IF(N226="snížená",J226,0)</f>
        <v>0</v>
      </c>
      <c r="BG226" s="148">
        <f>IF(N226="zákl. přenesená",J226,0)</f>
        <v>0</v>
      </c>
      <c r="BH226" s="148">
        <f>IF(N226="sníž. přenesená",J226,0)</f>
        <v>0</v>
      </c>
      <c r="BI226" s="148">
        <f>IF(N226="nulová",J226,0)</f>
        <v>0</v>
      </c>
      <c r="BJ226" s="17" t="s">
        <v>85</v>
      </c>
      <c r="BK226" s="148">
        <f>ROUND(I226*H226,2)</f>
        <v>0</v>
      </c>
      <c r="BL226" s="17" t="s">
        <v>184</v>
      </c>
      <c r="BM226" s="147" t="s">
        <v>2309</v>
      </c>
    </row>
    <row r="227" spans="2:65" s="1" customFormat="1" x14ac:dyDescent="0.2">
      <c r="B227" s="32"/>
      <c r="D227" s="149" t="s">
        <v>198</v>
      </c>
      <c r="F227" s="150" t="s">
        <v>2308</v>
      </c>
      <c r="I227" s="151"/>
      <c r="L227" s="32"/>
      <c r="M227" s="152"/>
      <c r="T227" s="56"/>
      <c r="AT227" s="17" t="s">
        <v>198</v>
      </c>
      <c r="AU227" s="17" t="s">
        <v>87</v>
      </c>
    </row>
    <row r="228" spans="2:65" s="13" customFormat="1" x14ac:dyDescent="0.2">
      <c r="B228" s="159"/>
      <c r="D228" s="149" t="s">
        <v>199</v>
      </c>
      <c r="E228" s="160" t="s">
        <v>1</v>
      </c>
      <c r="F228" s="161" t="s">
        <v>1253</v>
      </c>
      <c r="H228" s="162">
        <v>1</v>
      </c>
      <c r="I228" s="163"/>
      <c r="L228" s="159"/>
      <c r="M228" s="164"/>
      <c r="T228" s="165"/>
      <c r="AT228" s="160" t="s">
        <v>199</v>
      </c>
      <c r="AU228" s="160" t="s">
        <v>87</v>
      </c>
      <c r="AV228" s="13" t="s">
        <v>87</v>
      </c>
      <c r="AW228" s="13" t="s">
        <v>33</v>
      </c>
      <c r="AX228" s="13" t="s">
        <v>85</v>
      </c>
      <c r="AY228" s="160" t="s">
        <v>185</v>
      </c>
    </row>
    <row r="229" spans="2:65" s="1" customFormat="1" ht="16.5" customHeight="1" x14ac:dyDescent="0.2">
      <c r="B229" s="32"/>
      <c r="C229" s="136" t="s">
        <v>434</v>
      </c>
      <c r="D229" s="136" t="s">
        <v>191</v>
      </c>
      <c r="E229" s="137" t="s">
        <v>1876</v>
      </c>
      <c r="F229" s="138" t="s">
        <v>1877</v>
      </c>
      <c r="G229" s="139" t="s">
        <v>1878</v>
      </c>
      <c r="H229" s="140">
        <v>2</v>
      </c>
      <c r="I229" s="141"/>
      <c r="J229" s="142">
        <f>ROUND(I229*H229,2)</f>
        <v>0</v>
      </c>
      <c r="K229" s="138" t="s">
        <v>195</v>
      </c>
      <c r="L229" s="32"/>
      <c r="M229" s="143" t="s">
        <v>1</v>
      </c>
      <c r="N229" s="144" t="s">
        <v>42</v>
      </c>
      <c r="P229" s="145">
        <f>O229*H229</f>
        <v>0</v>
      </c>
      <c r="Q229" s="145">
        <v>3.1E-4</v>
      </c>
      <c r="R229" s="145">
        <f>Q229*H229</f>
        <v>6.2E-4</v>
      </c>
      <c r="S229" s="145">
        <v>0</v>
      </c>
      <c r="T229" s="146">
        <f>S229*H229</f>
        <v>0</v>
      </c>
      <c r="AR229" s="147" t="s">
        <v>184</v>
      </c>
      <c r="AT229" s="147" t="s">
        <v>191</v>
      </c>
      <c r="AU229" s="147" t="s">
        <v>87</v>
      </c>
      <c r="AY229" s="17" t="s">
        <v>185</v>
      </c>
      <c r="BE229" s="148">
        <f>IF(N229="základní",J229,0)</f>
        <v>0</v>
      </c>
      <c r="BF229" s="148">
        <f>IF(N229="snížená",J229,0)</f>
        <v>0</v>
      </c>
      <c r="BG229" s="148">
        <f>IF(N229="zákl. přenesená",J229,0)</f>
        <v>0</v>
      </c>
      <c r="BH229" s="148">
        <f>IF(N229="sníž. přenesená",J229,0)</f>
        <v>0</v>
      </c>
      <c r="BI229" s="148">
        <f>IF(N229="nulová",J229,0)</f>
        <v>0</v>
      </c>
      <c r="BJ229" s="17" t="s">
        <v>85</v>
      </c>
      <c r="BK229" s="148">
        <f>ROUND(I229*H229,2)</f>
        <v>0</v>
      </c>
      <c r="BL229" s="17" t="s">
        <v>184</v>
      </c>
      <c r="BM229" s="147" t="s">
        <v>2310</v>
      </c>
    </row>
    <row r="230" spans="2:65" s="1" customFormat="1" x14ac:dyDescent="0.2">
      <c r="B230" s="32"/>
      <c r="D230" s="149" t="s">
        <v>198</v>
      </c>
      <c r="F230" s="150" t="s">
        <v>1880</v>
      </c>
      <c r="I230" s="151"/>
      <c r="L230" s="32"/>
      <c r="M230" s="152"/>
      <c r="T230" s="56"/>
      <c r="AT230" s="17" t="s">
        <v>198</v>
      </c>
      <c r="AU230" s="17" t="s">
        <v>87</v>
      </c>
    </row>
    <row r="231" spans="2:65" s="13" customFormat="1" x14ac:dyDescent="0.2">
      <c r="B231" s="159"/>
      <c r="D231" s="149" t="s">
        <v>199</v>
      </c>
      <c r="E231" s="160" t="s">
        <v>1</v>
      </c>
      <c r="F231" s="161" t="s">
        <v>1881</v>
      </c>
      <c r="H231" s="162">
        <v>2</v>
      </c>
      <c r="I231" s="163"/>
      <c r="L231" s="159"/>
      <c r="M231" s="164"/>
      <c r="T231" s="165"/>
      <c r="AT231" s="160" t="s">
        <v>199</v>
      </c>
      <c r="AU231" s="160" t="s">
        <v>87</v>
      </c>
      <c r="AV231" s="13" t="s">
        <v>87</v>
      </c>
      <c r="AW231" s="13" t="s">
        <v>33</v>
      </c>
      <c r="AX231" s="13" t="s">
        <v>85</v>
      </c>
      <c r="AY231" s="160" t="s">
        <v>185</v>
      </c>
    </row>
    <row r="232" spans="2:65" s="1" customFormat="1" ht="21.75" customHeight="1" x14ac:dyDescent="0.2">
      <c r="B232" s="32"/>
      <c r="C232" s="136" t="s">
        <v>440</v>
      </c>
      <c r="D232" s="136" t="s">
        <v>191</v>
      </c>
      <c r="E232" s="137" t="s">
        <v>2190</v>
      </c>
      <c r="F232" s="138" t="s">
        <v>2191</v>
      </c>
      <c r="G232" s="139" t="s">
        <v>532</v>
      </c>
      <c r="H232" s="140">
        <v>2</v>
      </c>
      <c r="I232" s="141"/>
      <c r="J232" s="142">
        <f>ROUND(I232*H232,2)</f>
        <v>0</v>
      </c>
      <c r="K232" s="138" t="s">
        <v>195</v>
      </c>
      <c r="L232" s="32"/>
      <c r="M232" s="143" t="s">
        <v>1</v>
      </c>
      <c r="N232" s="144" t="s">
        <v>42</v>
      </c>
      <c r="P232" s="145">
        <f>O232*H232</f>
        <v>0</v>
      </c>
      <c r="Q232" s="145">
        <v>2.1158700000000001</v>
      </c>
      <c r="R232" s="145">
        <f>Q232*H232</f>
        <v>4.2317400000000003</v>
      </c>
      <c r="S232" s="145">
        <v>0</v>
      </c>
      <c r="T232" s="146">
        <f>S232*H232</f>
        <v>0</v>
      </c>
      <c r="AR232" s="147" t="s">
        <v>184</v>
      </c>
      <c r="AT232" s="147" t="s">
        <v>191</v>
      </c>
      <c r="AU232" s="147" t="s">
        <v>87</v>
      </c>
      <c r="AY232" s="17" t="s">
        <v>185</v>
      </c>
      <c r="BE232" s="148">
        <f>IF(N232="základní",J232,0)</f>
        <v>0</v>
      </c>
      <c r="BF232" s="148">
        <f>IF(N232="snížená",J232,0)</f>
        <v>0</v>
      </c>
      <c r="BG232" s="148">
        <f>IF(N232="zákl. přenesená",J232,0)</f>
        <v>0</v>
      </c>
      <c r="BH232" s="148">
        <f>IF(N232="sníž. přenesená",J232,0)</f>
        <v>0</v>
      </c>
      <c r="BI232" s="148">
        <f>IF(N232="nulová",J232,0)</f>
        <v>0</v>
      </c>
      <c r="BJ232" s="17" t="s">
        <v>85</v>
      </c>
      <c r="BK232" s="148">
        <f>ROUND(I232*H232,2)</f>
        <v>0</v>
      </c>
      <c r="BL232" s="17" t="s">
        <v>184</v>
      </c>
      <c r="BM232" s="147" t="s">
        <v>1884</v>
      </c>
    </row>
    <row r="233" spans="2:65" s="1" customFormat="1" ht="19.2" x14ac:dyDescent="0.2">
      <c r="B233" s="32"/>
      <c r="D233" s="149" t="s">
        <v>198</v>
      </c>
      <c r="F233" s="150" t="s">
        <v>2192</v>
      </c>
      <c r="I233" s="151"/>
      <c r="L233" s="32"/>
      <c r="M233" s="152"/>
      <c r="T233" s="56"/>
      <c r="AT233" s="17" t="s">
        <v>198</v>
      </c>
      <c r="AU233" s="17" t="s">
        <v>87</v>
      </c>
    </row>
    <row r="234" spans="2:65" s="13" customFormat="1" x14ac:dyDescent="0.2">
      <c r="B234" s="159"/>
      <c r="D234" s="149" t="s">
        <v>199</v>
      </c>
      <c r="E234" s="160" t="s">
        <v>1</v>
      </c>
      <c r="F234" s="161" t="s">
        <v>2311</v>
      </c>
      <c r="H234" s="162">
        <v>2</v>
      </c>
      <c r="I234" s="163"/>
      <c r="L234" s="159"/>
      <c r="M234" s="164"/>
      <c r="T234" s="165"/>
      <c r="AT234" s="160" t="s">
        <v>199</v>
      </c>
      <c r="AU234" s="160" t="s">
        <v>87</v>
      </c>
      <c r="AV234" s="13" t="s">
        <v>87</v>
      </c>
      <c r="AW234" s="13" t="s">
        <v>33</v>
      </c>
      <c r="AX234" s="13" t="s">
        <v>85</v>
      </c>
      <c r="AY234" s="160" t="s">
        <v>185</v>
      </c>
    </row>
    <row r="235" spans="2:65" s="1" customFormat="1" ht="16.5" customHeight="1" x14ac:dyDescent="0.2">
      <c r="B235" s="32"/>
      <c r="C235" s="176" t="s">
        <v>447</v>
      </c>
      <c r="D235" s="176" t="s">
        <v>455</v>
      </c>
      <c r="E235" s="177" t="s">
        <v>1888</v>
      </c>
      <c r="F235" s="178" t="s">
        <v>2312</v>
      </c>
      <c r="G235" s="179" t="s">
        <v>532</v>
      </c>
      <c r="H235" s="180">
        <v>1</v>
      </c>
      <c r="I235" s="181"/>
      <c r="J235" s="182">
        <f>ROUND(I235*H235,2)</f>
        <v>0</v>
      </c>
      <c r="K235" s="178" t="s">
        <v>195</v>
      </c>
      <c r="L235" s="183"/>
      <c r="M235" s="184" t="s">
        <v>1</v>
      </c>
      <c r="N235" s="185" t="s">
        <v>42</v>
      </c>
      <c r="P235" s="145">
        <f>O235*H235</f>
        <v>0</v>
      </c>
      <c r="Q235" s="145">
        <v>1.6140000000000001</v>
      </c>
      <c r="R235" s="145">
        <f>Q235*H235</f>
        <v>1.6140000000000001</v>
      </c>
      <c r="S235" s="145">
        <v>0</v>
      </c>
      <c r="T235" s="146">
        <f>S235*H235</f>
        <v>0</v>
      </c>
      <c r="AR235" s="147" t="s">
        <v>236</v>
      </c>
      <c r="AT235" s="147" t="s">
        <v>455</v>
      </c>
      <c r="AU235" s="147" t="s">
        <v>87</v>
      </c>
      <c r="AY235" s="17" t="s">
        <v>185</v>
      </c>
      <c r="BE235" s="148">
        <f>IF(N235="základní",J235,0)</f>
        <v>0</v>
      </c>
      <c r="BF235" s="148">
        <f>IF(N235="snížená",J235,0)</f>
        <v>0</v>
      </c>
      <c r="BG235" s="148">
        <f>IF(N235="zákl. přenesená",J235,0)</f>
        <v>0</v>
      </c>
      <c r="BH235" s="148">
        <f>IF(N235="sníž. přenesená",J235,0)</f>
        <v>0</v>
      </c>
      <c r="BI235" s="148">
        <f>IF(N235="nulová",J235,0)</f>
        <v>0</v>
      </c>
      <c r="BJ235" s="17" t="s">
        <v>85</v>
      </c>
      <c r="BK235" s="148">
        <f>ROUND(I235*H235,2)</f>
        <v>0</v>
      </c>
      <c r="BL235" s="17" t="s">
        <v>184</v>
      </c>
      <c r="BM235" s="147" t="s">
        <v>2313</v>
      </c>
    </row>
    <row r="236" spans="2:65" s="1" customFormat="1" x14ac:dyDescent="0.2">
      <c r="B236" s="32"/>
      <c r="D236" s="149" t="s">
        <v>198</v>
      </c>
      <c r="F236" s="150" t="s">
        <v>2312</v>
      </c>
      <c r="I236" s="151"/>
      <c r="L236" s="32"/>
      <c r="M236" s="152"/>
      <c r="T236" s="56"/>
      <c r="AT236" s="17" t="s">
        <v>198</v>
      </c>
      <c r="AU236" s="17" t="s">
        <v>87</v>
      </c>
    </row>
    <row r="237" spans="2:65" s="12" customFormat="1" x14ac:dyDescent="0.2">
      <c r="B237" s="153"/>
      <c r="D237" s="149" t="s">
        <v>199</v>
      </c>
      <c r="E237" s="154" t="s">
        <v>1</v>
      </c>
      <c r="F237" s="155" t="s">
        <v>2314</v>
      </c>
      <c r="H237" s="154" t="s">
        <v>1</v>
      </c>
      <c r="I237" s="156"/>
      <c r="L237" s="153"/>
      <c r="M237" s="157"/>
      <c r="T237" s="158"/>
      <c r="AT237" s="154" t="s">
        <v>199</v>
      </c>
      <c r="AU237" s="154" t="s">
        <v>87</v>
      </c>
      <c r="AV237" s="12" t="s">
        <v>85</v>
      </c>
      <c r="AW237" s="12" t="s">
        <v>33</v>
      </c>
      <c r="AX237" s="12" t="s">
        <v>77</v>
      </c>
      <c r="AY237" s="154" t="s">
        <v>185</v>
      </c>
    </row>
    <row r="238" spans="2:65" s="13" customFormat="1" x14ac:dyDescent="0.2">
      <c r="B238" s="159"/>
      <c r="D238" s="149" t="s">
        <v>199</v>
      </c>
      <c r="E238" s="160" t="s">
        <v>1</v>
      </c>
      <c r="F238" s="161" t="s">
        <v>2315</v>
      </c>
      <c r="H238" s="162">
        <v>1</v>
      </c>
      <c r="I238" s="163"/>
      <c r="L238" s="159"/>
      <c r="M238" s="164"/>
      <c r="T238" s="165"/>
      <c r="AT238" s="160" t="s">
        <v>199</v>
      </c>
      <c r="AU238" s="160" t="s">
        <v>87</v>
      </c>
      <c r="AV238" s="13" t="s">
        <v>87</v>
      </c>
      <c r="AW238" s="13" t="s">
        <v>33</v>
      </c>
      <c r="AX238" s="13" t="s">
        <v>85</v>
      </c>
      <c r="AY238" s="160" t="s">
        <v>185</v>
      </c>
    </row>
    <row r="239" spans="2:65" s="1" customFormat="1" ht="16.5" customHeight="1" x14ac:dyDescent="0.2">
      <c r="B239" s="32"/>
      <c r="C239" s="176" t="s">
        <v>454</v>
      </c>
      <c r="D239" s="176" t="s">
        <v>455</v>
      </c>
      <c r="E239" s="177" t="s">
        <v>2194</v>
      </c>
      <c r="F239" s="178" t="s">
        <v>2195</v>
      </c>
      <c r="G239" s="179" t="s">
        <v>532</v>
      </c>
      <c r="H239" s="180">
        <v>1</v>
      </c>
      <c r="I239" s="181"/>
      <c r="J239" s="182">
        <f>ROUND(I239*H239,2)</f>
        <v>0</v>
      </c>
      <c r="K239" s="178" t="s">
        <v>195</v>
      </c>
      <c r="L239" s="183"/>
      <c r="M239" s="184" t="s">
        <v>1</v>
      </c>
      <c r="N239" s="185" t="s">
        <v>42</v>
      </c>
      <c r="P239" s="145">
        <f>O239*H239</f>
        <v>0</v>
      </c>
      <c r="Q239" s="145">
        <v>1.6140000000000001</v>
      </c>
      <c r="R239" s="145">
        <f>Q239*H239</f>
        <v>1.6140000000000001</v>
      </c>
      <c r="S239" s="145">
        <v>0</v>
      </c>
      <c r="T239" s="146">
        <f>S239*H239</f>
        <v>0</v>
      </c>
      <c r="AR239" s="147" t="s">
        <v>236</v>
      </c>
      <c r="AT239" s="147" t="s">
        <v>455</v>
      </c>
      <c r="AU239" s="147" t="s">
        <v>87</v>
      </c>
      <c r="AY239" s="17" t="s">
        <v>185</v>
      </c>
      <c r="BE239" s="148">
        <f>IF(N239="základní",J239,0)</f>
        <v>0</v>
      </c>
      <c r="BF239" s="148">
        <f>IF(N239="snížená",J239,0)</f>
        <v>0</v>
      </c>
      <c r="BG239" s="148">
        <f>IF(N239="zákl. přenesená",J239,0)</f>
        <v>0</v>
      </c>
      <c r="BH239" s="148">
        <f>IF(N239="sníž. přenesená",J239,0)</f>
        <v>0</v>
      </c>
      <c r="BI239" s="148">
        <f>IF(N239="nulová",J239,0)</f>
        <v>0</v>
      </c>
      <c r="BJ239" s="17" t="s">
        <v>85</v>
      </c>
      <c r="BK239" s="148">
        <f>ROUND(I239*H239,2)</f>
        <v>0</v>
      </c>
      <c r="BL239" s="17" t="s">
        <v>184</v>
      </c>
      <c r="BM239" s="147" t="s">
        <v>2316</v>
      </c>
    </row>
    <row r="240" spans="2:65" s="1" customFormat="1" x14ac:dyDescent="0.2">
      <c r="B240" s="32"/>
      <c r="D240" s="149" t="s">
        <v>198</v>
      </c>
      <c r="F240" s="150" t="s">
        <v>2195</v>
      </c>
      <c r="I240" s="151"/>
      <c r="L240" s="32"/>
      <c r="M240" s="152"/>
      <c r="T240" s="56"/>
      <c r="AT240" s="17" t="s">
        <v>198</v>
      </c>
      <c r="AU240" s="17" t="s">
        <v>87</v>
      </c>
    </row>
    <row r="241" spans="2:65" s="12" customFormat="1" x14ac:dyDescent="0.2">
      <c r="B241" s="153"/>
      <c r="D241" s="149" t="s">
        <v>199</v>
      </c>
      <c r="E241" s="154" t="s">
        <v>1</v>
      </c>
      <c r="F241" s="155" t="s">
        <v>2317</v>
      </c>
      <c r="H241" s="154" t="s">
        <v>1</v>
      </c>
      <c r="I241" s="156"/>
      <c r="L241" s="153"/>
      <c r="M241" s="157"/>
      <c r="T241" s="158"/>
      <c r="AT241" s="154" t="s">
        <v>199</v>
      </c>
      <c r="AU241" s="154" t="s">
        <v>87</v>
      </c>
      <c r="AV241" s="12" t="s">
        <v>85</v>
      </c>
      <c r="AW241" s="12" t="s">
        <v>33</v>
      </c>
      <c r="AX241" s="12" t="s">
        <v>77</v>
      </c>
      <c r="AY241" s="154" t="s">
        <v>185</v>
      </c>
    </row>
    <row r="242" spans="2:65" s="13" customFormat="1" x14ac:dyDescent="0.2">
      <c r="B242" s="159"/>
      <c r="D242" s="149" t="s">
        <v>199</v>
      </c>
      <c r="E242" s="160" t="s">
        <v>1</v>
      </c>
      <c r="F242" s="161" t="s">
        <v>2315</v>
      </c>
      <c r="H242" s="162">
        <v>1</v>
      </c>
      <c r="I242" s="163"/>
      <c r="L242" s="159"/>
      <c r="M242" s="164"/>
      <c r="T242" s="165"/>
      <c r="AT242" s="160" t="s">
        <v>199</v>
      </c>
      <c r="AU242" s="160" t="s">
        <v>87</v>
      </c>
      <c r="AV242" s="13" t="s">
        <v>87</v>
      </c>
      <c r="AW242" s="13" t="s">
        <v>33</v>
      </c>
      <c r="AX242" s="13" t="s">
        <v>85</v>
      </c>
      <c r="AY242" s="160" t="s">
        <v>185</v>
      </c>
    </row>
    <row r="243" spans="2:65" s="1" customFormat="1" ht="16.5" customHeight="1" x14ac:dyDescent="0.2">
      <c r="B243" s="32"/>
      <c r="C243" s="176" t="s">
        <v>463</v>
      </c>
      <c r="D243" s="176" t="s">
        <v>455</v>
      </c>
      <c r="E243" s="177" t="s">
        <v>2200</v>
      </c>
      <c r="F243" s="178" t="s">
        <v>2201</v>
      </c>
      <c r="G243" s="179" t="s">
        <v>532</v>
      </c>
      <c r="H243" s="180">
        <v>2</v>
      </c>
      <c r="I243" s="181"/>
      <c r="J243" s="182">
        <f>ROUND(I243*H243,2)</f>
        <v>0</v>
      </c>
      <c r="K243" s="178" t="s">
        <v>195</v>
      </c>
      <c r="L243" s="183"/>
      <c r="M243" s="184" t="s">
        <v>1</v>
      </c>
      <c r="N243" s="185" t="s">
        <v>42</v>
      </c>
      <c r="P243" s="145">
        <f>O243*H243</f>
        <v>0</v>
      </c>
      <c r="Q243" s="145">
        <v>0.52600000000000002</v>
      </c>
      <c r="R243" s="145">
        <f>Q243*H243</f>
        <v>1.052</v>
      </c>
      <c r="S243" s="145">
        <v>0</v>
      </c>
      <c r="T243" s="146">
        <f>S243*H243</f>
        <v>0</v>
      </c>
      <c r="AR243" s="147" t="s">
        <v>236</v>
      </c>
      <c r="AT243" s="147" t="s">
        <v>455</v>
      </c>
      <c r="AU243" s="147" t="s">
        <v>87</v>
      </c>
      <c r="AY243" s="17" t="s">
        <v>185</v>
      </c>
      <c r="BE243" s="148">
        <f>IF(N243="základní",J243,0)</f>
        <v>0</v>
      </c>
      <c r="BF243" s="148">
        <f>IF(N243="snížená",J243,0)</f>
        <v>0</v>
      </c>
      <c r="BG243" s="148">
        <f>IF(N243="zákl. přenesená",J243,0)</f>
        <v>0</v>
      </c>
      <c r="BH243" s="148">
        <f>IF(N243="sníž. přenesená",J243,0)</f>
        <v>0</v>
      </c>
      <c r="BI243" s="148">
        <f>IF(N243="nulová",J243,0)</f>
        <v>0</v>
      </c>
      <c r="BJ243" s="17" t="s">
        <v>85</v>
      </c>
      <c r="BK243" s="148">
        <f>ROUND(I243*H243,2)</f>
        <v>0</v>
      </c>
      <c r="BL243" s="17" t="s">
        <v>184</v>
      </c>
      <c r="BM243" s="147" t="s">
        <v>2202</v>
      </c>
    </row>
    <row r="244" spans="2:65" s="1" customFormat="1" x14ac:dyDescent="0.2">
      <c r="B244" s="32"/>
      <c r="D244" s="149" t="s">
        <v>198</v>
      </c>
      <c r="F244" s="150" t="s">
        <v>2201</v>
      </c>
      <c r="I244" s="151"/>
      <c r="L244" s="32"/>
      <c r="M244" s="152"/>
      <c r="T244" s="56"/>
      <c r="AT244" s="17" t="s">
        <v>198</v>
      </c>
      <c r="AU244" s="17" t="s">
        <v>87</v>
      </c>
    </row>
    <row r="245" spans="2:65" s="13" customFormat="1" x14ac:dyDescent="0.2">
      <c r="B245" s="159"/>
      <c r="D245" s="149" t="s">
        <v>199</v>
      </c>
      <c r="E245" s="160" t="s">
        <v>1</v>
      </c>
      <c r="F245" s="161" t="s">
        <v>2318</v>
      </c>
      <c r="H245" s="162">
        <v>2</v>
      </c>
      <c r="I245" s="163"/>
      <c r="L245" s="159"/>
      <c r="M245" s="164"/>
      <c r="T245" s="165"/>
      <c r="AT245" s="160" t="s">
        <v>199</v>
      </c>
      <c r="AU245" s="160" t="s">
        <v>87</v>
      </c>
      <c r="AV245" s="13" t="s">
        <v>87</v>
      </c>
      <c r="AW245" s="13" t="s">
        <v>33</v>
      </c>
      <c r="AX245" s="13" t="s">
        <v>85</v>
      </c>
      <c r="AY245" s="160" t="s">
        <v>185</v>
      </c>
    </row>
    <row r="246" spans="2:65" s="1" customFormat="1" ht="16.5" customHeight="1" x14ac:dyDescent="0.2">
      <c r="B246" s="32"/>
      <c r="C246" s="176" t="s">
        <v>480</v>
      </c>
      <c r="D246" s="176" t="s">
        <v>455</v>
      </c>
      <c r="E246" s="177" t="s">
        <v>1899</v>
      </c>
      <c r="F246" s="178" t="s">
        <v>1900</v>
      </c>
      <c r="G246" s="179" t="s">
        <v>532</v>
      </c>
      <c r="H246" s="180">
        <v>2</v>
      </c>
      <c r="I246" s="181"/>
      <c r="J246" s="182">
        <f>ROUND(I246*H246,2)</f>
        <v>0</v>
      </c>
      <c r="K246" s="178" t="s">
        <v>195</v>
      </c>
      <c r="L246" s="183"/>
      <c r="M246" s="184" t="s">
        <v>1</v>
      </c>
      <c r="N246" s="185" t="s">
        <v>42</v>
      </c>
      <c r="P246" s="145">
        <f>O246*H246</f>
        <v>0</v>
      </c>
      <c r="Q246" s="145">
        <v>0.56999999999999995</v>
      </c>
      <c r="R246" s="145">
        <f>Q246*H246</f>
        <v>1.1399999999999999</v>
      </c>
      <c r="S246" s="145">
        <v>0</v>
      </c>
      <c r="T246" s="146">
        <f>S246*H246</f>
        <v>0</v>
      </c>
      <c r="AR246" s="147" t="s">
        <v>236</v>
      </c>
      <c r="AT246" s="147" t="s">
        <v>455</v>
      </c>
      <c r="AU246" s="147" t="s">
        <v>87</v>
      </c>
      <c r="AY246" s="17" t="s">
        <v>185</v>
      </c>
      <c r="BE246" s="148">
        <f>IF(N246="základní",J246,0)</f>
        <v>0</v>
      </c>
      <c r="BF246" s="148">
        <f>IF(N246="snížená",J246,0)</f>
        <v>0</v>
      </c>
      <c r="BG246" s="148">
        <f>IF(N246="zákl. přenesená",J246,0)</f>
        <v>0</v>
      </c>
      <c r="BH246" s="148">
        <f>IF(N246="sníž. přenesená",J246,0)</f>
        <v>0</v>
      </c>
      <c r="BI246" s="148">
        <f>IF(N246="nulová",J246,0)</f>
        <v>0</v>
      </c>
      <c r="BJ246" s="17" t="s">
        <v>85</v>
      </c>
      <c r="BK246" s="148">
        <f>ROUND(I246*H246,2)</f>
        <v>0</v>
      </c>
      <c r="BL246" s="17" t="s">
        <v>184</v>
      </c>
      <c r="BM246" s="147" t="s">
        <v>1901</v>
      </c>
    </row>
    <row r="247" spans="2:65" s="1" customFormat="1" x14ac:dyDescent="0.2">
      <c r="B247" s="32"/>
      <c r="D247" s="149" t="s">
        <v>198</v>
      </c>
      <c r="F247" s="150" t="s">
        <v>1900</v>
      </c>
      <c r="I247" s="151"/>
      <c r="L247" s="32"/>
      <c r="M247" s="152"/>
      <c r="T247" s="56"/>
      <c r="AT247" s="17" t="s">
        <v>198</v>
      </c>
      <c r="AU247" s="17" t="s">
        <v>87</v>
      </c>
    </row>
    <row r="248" spans="2:65" s="13" customFormat="1" x14ac:dyDescent="0.2">
      <c r="B248" s="159"/>
      <c r="D248" s="149" t="s">
        <v>199</v>
      </c>
      <c r="E248" s="160" t="s">
        <v>1</v>
      </c>
      <c r="F248" s="161" t="s">
        <v>2318</v>
      </c>
      <c r="H248" s="162">
        <v>2</v>
      </c>
      <c r="I248" s="163"/>
      <c r="L248" s="159"/>
      <c r="M248" s="164"/>
      <c r="T248" s="165"/>
      <c r="AT248" s="160" t="s">
        <v>199</v>
      </c>
      <c r="AU248" s="160" t="s">
        <v>87</v>
      </c>
      <c r="AV248" s="13" t="s">
        <v>87</v>
      </c>
      <c r="AW248" s="13" t="s">
        <v>33</v>
      </c>
      <c r="AX248" s="13" t="s">
        <v>85</v>
      </c>
      <c r="AY248" s="160" t="s">
        <v>185</v>
      </c>
    </row>
    <row r="249" spans="2:65" s="1" customFormat="1" ht="21.75" customHeight="1" x14ac:dyDescent="0.2">
      <c r="B249" s="32"/>
      <c r="C249" s="136" t="s">
        <v>492</v>
      </c>
      <c r="D249" s="136" t="s">
        <v>191</v>
      </c>
      <c r="E249" s="137" t="s">
        <v>1907</v>
      </c>
      <c r="F249" s="138" t="s">
        <v>1908</v>
      </c>
      <c r="G249" s="139" t="s">
        <v>532</v>
      </c>
      <c r="H249" s="140">
        <v>2</v>
      </c>
      <c r="I249" s="141"/>
      <c r="J249" s="142">
        <f>ROUND(I249*H249,2)</f>
        <v>0</v>
      </c>
      <c r="K249" s="138" t="s">
        <v>195</v>
      </c>
      <c r="L249" s="32"/>
      <c r="M249" s="143" t="s">
        <v>1</v>
      </c>
      <c r="N249" s="144" t="s">
        <v>42</v>
      </c>
      <c r="P249" s="145">
        <f>O249*H249</f>
        <v>0</v>
      </c>
      <c r="Q249" s="145">
        <v>0.09</v>
      </c>
      <c r="R249" s="145">
        <f>Q249*H249</f>
        <v>0.18</v>
      </c>
      <c r="S249" s="145">
        <v>0</v>
      </c>
      <c r="T249" s="146">
        <f>S249*H249</f>
        <v>0</v>
      </c>
      <c r="AR249" s="147" t="s">
        <v>184</v>
      </c>
      <c r="AT249" s="147" t="s">
        <v>191</v>
      </c>
      <c r="AU249" s="147" t="s">
        <v>87</v>
      </c>
      <c r="AY249" s="17" t="s">
        <v>185</v>
      </c>
      <c r="BE249" s="148">
        <f>IF(N249="základní",J249,0)</f>
        <v>0</v>
      </c>
      <c r="BF249" s="148">
        <f>IF(N249="snížená",J249,0)</f>
        <v>0</v>
      </c>
      <c r="BG249" s="148">
        <f>IF(N249="zákl. přenesená",J249,0)</f>
        <v>0</v>
      </c>
      <c r="BH249" s="148">
        <f>IF(N249="sníž. přenesená",J249,0)</f>
        <v>0</v>
      </c>
      <c r="BI249" s="148">
        <f>IF(N249="nulová",J249,0)</f>
        <v>0</v>
      </c>
      <c r="BJ249" s="17" t="s">
        <v>85</v>
      </c>
      <c r="BK249" s="148">
        <f>ROUND(I249*H249,2)</f>
        <v>0</v>
      </c>
      <c r="BL249" s="17" t="s">
        <v>184</v>
      </c>
      <c r="BM249" s="147" t="s">
        <v>1661</v>
      </c>
    </row>
    <row r="250" spans="2:65" s="1" customFormat="1" x14ac:dyDescent="0.2">
      <c r="B250" s="32"/>
      <c r="D250" s="149" t="s">
        <v>198</v>
      </c>
      <c r="F250" s="150" t="s">
        <v>1908</v>
      </c>
      <c r="I250" s="151"/>
      <c r="L250" s="32"/>
      <c r="M250" s="152"/>
      <c r="T250" s="56"/>
      <c r="AT250" s="17" t="s">
        <v>198</v>
      </c>
      <c r="AU250" s="17" t="s">
        <v>87</v>
      </c>
    </row>
    <row r="251" spans="2:65" s="13" customFormat="1" x14ac:dyDescent="0.2">
      <c r="B251" s="159"/>
      <c r="D251" s="149" t="s">
        <v>199</v>
      </c>
      <c r="E251" s="160" t="s">
        <v>1</v>
      </c>
      <c r="F251" s="161" t="s">
        <v>2319</v>
      </c>
      <c r="H251" s="162">
        <v>2</v>
      </c>
      <c r="I251" s="163"/>
      <c r="L251" s="159"/>
      <c r="M251" s="164"/>
      <c r="T251" s="165"/>
      <c r="AT251" s="160" t="s">
        <v>199</v>
      </c>
      <c r="AU251" s="160" t="s">
        <v>87</v>
      </c>
      <c r="AV251" s="13" t="s">
        <v>87</v>
      </c>
      <c r="AW251" s="13" t="s">
        <v>33</v>
      </c>
      <c r="AX251" s="13" t="s">
        <v>85</v>
      </c>
      <c r="AY251" s="160" t="s">
        <v>185</v>
      </c>
    </row>
    <row r="252" spans="2:65" s="1" customFormat="1" ht="16.5" customHeight="1" x14ac:dyDescent="0.2">
      <c r="B252" s="32"/>
      <c r="C252" s="176" t="s">
        <v>497</v>
      </c>
      <c r="D252" s="176" t="s">
        <v>455</v>
      </c>
      <c r="E252" s="177" t="s">
        <v>1910</v>
      </c>
      <c r="F252" s="178" t="s">
        <v>1911</v>
      </c>
      <c r="G252" s="179" t="s">
        <v>532</v>
      </c>
      <c r="H252" s="180">
        <v>2</v>
      </c>
      <c r="I252" s="181"/>
      <c r="J252" s="182">
        <f>ROUND(I252*H252,2)</f>
        <v>0</v>
      </c>
      <c r="K252" s="178" t="s">
        <v>195</v>
      </c>
      <c r="L252" s="183"/>
      <c r="M252" s="184" t="s">
        <v>1</v>
      </c>
      <c r="N252" s="185" t="s">
        <v>42</v>
      </c>
      <c r="P252" s="145">
        <f>O252*H252</f>
        <v>0</v>
      </c>
      <c r="Q252" s="145">
        <v>0.19600000000000001</v>
      </c>
      <c r="R252" s="145">
        <f>Q252*H252</f>
        <v>0.39200000000000002</v>
      </c>
      <c r="S252" s="145">
        <v>0</v>
      </c>
      <c r="T252" s="146">
        <f>S252*H252</f>
        <v>0</v>
      </c>
      <c r="AR252" s="147" t="s">
        <v>236</v>
      </c>
      <c r="AT252" s="147" t="s">
        <v>455</v>
      </c>
      <c r="AU252" s="147" t="s">
        <v>87</v>
      </c>
      <c r="AY252" s="17" t="s">
        <v>185</v>
      </c>
      <c r="BE252" s="148">
        <f>IF(N252="základní",J252,0)</f>
        <v>0</v>
      </c>
      <c r="BF252" s="148">
        <f>IF(N252="snížená",J252,0)</f>
        <v>0</v>
      </c>
      <c r="BG252" s="148">
        <f>IF(N252="zákl. přenesená",J252,0)</f>
        <v>0</v>
      </c>
      <c r="BH252" s="148">
        <f>IF(N252="sníž. přenesená",J252,0)</f>
        <v>0</v>
      </c>
      <c r="BI252" s="148">
        <f>IF(N252="nulová",J252,0)</f>
        <v>0</v>
      </c>
      <c r="BJ252" s="17" t="s">
        <v>85</v>
      </c>
      <c r="BK252" s="148">
        <f>ROUND(I252*H252,2)</f>
        <v>0</v>
      </c>
      <c r="BL252" s="17" t="s">
        <v>184</v>
      </c>
      <c r="BM252" s="147" t="s">
        <v>1912</v>
      </c>
    </row>
    <row r="253" spans="2:65" s="1" customFormat="1" x14ac:dyDescent="0.2">
      <c r="B253" s="32"/>
      <c r="D253" s="149" t="s">
        <v>198</v>
      </c>
      <c r="F253" s="150" t="s">
        <v>1911</v>
      </c>
      <c r="I253" s="151"/>
      <c r="L253" s="32"/>
      <c r="M253" s="152"/>
      <c r="T253" s="56"/>
      <c r="AT253" s="17" t="s">
        <v>198</v>
      </c>
      <c r="AU253" s="17" t="s">
        <v>87</v>
      </c>
    </row>
    <row r="254" spans="2:65" s="13" customFormat="1" x14ac:dyDescent="0.2">
      <c r="B254" s="159"/>
      <c r="D254" s="149" t="s">
        <v>199</v>
      </c>
      <c r="E254" s="160" t="s">
        <v>1</v>
      </c>
      <c r="F254" s="161" t="s">
        <v>541</v>
      </c>
      <c r="H254" s="162">
        <v>2</v>
      </c>
      <c r="I254" s="163"/>
      <c r="L254" s="159"/>
      <c r="M254" s="164"/>
      <c r="T254" s="165"/>
      <c r="AT254" s="160" t="s">
        <v>199</v>
      </c>
      <c r="AU254" s="160" t="s">
        <v>87</v>
      </c>
      <c r="AV254" s="13" t="s">
        <v>87</v>
      </c>
      <c r="AW254" s="13" t="s">
        <v>33</v>
      </c>
      <c r="AX254" s="13" t="s">
        <v>85</v>
      </c>
      <c r="AY254" s="160" t="s">
        <v>185</v>
      </c>
    </row>
    <row r="255" spans="2:65" s="12" customFormat="1" x14ac:dyDescent="0.2">
      <c r="B255" s="153"/>
      <c r="D255" s="149" t="s">
        <v>199</v>
      </c>
      <c r="E255" s="154" t="s">
        <v>1</v>
      </c>
      <c r="F255" s="155" t="s">
        <v>1914</v>
      </c>
      <c r="H255" s="154" t="s">
        <v>1</v>
      </c>
      <c r="I255" s="156"/>
      <c r="L255" s="153"/>
      <c r="M255" s="157"/>
      <c r="T255" s="158"/>
      <c r="AT255" s="154" t="s">
        <v>199</v>
      </c>
      <c r="AU255" s="154" t="s">
        <v>87</v>
      </c>
      <c r="AV255" s="12" t="s">
        <v>85</v>
      </c>
      <c r="AW255" s="12" t="s">
        <v>33</v>
      </c>
      <c r="AX255" s="12" t="s">
        <v>77</v>
      </c>
      <c r="AY255" s="154" t="s">
        <v>185</v>
      </c>
    </row>
    <row r="256" spans="2:65" s="11" customFormat="1" ht="22.95" customHeight="1" x14ac:dyDescent="0.25">
      <c r="B256" s="124"/>
      <c r="D256" s="125" t="s">
        <v>76</v>
      </c>
      <c r="E256" s="134" t="s">
        <v>975</v>
      </c>
      <c r="F256" s="134" t="s">
        <v>976</v>
      </c>
      <c r="I256" s="127"/>
      <c r="J256" s="135">
        <f>BK256</f>
        <v>0</v>
      </c>
      <c r="L256" s="124"/>
      <c r="M256" s="129"/>
      <c r="P256" s="130">
        <f>SUM(P257:P258)</f>
        <v>0</v>
      </c>
      <c r="R256" s="130">
        <f>SUM(R257:R258)</f>
        <v>0</v>
      </c>
      <c r="T256" s="131">
        <f>SUM(T257:T258)</f>
        <v>0</v>
      </c>
      <c r="AR256" s="125" t="s">
        <v>85</v>
      </c>
      <c r="AT256" s="132" t="s">
        <v>76</v>
      </c>
      <c r="AU256" s="132" t="s">
        <v>85</v>
      </c>
      <c r="AY256" s="125" t="s">
        <v>185</v>
      </c>
      <c r="BK256" s="133">
        <f>SUM(BK257:BK258)</f>
        <v>0</v>
      </c>
    </row>
    <row r="257" spans="2:65" s="1" customFormat="1" ht="16.5" customHeight="1" x14ac:dyDescent="0.2">
      <c r="B257" s="32"/>
      <c r="C257" s="136" t="s">
        <v>506</v>
      </c>
      <c r="D257" s="136" t="s">
        <v>191</v>
      </c>
      <c r="E257" s="137" t="s">
        <v>1705</v>
      </c>
      <c r="F257" s="138" t="s">
        <v>1706</v>
      </c>
      <c r="G257" s="139" t="s">
        <v>443</v>
      </c>
      <c r="H257" s="140">
        <v>148.30799999999999</v>
      </c>
      <c r="I257" s="141"/>
      <c r="J257" s="142">
        <f>ROUND(I257*H257,2)</f>
        <v>0</v>
      </c>
      <c r="K257" s="138" t="s">
        <v>195</v>
      </c>
      <c r="L257" s="32"/>
      <c r="M257" s="143" t="s">
        <v>1</v>
      </c>
      <c r="N257" s="144" t="s">
        <v>42</v>
      </c>
      <c r="P257" s="145">
        <f>O257*H257</f>
        <v>0</v>
      </c>
      <c r="Q257" s="145">
        <v>0</v>
      </c>
      <c r="R257" s="145">
        <f>Q257*H257</f>
        <v>0</v>
      </c>
      <c r="S257" s="145">
        <v>0</v>
      </c>
      <c r="T257" s="146">
        <f>S257*H257</f>
        <v>0</v>
      </c>
      <c r="AR257" s="147" t="s">
        <v>184</v>
      </c>
      <c r="AT257" s="147" t="s">
        <v>191</v>
      </c>
      <c r="AU257" s="147" t="s">
        <v>87</v>
      </c>
      <c r="AY257" s="17" t="s">
        <v>185</v>
      </c>
      <c r="BE257" s="148">
        <f>IF(N257="základní",J257,0)</f>
        <v>0</v>
      </c>
      <c r="BF257" s="148">
        <f>IF(N257="snížená",J257,0)</f>
        <v>0</v>
      </c>
      <c r="BG257" s="148">
        <f>IF(N257="zákl. přenesená",J257,0)</f>
        <v>0</v>
      </c>
      <c r="BH257" s="148">
        <f>IF(N257="sníž. přenesená",J257,0)</f>
        <v>0</v>
      </c>
      <c r="BI257" s="148">
        <f>IF(N257="nulová",J257,0)</f>
        <v>0</v>
      </c>
      <c r="BJ257" s="17" t="s">
        <v>85</v>
      </c>
      <c r="BK257" s="148">
        <f>ROUND(I257*H257,2)</f>
        <v>0</v>
      </c>
      <c r="BL257" s="17" t="s">
        <v>184</v>
      </c>
      <c r="BM257" s="147" t="s">
        <v>1707</v>
      </c>
    </row>
    <row r="258" spans="2:65" s="1" customFormat="1" ht="19.2" x14ac:dyDescent="0.2">
      <c r="B258" s="32"/>
      <c r="D258" s="149" t="s">
        <v>198</v>
      </c>
      <c r="F258" s="150" t="s">
        <v>1708</v>
      </c>
      <c r="I258" s="151"/>
      <c r="L258" s="32"/>
      <c r="M258" s="193"/>
      <c r="N258" s="194"/>
      <c r="O258" s="194"/>
      <c r="P258" s="194"/>
      <c r="Q258" s="194"/>
      <c r="R258" s="194"/>
      <c r="S258" s="194"/>
      <c r="T258" s="195"/>
      <c r="AT258" s="17" t="s">
        <v>198</v>
      </c>
      <c r="AU258" s="17" t="s">
        <v>87</v>
      </c>
    </row>
    <row r="259" spans="2:65" s="1" customFormat="1" ht="6.9" customHeight="1" x14ac:dyDescent="0.2">
      <c r="B259" s="44"/>
      <c r="C259" s="45"/>
      <c r="D259" s="45"/>
      <c r="E259" s="45"/>
      <c r="F259" s="45"/>
      <c r="G259" s="45"/>
      <c r="H259" s="45"/>
      <c r="I259" s="45"/>
      <c r="J259" s="45"/>
      <c r="K259" s="45"/>
      <c r="L259" s="32"/>
    </row>
  </sheetData>
  <sheetProtection algorithmName="SHA-512" hashValue="FxgSsYH8338BQrClybStSTy7r/ME2EDlu6H5ZB4GanMHARPKZIJyuGb3YWQn9KuibjkxoMQ9B16mdr+L0HoexA==" saltValue="qVB0an+cbqi5t8MX2pqpcTaKybECOXuON6euF/5QLdW76RlOj3sFpprKVqQ+S/Lq/o+u91pcEMwfqum6zkrZ2Q==" spinCount="100000" sheet="1" objects="1" scenarios="1" formatColumns="0" formatRows="0" autoFilter="0"/>
  <autoFilter ref="C125:K258" xr:uid="{00000000-0009-0000-0000-000009000000}"/>
  <mergeCells count="12">
    <mergeCell ref="E118:H118"/>
    <mergeCell ref="L2:V2"/>
    <mergeCell ref="E85:H85"/>
    <mergeCell ref="E87:H87"/>
    <mergeCell ref="E89:H89"/>
    <mergeCell ref="E114:H114"/>
    <mergeCell ref="E116:H116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B2:BM252"/>
  <sheetViews>
    <sheetView showGridLines="0" workbookViewId="0"/>
  </sheetViews>
  <sheetFormatPr defaultRowHeight="10.199999999999999" x14ac:dyDescent="0.2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100.85546875" customWidth="1"/>
    <col min="7" max="7" width="7.42578125" customWidth="1"/>
    <col min="8" max="8" width="14" customWidth="1"/>
    <col min="9" max="9" width="15.85546875" customWidth="1"/>
    <col min="10" max="11" width="22.28515625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 x14ac:dyDescent="0.2">
      <c r="L2" s="209"/>
      <c r="M2" s="209"/>
      <c r="N2" s="209"/>
      <c r="O2" s="209"/>
      <c r="P2" s="209"/>
      <c r="Q2" s="209"/>
      <c r="R2" s="209"/>
      <c r="S2" s="209"/>
      <c r="T2" s="209"/>
      <c r="U2" s="209"/>
      <c r="V2" s="209"/>
      <c r="AT2" s="17" t="s">
        <v>129</v>
      </c>
    </row>
    <row r="3" spans="2:46" ht="6.9" customHeight="1" x14ac:dyDescent="0.2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87</v>
      </c>
    </row>
    <row r="4" spans="2:46" ht="24.9" customHeight="1" x14ac:dyDescent="0.2">
      <c r="B4" s="20"/>
      <c r="D4" s="21" t="s">
        <v>154</v>
      </c>
      <c r="L4" s="20"/>
      <c r="M4" s="93" t="s">
        <v>10</v>
      </c>
      <c r="AT4" s="17" t="s">
        <v>4</v>
      </c>
    </row>
    <row r="5" spans="2:46" ht="6.9" customHeight="1" x14ac:dyDescent="0.2">
      <c r="B5" s="20"/>
      <c r="L5" s="20"/>
    </row>
    <row r="6" spans="2:46" ht="12" customHeight="1" x14ac:dyDescent="0.2">
      <c r="B6" s="20"/>
      <c r="D6" s="27" t="s">
        <v>16</v>
      </c>
      <c r="L6" s="20"/>
    </row>
    <row r="7" spans="2:46" ht="16.5" customHeight="1" x14ac:dyDescent="0.2">
      <c r="B7" s="20"/>
      <c r="E7" s="239" t="str">
        <f>'Rekapitulace stavby'!K6</f>
        <v>Stavební úpravy MK v ul. Na Chmelnici a části ul. Vrchlickéhé v Třeboni</v>
      </c>
      <c r="F7" s="240"/>
      <c r="G7" s="240"/>
      <c r="H7" s="240"/>
      <c r="L7" s="20"/>
    </row>
    <row r="8" spans="2:46" ht="12" customHeight="1" x14ac:dyDescent="0.2">
      <c r="B8" s="20"/>
      <c r="D8" s="27" t="s">
        <v>155</v>
      </c>
      <c r="L8" s="20"/>
    </row>
    <row r="9" spans="2:46" s="1" customFormat="1" ht="16.5" customHeight="1" x14ac:dyDescent="0.2">
      <c r="B9" s="32"/>
      <c r="E9" s="239" t="s">
        <v>2320</v>
      </c>
      <c r="F9" s="238"/>
      <c r="G9" s="238"/>
      <c r="H9" s="238"/>
      <c r="L9" s="32"/>
    </row>
    <row r="10" spans="2:46" s="1" customFormat="1" ht="12" customHeight="1" x14ac:dyDescent="0.2">
      <c r="B10" s="32"/>
      <c r="D10" s="27" t="s">
        <v>1450</v>
      </c>
      <c r="L10" s="32"/>
    </row>
    <row r="11" spans="2:46" s="1" customFormat="1" ht="16.5" customHeight="1" x14ac:dyDescent="0.2">
      <c r="B11" s="32"/>
      <c r="E11" s="225" t="s">
        <v>2321</v>
      </c>
      <c r="F11" s="238"/>
      <c r="G11" s="238"/>
      <c r="H11" s="238"/>
      <c r="L11" s="32"/>
    </row>
    <row r="12" spans="2:46" s="1" customFormat="1" x14ac:dyDescent="0.2">
      <c r="B12" s="32"/>
      <c r="L12" s="32"/>
    </row>
    <row r="13" spans="2:46" s="1" customFormat="1" ht="12" customHeight="1" x14ac:dyDescent="0.2">
      <c r="B13" s="32"/>
      <c r="D13" s="27" t="s">
        <v>18</v>
      </c>
      <c r="F13" s="25" t="s">
        <v>1</v>
      </c>
      <c r="I13" s="27" t="s">
        <v>19</v>
      </c>
      <c r="J13" s="25" t="s">
        <v>1</v>
      </c>
      <c r="L13" s="32"/>
    </row>
    <row r="14" spans="2:46" s="1" customFormat="1" ht="12" customHeight="1" x14ac:dyDescent="0.2">
      <c r="B14" s="32"/>
      <c r="D14" s="27" t="s">
        <v>20</v>
      </c>
      <c r="F14" s="25" t="s">
        <v>21</v>
      </c>
      <c r="I14" s="27" t="s">
        <v>22</v>
      </c>
      <c r="J14" s="52" t="str">
        <f>'Rekapitulace stavby'!AN8</f>
        <v>6. 6. 2024</v>
      </c>
      <c r="L14" s="32"/>
    </row>
    <row r="15" spans="2:46" s="1" customFormat="1" ht="10.95" customHeight="1" x14ac:dyDescent="0.2">
      <c r="B15" s="32"/>
      <c r="L15" s="32"/>
    </row>
    <row r="16" spans="2:46" s="1" customFormat="1" ht="12" customHeight="1" x14ac:dyDescent="0.2">
      <c r="B16" s="32"/>
      <c r="D16" s="27" t="s">
        <v>24</v>
      </c>
      <c r="I16" s="27" t="s">
        <v>25</v>
      </c>
      <c r="J16" s="25" t="s">
        <v>1</v>
      </c>
      <c r="L16" s="32"/>
    </row>
    <row r="17" spans="2:12" s="1" customFormat="1" ht="18" customHeight="1" x14ac:dyDescent="0.2">
      <c r="B17" s="32"/>
      <c r="E17" s="25" t="s">
        <v>26</v>
      </c>
      <c r="I17" s="27" t="s">
        <v>27</v>
      </c>
      <c r="J17" s="25" t="s">
        <v>1</v>
      </c>
      <c r="L17" s="32"/>
    </row>
    <row r="18" spans="2:12" s="1" customFormat="1" ht="6.9" customHeight="1" x14ac:dyDescent="0.2">
      <c r="B18" s="32"/>
      <c r="L18" s="32"/>
    </row>
    <row r="19" spans="2:12" s="1" customFormat="1" ht="12" customHeight="1" x14ac:dyDescent="0.2">
      <c r="B19" s="32"/>
      <c r="D19" s="27" t="s">
        <v>28</v>
      </c>
      <c r="I19" s="27" t="s">
        <v>25</v>
      </c>
      <c r="J19" s="28" t="str">
        <f>'Rekapitulace stavby'!AN13</f>
        <v>Vyplň údaj</v>
      </c>
      <c r="L19" s="32"/>
    </row>
    <row r="20" spans="2:12" s="1" customFormat="1" ht="18" customHeight="1" x14ac:dyDescent="0.2">
      <c r="B20" s="32"/>
      <c r="E20" s="241" t="str">
        <f>'Rekapitulace stavby'!E14</f>
        <v>Vyplň údaj</v>
      </c>
      <c r="F20" s="208"/>
      <c r="G20" s="208"/>
      <c r="H20" s="208"/>
      <c r="I20" s="27" t="s">
        <v>27</v>
      </c>
      <c r="J20" s="28" t="str">
        <f>'Rekapitulace stavby'!AN14</f>
        <v>Vyplň údaj</v>
      </c>
      <c r="L20" s="32"/>
    </row>
    <row r="21" spans="2:12" s="1" customFormat="1" ht="6.9" customHeight="1" x14ac:dyDescent="0.2">
      <c r="B21" s="32"/>
      <c r="L21" s="32"/>
    </row>
    <row r="22" spans="2:12" s="1" customFormat="1" ht="12" customHeight="1" x14ac:dyDescent="0.2">
      <c r="B22" s="32"/>
      <c r="D22" s="27" t="s">
        <v>30</v>
      </c>
      <c r="I22" s="27" t="s">
        <v>25</v>
      </c>
      <c r="J22" s="25" t="s">
        <v>31</v>
      </c>
      <c r="L22" s="32"/>
    </row>
    <row r="23" spans="2:12" s="1" customFormat="1" ht="18" customHeight="1" x14ac:dyDescent="0.2">
      <c r="B23" s="32"/>
      <c r="E23" s="25" t="s">
        <v>32</v>
      </c>
      <c r="I23" s="27" t="s">
        <v>27</v>
      </c>
      <c r="J23" s="25" t="s">
        <v>1775</v>
      </c>
      <c r="L23" s="32"/>
    </row>
    <row r="24" spans="2:12" s="1" customFormat="1" ht="6.9" customHeight="1" x14ac:dyDescent="0.2">
      <c r="B24" s="32"/>
      <c r="L24" s="32"/>
    </row>
    <row r="25" spans="2:12" s="1" customFormat="1" ht="12" customHeight="1" x14ac:dyDescent="0.2">
      <c r="B25" s="32"/>
      <c r="D25" s="27" t="s">
        <v>34</v>
      </c>
      <c r="I25" s="27" t="s">
        <v>25</v>
      </c>
      <c r="J25" s="25" t="str">
        <f>IF('Rekapitulace stavby'!AN19="","",'Rekapitulace stavby'!AN19)</f>
        <v/>
      </c>
      <c r="L25" s="32"/>
    </row>
    <row r="26" spans="2:12" s="1" customFormat="1" ht="18" customHeight="1" x14ac:dyDescent="0.2">
      <c r="B26" s="32"/>
      <c r="E26" s="25" t="str">
        <f>IF('Rekapitulace stavby'!E20="","",'Rekapitulace stavby'!E20)</f>
        <v xml:space="preserve"> </v>
      </c>
      <c r="I26" s="27" t="s">
        <v>27</v>
      </c>
      <c r="J26" s="25" t="str">
        <f>IF('Rekapitulace stavby'!AN20="","",'Rekapitulace stavby'!AN20)</f>
        <v/>
      </c>
      <c r="L26" s="32"/>
    </row>
    <row r="27" spans="2:12" s="1" customFormat="1" ht="6.9" customHeight="1" x14ac:dyDescent="0.2">
      <c r="B27" s="32"/>
      <c r="L27" s="32"/>
    </row>
    <row r="28" spans="2:12" s="1" customFormat="1" ht="12" customHeight="1" x14ac:dyDescent="0.2">
      <c r="B28" s="32"/>
      <c r="D28" s="27" t="s">
        <v>36</v>
      </c>
      <c r="L28" s="32"/>
    </row>
    <row r="29" spans="2:12" s="7" customFormat="1" ht="16.5" customHeight="1" x14ac:dyDescent="0.2">
      <c r="B29" s="94"/>
      <c r="E29" s="213" t="s">
        <v>1</v>
      </c>
      <c r="F29" s="213"/>
      <c r="G29" s="213"/>
      <c r="H29" s="213"/>
      <c r="L29" s="94"/>
    </row>
    <row r="30" spans="2:12" s="1" customFormat="1" ht="6.9" customHeight="1" x14ac:dyDescent="0.2">
      <c r="B30" s="32"/>
      <c r="L30" s="32"/>
    </row>
    <row r="31" spans="2:12" s="1" customFormat="1" ht="6.9" customHeight="1" x14ac:dyDescent="0.2">
      <c r="B31" s="32"/>
      <c r="D31" s="53"/>
      <c r="E31" s="53"/>
      <c r="F31" s="53"/>
      <c r="G31" s="53"/>
      <c r="H31" s="53"/>
      <c r="I31" s="53"/>
      <c r="J31" s="53"/>
      <c r="K31" s="53"/>
      <c r="L31" s="32"/>
    </row>
    <row r="32" spans="2:12" s="1" customFormat="1" ht="25.35" customHeight="1" x14ac:dyDescent="0.2">
      <c r="B32" s="32"/>
      <c r="D32" s="95" t="s">
        <v>37</v>
      </c>
      <c r="J32" s="66">
        <f>ROUND(J125, 2)</f>
        <v>0</v>
      </c>
      <c r="L32" s="32"/>
    </row>
    <row r="33" spans="2:12" s="1" customFormat="1" ht="6.9" customHeight="1" x14ac:dyDescent="0.2">
      <c r="B33" s="32"/>
      <c r="D33" s="53"/>
      <c r="E33" s="53"/>
      <c r="F33" s="53"/>
      <c r="G33" s="53"/>
      <c r="H33" s="53"/>
      <c r="I33" s="53"/>
      <c r="J33" s="53"/>
      <c r="K33" s="53"/>
      <c r="L33" s="32"/>
    </row>
    <row r="34" spans="2:12" s="1" customFormat="1" ht="14.4" customHeight="1" x14ac:dyDescent="0.2">
      <c r="B34" s="32"/>
      <c r="F34" s="35" t="s">
        <v>39</v>
      </c>
      <c r="I34" s="35" t="s">
        <v>38</v>
      </c>
      <c r="J34" s="35" t="s">
        <v>40</v>
      </c>
      <c r="L34" s="32"/>
    </row>
    <row r="35" spans="2:12" s="1" customFormat="1" ht="14.4" customHeight="1" x14ac:dyDescent="0.2">
      <c r="B35" s="32"/>
      <c r="D35" s="55" t="s">
        <v>41</v>
      </c>
      <c r="E35" s="27" t="s">
        <v>42</v>
      </c>
      <c r="F35" s="86">
        <f>ROUND((SUM(BE125:BE251)),  2)</f>
        <v>0</v>
      </c>
      <c r="I35" s="96">
        <v>0.21</v>
      </c>
      <c r="J35" s="86">
        <f>ROUND(((SUM(BE125:BE251))*I35),  2)</f>
        <v>0</v>
      </c>
      <c r="L35" s="32"/>
    </row>
    <row r="36" spans="2:12" s="1" customFormat="1" ht="14.4" customHeight="1" x14ac:dyDescent="0.2">
      <c r="B36" s="32"/>
      <c r="E36" s="27" t="s">
        <v>43</v>
      </c>
      <c r="F36" s="86">
        <f>ROUND((SUM(BF125:BF251)),  2)</f>
        <v>0</v>
      </c>
      <c r="I36" s="96">
        <v>0.15</v>
      </c>
      <c r="J36" s="86">
        <f>ROUND(((SUM(BF125:BF251))*I36),  2)</f>
        <v>0</v>
      </c>
      <c r="L36" s="32"/>
    </row>
    <row r="37" spans="2:12" s="1" customFormat="1" ht="14.4" hidden="1" customHeight="1" x14ac:dyDescent="0.2">
      <c r="B37" s="32"/>
      <c r="E37" s="27" t="s">
        <v>44</v>
      </c>
      <c r="F37" s="86">
        <f>ROUND((SUM(BG125:BG251)),  2)</f>
        <v>0</v>
      </c>
      <c r="I37" s="96">
        <v>0.21</v>
      </c>
      <c r="J37" s="86">
        <f>0</f>
        <v>0</v>
      </c>
      <c r="L37" s="32"/>
    </row>
    <row r="38" spans="2:12" s="1" customFormat="1" ht="14.4" hidden="1" customHeight="1" x14ac:dyDescent="0.2">
      <c r="B38" s="32"/>
      <c r="E38" s="27" t="s">
        <v>45</v>
      </c>
      <c r="F38" s="86">
        <f>ROUND((SUM(BH125:BH251)),  2)</f>
        <v>0</v>
      </c>
      <c r="I38" s="96">
        <v>0.15</v>
      </c>
      <c r="J38" s="86">
        <f>0</f>
        <v>0</v>
      </c>
      <c r="L38" s="32"/>
    </row>
    <row r="39" spans="2:12" s="1" customFormat="1" ht="14.4" hidden="1" customHeight="1" x14ac:dyDescent="0.2">
      <c r="B39" s="32"/>
      <c r="E39" s="27" t="s">
        <v>46</v>
      </c>
      <c r="F39" s="86">
        <f>ROUND((SUM(BI125:BI251)),  2)</f>
        <v>0</v>
      </c>
      <c r="I39" s="96">
        <v>0</v>
      </c>
      <c r="J39" s="86">
        <f>0</f>
        <v>0</v>
      </c>
      <c r="L39" s="32"/>
    </row>
    <row r="40" spans="2:12" s="1" customFormat="1" ht="6.9" customHeight="1" x14ac:dyDescent="0.2">
      <c r="B40" s="32"/>
      <c r="L40" s="32"/>
    </row>
    <row r="41" spans="2:12" s="1" customFormat="1" ht="25.35" customHeight="1" x14ac:dyDescent="0.2">
      <c r="B41" s="32"/>
      <c r="C41" s="97"/>
      <c r="D41" s="98" t="s">
        <v>47</v>
      </c>
      <c r="E41" s="57"/>
      <c r="F41" s="57"/>
      <c r="G41" s="99" t="s">
        <v>48</v>
      </c>
      <c r="H41" s="100" t="s">
        <v>49</v>
      </c>
      <c r="I41" s="57"/>
      <c r="J41" s="101">
        <f>SUM(J32:J39)</f>
        <v>0</v>
      </c>
      <c r="K41" s="102"/>
      <c r="L41" s="32"/>
    </row>
    <row r="42" spans="2:12" s="1" customFormat="1" ht="14.4" customHeight="1" x14ac:dyDescent="0.2">
      <c r="B42" s="32"/>
      <c r="L42" s="32"/>
    </row>
    <row r="43" spans="2:12" ht="14.4" customHeight="1" x14ac:dyDescent="0.2">
      <c r="B43" s="20"/>
      <c r="L43" s="20"/>
    </row>
    <row r="44" spans="2:12" ht="14.4" customHeight="1" x14ac:dyDescent="0.2">
      <c r="B44" s="20"/>
      <c r="L44" s="20"/>
    </row>
    <row r="45" spans="2:12" ht="14.4" customHeight="1" x14ac:dyDescent="0.2">
      <c r="B45" s="20"/>
      <c r="L45" s="20"/>
    </row>
    <row r="46" spans="2:12" ht="14.4" customHeight="1" x14ac:dyDescent="0.2">
      <c r="B46" s="20"/>
      <c r="L46" s="20"/>
    </row>
    <row r="47" spans="2:12" ht="14.4" customHeight="1" x14ac:dyDescent="0.2">
      <c r="B47" s="20"/>
      <c r="L47" s="20"/>
    </row>
    <row r="48" spans="2:12" ht="14.4" customHeight="1" x14ac:dyDescent="0.2">
      <c r="B48" s="20"/>
      <c r="L48" s="20"/>
    </row>
    <row r="49" spans="2:12" ht="14.4" customHeight="1" x14ac:dyDescent="0.2">
      <c r="B49" s="20"/>
      <c r="L49" s="20"/>
    </row>
    <row r="50" spans="2:12" s="1" customFormat="1" ht="14.4" customHeight="1" x14ac:dyDescent="0.2">
      <c r="B50" s="32"/>
      <c r="D50" s="41" t="s">
        <v>50</v>
      </c>
      <c r="E50" s="42"/>
      <c r="F50" s="42"/>
      <c r="G50" s="41" t="s">
        <v>51</v>
      </c>
      <c r="H50" s="42"/>
      <c r="I50" s="42"/>
      <c r="J50" s="42"/>
      <c r="K50" s="42"/>
      <c r="L50" s="32"/>
    </row>
    <row r="51" spans="2:12" x14ac:dyDescent="0.2">
      <c r="B51" s="20"/>
      <c r="L51" s="20"/>
    </row>
    <row r="52" spans="2:12" x14ac:dyDescent="0.2">
      <c r="B52" s="20"/>
      <c r="L52" s="20"/>
    </row>
    <row r="53" spans="2:12" x14ac:dyDescent="0.2">
      <c r="B53" s="20"/>
      <c r="L53" s="20"/>
    </row>
    <row r="54" spans="2:12" x14ac:dyDescent="0.2">
      <c r="B54" s="20"/>
      <c r="L54" s="20"/>
    </row>
    <row r="55" spans="2:12" x14ac:dyDescent="0.2">
      <c r="B55" s="20"/>
      <c r="L55" s="20"/>
    </row>
    <row r="56" spans="2:12" x14ac:dyDescent="0.2">
      <c r="B56" s="20"/>
      <c r="L56" s="20"/>
    </row>
    <row r="57" spans="2:12" x14ac:dyDescent="0.2">
      <c r="B57" s="20"/>
      <c r="L57" s="20"/>
    </row>
    <row r="58" spans="2:12" x14ac:dyDescent="0.2">
      <c r="B58" s="20"/>
      <c r="L58" s="20"/>
    </row>
    <row r="59" spans="2:12" x14ac:dyDescent="0.2">
      <c r="B59" s="20"/>
      <c r="L59" s="20"/>
    </row>
    <row r="60" spans="2:12" x14ac:dyDescent="0.2">
      <c r="B60" s="20"/>
      <c r="L60" s="20"/>
    </row>
    <row r="61" spans="2:12" s="1" customFormat="1" ht="13.2" x14ac:dyDescent="0.2">
      <c r="B61" s="32"/>
      <c r="D61" s="43" t="s">
        <v>52</v>
      </c>
      <c r="E61" s="34"/>
      <c r="F61" s="103" t="s">
        <v>53</v>
      </c>
      <c r="G61" s="43" t="s">
        <v>52</v>
      </c>
      <c r="H61" s="34"/>
      <c r="I61" s="34"/>
      <c r="J61" s="104" t="s">
        <v>53</v>
      </c>
      <c r="K61" s="34"/>
      <c r="L61" s="32"/>
    </row>
    <row r="62" spans="2:12" x14ac:dyDescent="0.2">
      <c r="B62" s="20"/>
      <c r="L62" s="20"/>
    </row>
    <row r="63" spans="2:12" x14ac:dyDescent="0.2">
      <c r="B63" s="20"/>
      <c r="L63" s="20"/>
    </row>
    <row r="64" spans="2:12" x14ac:dyDescent="0.2">
      <c r="B64" s="20"/>
      <c r="L64" s="20"/>
    </row>
    <row r="65" spans="2:12" s="1" customFormat="1" ht="13.2" x14ac:dyDescent="0.2">
      <c r="B65" s="32"/>
      <c r="D65" s="41" t="s">
        <v>54</v>
      </c>
      <c r="E65" s="42"/>
      <c r="F65" s="42"/>
      <c r="G65" s="41" t="s">
        <v>55</v>
      </c>
      <c r="H65" s="42"/>
      <c r="I65" s="42"/>
      <c r="J65" s="42"/>
      <c r="K65" s="42"/>
      <c r="L65" s="32"/>
    </row>
    <row r="66" spans="2:12" x14ac:dyDescent="0.2">
      <c r="B66" s="20"/>
      <c r="L66" s="20"/>
    </row>
    <row r="67" spans="2:12" x14ac:dyDescent="0.2">
      <c r="B67" s="20"/>
      <c r="L67" s="20"/>
    </row>
    <row r="68" spans="2:12" x14ac:dyDescent="0.2">
      <c r="B68" s="20"/>
      <c r="L68" s="20"/>
    </row>
    <row r="69" spans="2:12" x14ac:dyDescent="0.2">
      <c r="B69" s="20"/>
      <c r="L69" s="20"/>
    </row>
    <row r="70" spans="2:12" x14ac:dyDescent="0.2">
      <c r="B70" s="20"/>
      <c r="L70" s="20"/>
    </row>
    <row r="71" spans="2:12" x14ac:dyDescent="0.2">
      <c r="B71" s="20"/>
      <c r="L71" s="20"/>
    </row>
    <row r="72" spans="2:12" x14ac:dyDescent="0.2">
      <c r="B72" s="20"/>
      <c r="L72" s="20"/>
    </row>
    <row r="73" spans="2:12" x14ac:dyDescent="0.2">
      <c r="B73" s="20"/>
      <c r="L73" s="20"/>
    </row>
    <row r="74" spans="2:12" x14ac:dyDescent="0.2">
      <c r="B74" s="20"/>
      <c r="L74" s="20"/>
    </row>
    <row r="75" spans="2:12" x14ac:dyDescent="0.2">
      <c r="B75" s="20"/>
      <c r="L75" s="20"/>
    </row>
    <row r="76" spans="2:12" s="1" customFormat="1" ht="13.2" x14ac:dyDescent="0.2">
      <c r="B76" s="32"/>
      <c r="D76" s="43" t="s">
        <v>52</v>
      </c>
      <c r="E76" s="34"/>
      <c r="F76" s="103" t="s">
        <v>53</v>
      </c>
      <c r="G76" s="43" t="s">
        <v>52</v>
      </c>
      <c r="H76" s="34"/>
      <c r="I76" s="34"/>
      <c r="J76" s="104" t="s">
        <v>53</v>
      </c>
      <c r="K76" s="34"/>
      <c r="L76" s="32"/>
    </row>
    <row r="77" spans="2:12" s="1" customFormat="1" ht="14.4" customHeight="1" x14ac:dyDescent="0.2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2"/>
    </row>
    <row r="81" spans="2:12" s="1" customFormat="1" ht="6.9" customHeight="1" x14ac:dyDescent="0.2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2"/>
    </row>
    <row r="82" spans="2:12" s="1" customFormat="1" ht="24.9" customHeight="1" x14ac:dyDescent="0.2">
      <c r="B82" s="32"/>
      <c r="C82" s="21" t="s">
        <v>157</v>
      </c>
      <c r="L82" s="32"/>
    </row>
    <row r="83" spans="2:12" s="1" customFormat="1" ht="6.9" customHeight="1" x14ac:dyDescent="0.2">
      <c r="B83" s="32"/>
      <c r="L83" s="32"/>
    </row>
    <row r="84" spans="2:12" s="1" customFormat="1" ht="12" customHeight="1" x14ac:dyDescent="0.2">
      <c r="B84" s="32"/>
      <c r="C84" s="27" t="s">
        <v>16</v>
      </c>
      <c r="L84" s="32"/>
    </row>
    <row r="85" spans="2:12" s="1" customFormat="1" ht="16.5" customHeight="1" x14ac:dyDescent="0.2">
      <c r="B85" s="32"/>
      <c r="E85" s="239" t="str">
        <f>E7</f>
        <v>Stavební úpravy MK v ul. Na Chmelnici a části ul. Vrchlickéhé v Třeboni</v>
      </c>
      <c r="F85" s="240"/>
      <c r="G85" s="240"/>
      <c r="H85" s="240"/>
      <c r="L85" s="32"/>
    </row>
    <row r="86" spans="2:12" ht="12" customHeight="1" x14ac:dyDescent="0.2">
      <c r="B86" s="20"/>
      <c r="C86" s="27" t="s">
        <v>155</v>
      </c>
      <c r="L86" s="20"/>
    </row>
    <row r="87" spans="2:12" s="1" customFormat="1" ht="16.5" customHeight="1" x14ac:dyDescent="0.2">
      <c r="B87" s="32"/>
      <c r="E87" s="239" t="s">
        <v>2320</v>
      </c>
      <c r="F87" s="238"/>
      <c r="G87" s="238"/>
      <c r="H87" s="238"/>
      <c r="L87" s="32"/>
    </row>
    <row r="88" spans="2:12" s="1" customFormat="1" ht="12" customHeight="1" x14ac:dyDescent="0.2">
      <c r="B88" s="32"/>
      <c r="C88" s="27" t="s">
        <v>1450</v>
      </c>
      <c r="L88" s="32"/>
    </row>
    <row r="89" spans="2:12" s="1" customFormat="1" ht="16.5" customHeight="1" x14ac:dyDescent="0.2">
      <c r="B89" s="32"/>
      <c r="E89" s="225" t="str">
        <f>E11</f>
        <v>304a1 - Vodovodní přípojky, ulice Vrchlického</v>
      </c>
      <c r="F89" s="238"/>
      <c r="G89" s="238"/>
      <c r="H89" s="238"/>
      <c r="L89" s="32"/>
    </row>
    <row r="90" spans="2:12" s="1" customFormat="1" ht="6.9" customHeight="1" x14ac:dyDescent="0.2">
      <c r="B90" s="32"/>
      <c r="L90" s="32"/>
    </row>
    <row r="91" spans="2:12" s="1" customFormat="1" ht="12" customHeight="1" x14ac:dyDescent="0.2">
      <c r="B91" s="32"/>
      <c r="C91" s="27" t="s">
        <v>20</v>
      </c>
      <c r="F91" s="25" t="str">
        <f>F14</f>
        <v>Třeboň</v>
      </c>
      <c r="I91" s="27" t="s">
        <v>22</v>
      </c>
      <c r="J91" s="52" t="str">
        <f>IF(J14="","",J14)</f>
        <v>6. 6. 2024</v>
      </c>
      <c r="L91" s="32"/>
    </row>
    <row r="92" spans="2:12" s="1" customFormat="1" ht="6.9" customHeight="1" x14ac:dyDescent="0.2">
      <c r="B92" s="32"/>
      <c r="L92" s="32"/>
    </row>
    <row r="93" spans="2:12" s="1" customFormat="1" ht="15.15" customHeight="1" x14ac:dyDescent="0.2">
      <c r="B93" s="32"/>
      <c r="C93" s="27" t="s">
        <v>24</v>
      </c>
      <c r="F93" s="25" t="str">
        <f>E17</f>
        <v>Město Třeboň</v>
      </c>
      <c r="I93" s="27" t="s">
        <v>30</v>
      </c>
      <c r="J93" s="30" t="str">
        <f>E23</f>
        <v>WAY project s.r.o.</v>
      </c>
      <c r="L93" s="32"/>
    </row>
    <row r="94" spans="2:12" s="1" customFormat="1" ht="15.15" customHeight="1" x14ac:dyDescent="0.2">
      <c r="B94" s="32"/>
      <c r="C94" s="27" t="s">
        <v>28</v>
      </c>
      <c r="F94" s="25" t="str">
        <f>IF(E20="","",E20)</f>
        <v>Vyplň údaj</v>
      </c>
      <c r="I94" s="27" t="s">
        <v>34</v>
      </c>
      <c r="J94" s="30" t="str">
        <f>E26</f>
        <v xml:space="preserve"> </v>
      </c>
      <c r="L94" s="32"/>
    </row>
    <row r="95" spans="2:12" s="1" customFormat="1" ht="10.35" customHeight="1" x14ac:dyDescent="0.2">
      <c r="B95" s="32"/>
      <c r="L95" s="32"/>
    </row>
    <row r="96" spans="2:12" s="1" customFormat="1" ht="29.25" customHeight="1" x14ac:dyDescent="0.2">
      <c r="B96" s="32"/>
      <c r="C96" s="105" t="s">
        <v>158</v>
      </c>
      <c r="D96" s="97"/>
      <c r="E96" s="97"/>
      <c r="F96" s="97"/>
      <c r="G96" s="97"/>
      <c r="H96" s="97"/>
      <c r="I96" s="97"/>
      <c r="J96" s="106" t="s">
        <v>159</v>
      </c>
      <c r="K96" s="97"/>
      <c r="L96" s="32"/>
    </row>
    <row r="97" spans="2:47" s="1" customFormat="1" ht="10.35" customHeight="1" x14ac:dyDescent="0.2">
      <c r="B97" s="32"/>
      <c r="L97" s="32"/>
    </row>
    <row r="98" spans="2:47" s="1" customFormat="1" ht="22.95" customHeight="1" x14ac:dyDescent="0.2">
      <c r="B98" s="32"/>
      <c r="C98" s="107" t="s">
        <v>160</v>
      </c>
      <c r="J98" s="66">
        <f>J125</f>
        <v>0</v>
      </c>
      <c r="L98" s="32"/>
      <c r="AU98" s="17" t="s">
        <v>161</v>
      </c>
    </row>
    <row r="99" spans="2:47" s="8" customFormat="1" ht="24.9" customHeight="1" x14ac:dyDescent="0.2">
      <c r="B99" s="108"/>
      <c r="D99" s="109" t="s">
        <v>282</v>
      </c>
      <c r="E99" s="110"/>
      <c r="F99" s="110"/>
      <c r="G99" s="110"/>
      <c r="H99" s="110"/>
      <c r="I99" s="110"/>
      <c r="J99" s="111">
        <f>J126</f>
        <v>0</v>
      </c>
      <c r="L99" s="108"/>
    </row>
    <row r="100" spans="2:47" s="9" customFormat="1" ht="19.95" customHeight="1" x14ac:dyDescent="0.2">
      <c r="B100" s="112"/>
      <c r="D100" s="113" t="s">
        <v>283</v>
      </c>
      <c r="E100" s="114"/>
      <c r="F100" s="114"/>
      <c r="G100" s="114"/>
      <c r="H100" s="114"/>
      <c r="I100" s="114"/>
      <c r="J100" s="115">
        <f>J127</f>
        <v>0</v>
      </c>
      <c r="L100" s="112"/>
    </row>
    <row r="101" spans="2:47" s="9" customFormat="1" ht="19.95" customHeight="1" x14ac:dyDescent="0.2">
      <c r="B101" s="112"/>
      <c r="D101" s="113" t="s">
        <v>285</v>
      </c>
      <c r="E101" s="114"/>
      <c r="F101" s="114"/>
      <c r="G101" s="114"/>
      <c r="H101" s="114"/>
      <c r="I101" s="114"/>
      <c r="J101" s="115">
        <f>J179</f>
        <v>0</v>
      </c>
      <c r="L101" s="112"/>
    </row>
    <row r="102" spans="2:47" s="9" customFormat="1" ht="19.95" customHeight="1" x14ac:dyDescent="0.2">
      <c r="B102" s="112"/>
      <c r="D102" s="113" t="s">
        <v>287</v>
      </c>
      <c r="E102" s="114"/>
      <c r="F102" s="114"/>
      <c r="G102" s="114"/>
      <c r="H102" s="114"/>
      <c r="I102" s="114"/>
      <c r="J102" s="115">
        <f>J184</f>
        <v>0</v>
      </c>
      <c r="L102" s="112"/>
    </row>
    <row r="103" spans="2:47" s="9" customFormat="1" ht="19.95" customHeight="1" x14ac:dyDescent="0.2">
      <c r="B103" s="112"/>
      <c r="D103" s="113" t="s">
        <v>290</v>
      </c>
      <c r="E103" s="114"/>
      <c r="F103" s="114"/>
      <c r="G103" s="114"/>
      <c r="H103" s="114"/>
      <c r="I103" s="114"/>
      <c r="J103" s="115">
        <f>J249</f>
        <v>0</v>
      </c>
      <c r="L103" s="112"/>
    </row>
    <row r="104" spans="2:47" s="1" customFormat="1" ht="21.75" customHeight="1" x14ac:dyDescent="0.2">
      <c r="B104" s="32"/>
      <c r="L104" s="32"/>
    </row>
    <row r="105" spans="2:47" s="1" customFormat="1" ht="6.9" customHeight="1" x14ac:dyDescent="0.2">
      <c r="B105" s="44"/>
      <c r="C105" s="45"/>
      <c r="D105" s="45"/>
      <c r="E105" s="45"/>
      <c r="F105" s="45"/>
      <c r="G105" s="45"/>
      <c r="H105" s="45"/>
      <c r="I105" s="45"/>
      <c r="J105" s="45"/>
      <c r="K105" s="45"/>
      <c r="L105" s="32"/>
    </row>
    <row r="109" spans="2:47" s="1" customFormat="1" ht="6.9" customHeight="1" x14ac:dyDescent="0.2">
      <c r="B109" s="46"/>
      <c r="C109" s="47"/>
      <c r="D109" s="47"/>
      <c r="E109" s="47"/>
      <c r="F109" s="47"/>
      <c r="G109" s="47"/>
      <c r="H109" s="47"/>
      <c r="I109" s="47"/>
      <c r="J109" s="47"/>
      <c r="K109" s="47"/>
      <c r="L109" s="32"/>
    </row>
    <row r="110" spans="2:47" s="1" customFormat="1" ht="24.9" customHeight="1" x14ac:dyDescent="0.2">
      <c r="B110" s="32"/>
      <c r="C110" s="21" t="s">
        <v>169</v>
      </c>
      <c r="L110" s="32"/>
    </row>
    <row r="111" spans="2:47" s="1" customFormat="1" ht="6.9" customHeight="1" x14ac:dyDescent="0.2">
      <c r="B111" s="32"/>
      <c r="L111" s="32"/>
    </row>
    <row r="112" spans="2:47" s="1" customFormat="1" ht="12" customHeight="1" x14ac:dyDescent="0.2">
      <c r="B112" s="32"/>
      <c r="C112" s="27" t="s">
        <v>16</v>
      </c>
      <c r="L112" s="32"/>
    </row>
    <row r="113" spans="2:65" s="1" customFormat="1" ht="16.5" customHeight="1" x14ac:dyDescent="0.2">
      <c r="B113" s="32"/>
      <c r="E113" s="239" t="str">
        <f>E7</f>
        <v>Stavební úpravy MK v ul. Na Chmelnici a části ul. Vrchlickéhé v Třeboni</v>
      </c>
      <c r="F113" s="240"/>
      <c r="G113" s="240"/>
      <c r="H113" s="240"/>
      <c r="L113" s="32"/>
    </row>
    <row r="114" spans="2:65" ht="12" customHeight="1" x14ac:dyDescent="0.2">
      <c r="B114" s="20"/>
      <c r="C114" s="27" t="s">
        <v>155</v>
      </c>
      <c r="L114" s="20"/>
    </row>
    <row r="115" spans="2:65" s="1" customFormat="1" ht="16.5" customHeight="1" x14ac:dyDescent="0.2">
      <c r="B115" s="32"/>
      <c r="E115" s="239" t="s">
        <v>2320</v>
      </c>
      <c r="F115" s="238"/>
      <c r="G115" s="238"/>
      <c r="H115" s="238"/>
      <c r="L115" s="32"/>
    </row>
    <row r="116" spans="2:65" s="1" customFormat="1" ht="12" customHeight="1" x14ac:dyDescent="0.2">
      <c r="B116" s="32"/>
      <c r="C116" s="27" t="s">
        <v>1450</v>
      </c>
      <c r="L116" s="32"/>
    </row>
    <row r="117" spans="2:65" s="1" customFormat="1" ht="16.5" customHeight="1" x14ac:dyDescent="0.2">
      <c r="B117" s="32"/>
      <c r="E117" s="225" t="str">
        <f>E11</f>
        <v>304a1 - Vodovodní přípojky, ulice Vrchlického</v>
      </c>
      <c r="F117" s="238"/>
      <c r="G117" s="238"/>
      <c r="H117" s="238"/>
      <c r="L117" s="32"/>
    </row>
    <row r="118" spans="2:65" s="1" customFormat="1" ht="6.9" customHeight="1" x14ac:dyDescent="0.2">
      <c r="B118" s="32"/>
      <c r="L118" s="32"/>
    </row>
    <row r="119" spans="2:65" s="1" customFormat="1" ht="12" customHeight="1" x14ac:dyDescent="0.2">
      <c r="B119" s="32"/>
      <c r="C119" s="27" t="s">
        <v>20</v>
      </c>
      <c r="F119" s="25" t="str">
        <f>F14</f>
        <v>Třeboň</v>
      </c>
      <c r="I119" s="27" t="s">
        <v>22</v>
      </c>
      <c r="J119" s="52" t="str">
        <f>IF(J14="","",J14)</f>
        <v>6. 6. 2024</v>
      </c>
      <c r="L119" s="32"/>
    </row>
    <row r="120" spans="2:65" s="1" customFormat="1" ht="6.9" customHeight="1" x14ac:dyDescent="0.2">
      <c r="B120" s="32"/>
      <c r="L120" s="32"/>
    </row>
    <row r="121" spans="2:65" s="1" customFormat="1" ht="15.15" customHeight="1" x14ac:dyDescent="0.2">
      <c r="B121" s="32"/>
      <c r="C121" s="27" t="s">
        <v>24</v>
      </c>
      <c r="F121" s="25" t="str">
        <f>E17</f>
        <v>Město Třeboň</v>
      </c>
      <c r="I121" s="27" t="s">
        <v>30</v>
      </c>
      <c r="J121" s="30" t="str">
        <f>E23</f>
        <v>WAY project s.r.o.</v>
      </c>
      <c r="L121" s="32"/>
    </row>
    <row r="122" spans="2:65" s="1" customFormat="1" ht="15.15" customHeight="1" x14ac:dyDescent="0.2">
      <c r="B122" s="32"/>
      <c r="C122" s="27" t="s">
        <v>28</v>
      </c>
      <c r="F122" s="25" t="str">
        <f>IF(E20="","",E20)</f>
        <v>Vyplň údaj</v>
      </c>
      <c r="I122" s="27" t="s">
        <v>34</v>
      </c>
      <c r="J122" s="30" t="str">
        <f>E26</f>
        <v xml:space="preserve"> </v>
      </c>
      <c r="L122" s="32"/>
    </row>
    <row r="123" spans="2:65" s="1" customFormat="1" ht="10.35" customHeight="1" x14ac:dyDescent="0.2">
      <c r="B123" s="32"/>
      <c r="L123" s="32"/>
    </row>
    <row r="124" spans="2:65" s="10" customFormat="1" ht="29.25" customHeight="1" x14ac:dyDescent="0.2">
      <c r="B124" s="116"/>
      <c r="C124" s="117" t="s">
        <v>170</v>
      </c>
      <c r="D124" s="118" t="s">
        <v>62</v>
      </c>
      <c r="E124" s="118" t="s">
        <v>58</v>
      </c>
      <c r="F124" s="118" t="s">
        <v>59</v>
      </c>
      <c r="G124" s="118" t="s">
        <v>171</v>
      </c>
      <c r="H124" s="118" t="s">
        <v>172</v>
      </c>
      <c r="I124" s="118" t="s">
        <v>173</v>
      </c>
      <c r="J124" s="118" t="s">
        <v>159</v>
      </c>
      <c r="K124" s="119" t="s">
        <v>174</v>
      </c>
      <c r="L124" s="116"/>
      <c r="M124" s="59" t="s">
        <v>1</v>
      </c>
      <c r="N124" s="60" t="s">
        <v>41</v>
      </c>
      <c r="O124" s="60" t="s">
        <v>175</v>
      </c>
      <c r="P124" s="60" t="s">
        <v>176</v>
      </c>
      <c r="Q124" s="60" t="s">
        <v>177</v>
      </c>
      <c r="R124" s="60" t="s">
        <v>178</v>
      </c>
      <c r="S124" s="60" t="s">
        <v>179</v>
      </c>
      <c r="T124" s="61" t="s">
        <v>180</v>
      </c>
    </row>
    <row r="125" spans="2:65" s="1" customFormat="1" ht="22.95" customHeight="1" x14ac:dyDescent="0.3">
      <c r="B125" s="32"/>
      <c r="C125" s="64" t="s">
        <v>181</v>
      </c>
      <c r="J125" s="120">
        <f>BK125</f>
        <v>0</v>
      </c>
      <c r="L125" s="32"/>
      <c r="M125" s="62"/>
      <c r="N125" s="53"/>
      <c r="O125" s="53"/>
      <c r="P125" s="121">
        <f>P126</f>
        <v>0</v>
      </c>
      <c r="Q125" s="53"/>
      <c r="R125" s="121">
        <f>R126</f>
        <v>47.009317359999997</v>
      </c>
      <c r="S125" s="53"/>
      <c r="T125" s="122">
        <f>T126</f>
        <v>0</v>
      </c>
      <c r="AT125" s="17" t="s">
        <v>76</v>
      </c>
      <c r="AU125" s="17" t="s">
        <v>161</v>
      </c>
      <c r="BK125" s="123">
        <f>BK126</f>
        <v>0</v>
      </c>
    </row>
    <row r="126" spans="2:65" s="11" customFormat="1" ht="25.95" customHeight="1" x14ac:dyDescent="0.25">
      <c r="B126" s="124"/>
      <c r="D126" s="125" t="s">
        <v>76</v>
      </c>
      <c r="E126" s="126" t="s">
        <v>291</v>
      </c>
      <c r="F126" s="126" t="s">
        <v>292</v>
      </c>
      <c r="I126" s="127"/>
      <c r="J126" s="128">
        <f>BK126</f>
        <v>0</v>
      </c>
      <c r="L126" s="124"/>
      <c r="M126" s="129"/>
      <c r="P126" s="130">
        <f>P127+P179+P184+P249</f>
        <v>0</v>
      </c>
      <c r="R126" s="130">
        <f>R127+R179+R184+R249</f>
        <v>47.009317359999997</v>
      </c>
      <c r="T126" s="131">
        <f>T127+T179+T184+T249</f>
        <v>0</v>
      </c>
      <c r="AR126" s="125" t="s">
        <v>85</v>
      </c>
      <c r="AT126" s="132" t="s">
        <v>76</v>
      </c>
      <c r="AU126" s="132" t="s">
        <v>77</v>
      </c>
      <c r="AY126" s="125" t="s">
        <v>185</v>
      </c>
      <c r="BK126" s="133">
        <f>BK127+BK179+BK184+BK249</f>
        <v>0</v>
      </c>
    </row>
    <row r="127" spans="2:65" s="11" customFormat="1" ht="22.95" customHeight="1" x14ac:dyDescent="0.25">
      <c r="B127" s="124"/>
      <c r="D127" s="125" t="s">
        <v>76</v>
      </c>
      <c r="E127" s="134" t="s">
        <v>85</v>
      </c>
      <c r="F127" s="134" t="s">
        <v>293</v>
      </c>
      <c r="I127" s="127"/>
      <c r="J127" s="135">
        <f>BK127</f>
        <v>0</v>
      </c>
      <c r="L127" s="124"/>
      <c r="M127" s="129"/>
      <c r="P127" s="130">
        <f>SUM(P128:P178)</f>
        <v>0</v>
      </c>
      <c r="R127" s="130">
        <f>SUM(R128:R178)</f>
        <v>46.694623999999997</v>
      </c>
      <c r="T127" s="131">
        <f>SUM(T128:T178)</f>
        <v>0</v>
      </c>
      <c r="AR127" s="125" t="s">
        <v>85</v>
      </c>
      <c r="AT127" s="132" t="s">
        <v>76</v>
      </c>
      <c r="AU127" s="132" t="s">
        <v>85</v>
      </c>
      <c r="AY127" s="125" t="s">
        <v>185</v>
      </c>
      <c r="BK127" s="133">
        <f>SUM(BK128:BK178)</f>
        <v>0</v>
      </c>
    </row>
    <row r="128" spans="2:65" s="1" customFormat="1" ht="16.5" customHeight="1" x14ac:dyDescent="0.2">
      <c r="B128" s="32"/>
      <c r="C128" s="136" t="s">
        <v>85</v>
      </c>
      <c r="D128" s="136" t="s">
        <v>191</v>
      </c>
      <c r="E128" s="137" t="s">
        <v>2322</v>
      </c>
      <c r="F128" s="138" t="s">
        <v>2323</v>
      </c>
      <c r="G128" s="139" t="s">
        <v>1454</v>
      </c>
      <c r="H128" s="140">
        <v>40</v>
      </c>
      <c r="I128" s="141"/>
      <c r="J128" s="142">
        <f>ROUND(I128*H128,2)</f>
        <v>0</v>
      </c>
      <c r="K128" s="138" t="s">
        <v>195</v>
      </c>
      <c r="L128" s="32"/>
      <c r="M128" s="143" t="s">
        <v>1</v>
      </c>
      <c r="N128" s="144" t="s">
        <v>42</v>
      </c>
      <c r="P128" s="145">
        <f>O128*H128</f>
        <v>0</v>
      </c>
      <c r="Q128" s="145">
        <v>3.0000000000000001E-5</v>
      </c>
      <c r="R128" s="145">
        <f>Q128*H128</f>
        <v>1.2000000000000001E-3</v>
      </c>
      <c r="S128" s="145">
        <v>0</v>
      </c>
      <c r="T128" s="146">
        <f>S128*H128</f>
        <v>0</v>
      </c>
      <c r="AR128" s="147" t="s">
        <v>184</v>
      </c>
      <c r="AT128" s="147" t="s">
        <v>191</v>
      </c>
      <c r="AU128" s="147" t="s">
        <v>87</v>
      </c>
      <c r="AY128" s="17" t="s">
        <v>185</v>
      </c>
      <c r="BE128" s="148">
        <f>IF(N128="základní",J128,0)</f>
        <v>0</v>
      </c>
      <c r="BF128" s="148">
        <f>IF(N128="snížená",J128,0)</f>
        <v>0</v>
      </c>
      <c r="BG128" s="148">
        <f>IF(N128="zákl. přenesená",J128,0)</f>
        <v>0</v>
      </c>
      <c r="BH128" s="148">
        <f>IF(N128="sníž. přenesená",J128,0)</f>
        <v>0</v>
      </c>
      <c r="BI128" s="148">
        <f>IF(N128="nulová",J128,0)</f>
        <v>0</v>
      </c>
      <c r="BJ128" s="17" t="s">
        <v>85</v>
      </c>
      <c r="BK128" s="148">
        <f>ROUND(I128*H128,2)</f>
        <v>0</v>
      </c>
      <c r="BL128" s="17" t="s">
        <v>184</v>
      </c>
      <c r="BM128" s="147" t="s">
        <v>2324</v>
      </c>
    </row>
    <row r="129" spans="2:65" s="1" customFormat="1" x14ac:dyDescent="0.2">
      <c r="B129" s="32"/>
      <c r="D129" s="149" t="s">
        <v>198</v>
      </c>
      <c r="F129" s="150" t="s">
        <v>2325</v>
      </c>
      <c r="I129" s="151"/>
      <c r="L129" s="32"/>
      <c r="M129" s="152"/>
      <c r="T129" s="56"/>
      <c r="AT129" s="17" t="s">
        <v>198</v>
      </c>
      <c r="AU129" s="17" t="s">
        <v>87</v>
      </c>
    </row>
    <row r="130" spans="2:65" s="12" customFormat="1" x14ac:dyDescent="0.2">
      <c r="B130" s="153"/>
      <c r="D130" s="149" t="s">
        <v>199</v>
      </c>
      <c r="E130" s="154" t="s">
        <v>1</v>
      </c>
      <c r="F130" s="155" t="s">
        <v>1457</v>
      </c>
      <c r="H130" s="154" t="s">
        <v>1</v>
      </c>
      <c r="I130" s="156"/>
      <c r="L130" s="153"/>
      <c r="M130" s="157"/>
      <c r="T130" s="158"/>
      <c r="AT130" s="154" t="s">
        <v>199</v>
      </c>
      <c r="AU130" s="154" t="s">
        <v>87</v>
      </c>
      <c r="AV130" s="12" t="s">
        <v>85</v>
      </c>
      <c r="AW130" s="12" t="s">
        <v>33</v>
      </c>
      <c r="AX130" s="12" t="s">
        <v>77</v>
      </c>
      <c r="AY130" s="154" t="s">
        <v>185</v>
      </c>
    </row>
    <row r="131" spans="2:65" s="13" customFormat="1" x14ac:dyDescent="0.2">
      <c r="B131" s="159"/>
      <c r="D131" s="149" t="s">
        <v>199</v>
      </c>
      <c r="E131" s="160" t="s">
        <v>1</v>
      </c>
      <c r="F131" s="161" t="s">
        <v>2326</v>
      </c>
      <c r="H131" s="162">
        <v>40</v>
      </c>
      <c r="I131" s="163"/>
      <c r="L131" s="159"/>
      <c r="M131" s="164"/>
      <c r="T131" s="165"/>
      <c r="AT131" s="160" t="s">
        <v>199</v>
      </c>
      <c r="AU131" s="160" t="s">
        <v>87</v>
      </c>
      <c r="AV131" s="13" t="s">
        <v>87</v>
      </c>
      <c r="AW131" s="13" t="s">
        <v>33</v>
      </c>
      <c r="AX131" s="13" t="s">
        <v>85</v>
      </c>
      <c r="AY131" s="160" t="s">
        <v>185</v>
      </c>
    </row>
    <row r="132" spans="2:65" s="1" customFormat="1" ht="21.75" customHeight="1" x14ac:dyDescent="0.2">
      <c r="B132" s="32"/>
      <c r="C132" s="136" t="s">
        <v>87</v>
      </c>
      <c r="D132" s="136" t="s">
        <v>191</v>
      </c>
      <c r="E132" s="137" t="s">
        <v>1459</v>
      </c>
      <c r="F132" s="138" t="s">
        <v>1460</v>
      </c>
      <c r="G132" s="139" t="s">
        <v>382</v>
      </c>
      <c r="H132" s="140">
        <v>25.44</v>
      </c>
      <c r="I132" s="141"/>
      <c r="J132" s="142">
        <f>ROUND(I132*H132,2)</f>
        <v>0</v>
      </c>
      <c r="K132" s="138" t="s">
        <v>195</v>
      </c>
      <c r="L132" s="32"/>
      <c r="M132" s="143" t="s">
        <v>1</v>
      </c>
      <c r="N132" s="144" t="s">
        <v>42</v>
      </c>
      <c r="P132" s="145">
        <f>O132*H132</f>
        <v>0</v>
      </c>
      <c r="Q132" s="145">
        <v>0</v>
      </c>
      <c r="R132" s="145">
        <f>Q132*H132</f>
        <v>0</v>
      </c>
      <c r="S132" s="145">
        <v>0</v>
      </c>
      <c r="T132" s="146">
        <f>S132*H132</f>
        <v>0</v>
      </c>
      <c r="AR132" s="147" t="s">
        <v>184</v>
      </c>
      <c r="AT132" s="147" t="s">
        <v>191</v>
      </c>
      <c r="AU132" s="147" t="s">
        <v>87</v>
      </c>
      <c r="AY132" s="17" t="s">
        <v>185</v>
      </c>
      <c r="BE132" s="148">
        <f>IF(N132="základní",J132,0)</f>
        <v>0</v>
      </c>
      <c r="BF132" s="148">
        <f>IF(N132="snížená",J132,0)</f>
        <v>0</v>
      </c>
      <c r="BG132" s="148">
        <f>IF(N132="zákl. přenesená",J132,0)</f>
        <v>0</v>
      </c>
      <c r="BH132" s="148">
        <f>IF(N132="sníž. přenesená",J132,0)</f>
        <v>0</v>
      </c>
      <c r="BI132" s="148">
        <f>IF(N132="nulová",J132,0)</f>
        <v>0</v>
      </c>
      <c r="BJ132" s="17" t="s">
        <v>85</v>
      </c>
      <c r="BK132" s="148">
        <f>ROUND(I132*H132,2)</f>
        <v>0</v>
      </c>
      <c r="BL132" s="17" t="s">
        <v>184</v>
      </c>
      <c r="BM132" s="147" t="s">
        <v>2327</v>
      </c>
    </row>
    <row r="133" spans="2:65" s="1" customFormat="1" ht="19.2" x14ac:dyDescent="0.2">
      <c r="B133" s="32"/>
      <c r="D133" s="149" t="s">
        <v>198</v>
      </c>
      <c r="F133" s="150" t="s">
        <v>1462</v>
      </c>
      <c r="I133" s="151"/>
      <c r="L133" s="32"/>
      <c r="M133" s="152"/>
      <c r="T133" s="56"/>
      <c r="AT133" s="17" t="s">
        <v>198</v>
      </c>
      <c r="AU133" s="17" t="s">
        <v>87</v>
      </c>
    </row>
    <row r="134" spans="2:65" s="13" customFormat="1" x14ac:dyDescent="0.2">
      <c r="B134" s="159"/>
      <c r="D134" s="149" t="s">
        <v>199</v>
      </c>
      <c r="E134" s="160" t="s">
        <v>1</v>
      </c>
      <c r="F134" s="161" t="s">
        <v>2328</v>
      </c>
      <c r="H134" s="162">
        <v>25.44</v>
      </c>
      <c r="I134" s="163"/>
      <c r="L134" s="159"/>
      <c r="M134" s="164"/>
      <c r="T134" s="165"/>
      <c r="AT134" s="160" t="s">
        <v>199</v>
      </c>
      <c r="AU134" s="160" t="s">
        <v>87</v>
      </c>
      <c r="AV134" s="13" t="s">
        <v>87</v>
      </c>
      <c r="AW134" s="13" t="s">
        <v>33</v>
      </c>
      <c r="AX134" s="13" t="s">
        <v>85</v>
      </c>
      <c r="AY134" s="160" t="s">
        <v>185</v>
      </c>
    </row>
    <row r="135" spans="2:65" s="12" customFormat="1" x14ac:dyDescent="0.2">
      <c r="B135" s="153"/>
      <c r="D135" s="149" t="s">
        <v>199</v>
      </c>
      <c r="E135" s="154" t="s">
        <v>1</v>
      </c>
      <c r="F135" s="155" t="s">
        <v>1464</v>
      </c>
      <c r="H135" s="154" t="s">
        <v>1</v>
      </c>
      <c r="I135" s="156"/>
      <c r="L135" s="153"/>
      <c r="M135" s="157"/>
      <c r="T135" s="158"/>
      <c r="AT135" s="154" t="s">
        <v>199</v>
      </c>
      <c r="AU135" s="154" t="s">
        <v>87</v>
      </c>
      <c r="AV135" s="12" t="s">
        <v>85</v>
      </c>
      <c r="AW135" s="12" t="s">
        <v>33</v>
      </c>
      <c r="AX135" s="12" t="s">
        <v>77</v>
      </c>
      <c r="AY135" s="154" t="s">
        <v>185</v>
      </c>
    </row>
    <row r="136" spans="2:65" s="12" customFormat="1" x14ac:dyDescent="0.2">
      <c r="B136" s="153"/>
      <c r="D136" s="149" t="s">
        <v>199</v>
      </c>
      <c r="E136" s="154" t="s">
        <v>1</v>
      </c>
      <c r="F136" s="155" t="s">
        <v>2329</v>
      </c>
      <c r="H136" s="154" t="s">
        <v>1</v>
      </c>
      <c r="I136" s="156"/>
      <c r="L136" s="153"/>
      <c r="M136" s="157"/>
      <c r="T136" s="158"/>
      <c r="AT136" s="154" t="s">
        <v>199</v>
      </c>
      <c r="AU136" s="154" t="s">
        <v>87</v>
      </c>
      <c r="AV136" s="12" t="s">
        <v>85</v>
      </c>
      <c r="AW136" s="12" t="s">
        <v>33</v>
      </c>
      <c r="AX136" s="12" t="s">
        <v>77</v>
      </c>
      <c r="AY136" s="154" t="s">
        <v>185</v>
      </c>
    </row>
    <row r="137" spans="2:65" s="1" customFormat="1" ht="16.5" customHeight="1" x14ac:dyDescent="0.2">
      <c r="B137" s="32"/>
      <c r="C137" s="136" t="s">
        <v>207</v>
      </c>
      <c r="D137" s="136" t="s">
        <v>191</v>
      </c>
      <c r="E137" s="137" t="s">
        <v>1466</v>
      </c>
      <c r="F137" s="138" t="s">
        <v>1467</v>
      </c>
      <c r="G137" s="139" t="s">
        <v>382</v>
      </c>
      <c r="H137" s="140">
        <v>5.0880000000000001</v>
      </c>
      <c r="I137" s="141"/>
      <c r="J137" s="142">
        <f>ROUND(I137*H137,2)</f>
        <v>0</v>
      </c>
      <c r="K137" s="138" t="s">
        <v>195</v>
      </c>
      <c r="L137" s="32"/>
      <c r="M137" s="143" t="s">
        <v>1</v>
      </c>
      <c r="N137" s="144" t="s">
        <v>42</v>
      </c>
      <c r="P137" s="145">
        <f>O137*H137</f>
        <v>0</v>
      </c>
      <c r="Q137" s="145">
        <v>0</v>
      </c>
      <c r="R137" s="145">
        <f>Q137*H137</f>
        <v>0</v>
      </c>
      <c r="S137" s="145">
        <v>0</v>
      </c>
      <c r="T137" s="146">
        <f>S137*H137</f>
        <v>0</v>
      </c>
      <c r="AR137" s="147" t="s">
        <v>184</v>
      </c>
      <c r="AT137" s="147" t="s">
        <v>191</v>
      </c>
      <c r="AU137" s="147" t="s">
        <v>87</v>
      </c>
      <c r="AY137" s="17" t="s">
        <v>185</v>
      </c>
      <c r="BE137" s="148">
        <f>IF(N137="základní",J137,0)</f>
        <v>0</v>
      </c>
      <c r="BF137" s="148">
        <f>IF(N137="snížená",J137,0)</f>
        <v>0</v>
      </c>
      <c r="BG137" s="148">
        <f>IF(N137="zákl. přenesená",J137,0)</f>
        <v>0</v>
      </c>
      <c r="BH137" s="148">
        <f>IF(N137="sníž. přenesená",J137,0)</f>
        <v>0</v>
      </c>
      <c r="BI137" s="148">
        <f>IF(N137="nulová",J137,0)</f>
        <v>0</v>
      </c>
      <c r="BJ137" s="17" t="s">
        <v>85</v>
      </c>
      <c r="BK137" s="148">
        <f>ROUND(I137*H137,2)</f>
        <v>0</v>
      </c>
      <c r="BL137" s="17" t="s">
        <v>184</v>
      </c>
      <c r="BM137" s="147" t="s">
        <v>2330</v>
      </c>
    </row>
    <row r="138" spans="2:65" s="1" customFormat="1" ht="19.2" x14ac:dyDescent="0.2">
      <c r="B138" s="32"/>
      <c r="D138" s="149" t="s">
        <v>198</v>
      </c>
      <c r="F138" s="150" t="s">
        <v>1469</v>
      </c>
      <c r="I138" s="151"/>
      <c r="L138" s="32"/>
      <c r="M138" s="152"/>
      <c r="T138" s="56"/>
      <c r="AT138" s="17" t="s">
        <v>198</v>
      </c>
      <c r="AU138" s="17" t="s">
        <v>87</v>
      </c>
    </row>
    <row r="139" spans="2:65" s="12" customFormat="1" x14ac:dyDescent="0.2">
      <c r="B139" s="153"/>
      <c r="D139" s="149" t="s">
        <v>199</v>
      </c>
      <c r="E139" s="154" t="s">
        <v>1</v>
      </c>
      <c r="F139" s="155" t="s">
        <v>1780</v>
      </c>
      <c r="H139" s="154" t="s">
        <v>1</v>
      </c>
      <c r="I139" s="156"/>
      <c r="L139" s="153"/>
      <c r="M139" s="157"/>
      <c r="T139" s="158"/>
      <c r="AT139" s="154" t="s">
        <v>199</v>
      </c>
      <c r="AU139" s="154" t="s">
        <v>87</v>
      </c>
      <c r="AV139" s="12" t="s">
        <v>85</v>
      </c>
      <c r="AW139" s="12" t="s">
        <v>33</v>
      </c>
      <c r="AX139" s="12" t="s">
        <v>77</v>
      </c>
      <c r="AY139" s="154" t="s">
        <v>185</v>
      </c>
    </row>
    <row r="140" spans="2:65" s="13" customFormat="1" x14ac:dyDescent="0.2">
      <c r="B140" s="159"/>
      <c r="D140" s="149" t="s">
        <v>199</v>
      </c>
      <c r="E140" s="160" t="s">
        <v>1</v>
      </c>
      <c r="F140" s="161" t="s">
        <v>2331</v>
      </c>
      <c r="H140" s="162">
        <v>5.0880000000000001</v>
      </c>
      <c r="I140" s="163"/>
      <c r="L140" s="159"/>
      <c r="M140" s="164"/>
      <c r="T140" s="165"/>
      <c r="AT140" s="160" t="s">
        <v>199</v>
      </c>
      <c r="AU140" s="160" t="s">
        <v>87</v>
      </c>
      <c r="AV140" s="13" t="s">
        <v>87</v>
      </c>
      <c r="AW140" s="13" t="s">
        <v>33</v>
      </c>
      <c r="AX140" s="13" t="s">
        <v>85</v>
      </c>
      <c r="AY140" s="160" t="s">
        <v>185</v>
      </c>
    </row>
    <row r="141" spans="2:65" s="1" customFormat="1" ht="16.5" customHeight="1" x14ac:dyDescent="0.2">
      <c r="B141" s="32"/>
      <c r="C141" s="136" t="s">
        <v>184</v>
      </c>
      <c r="D141" s="136" t="s">
        <v>191</v>
      </c>
      <c r="E141" s="137" t="s">
        <v>413</v>
      </c>
      <c r="F141" s="138" t="s">
        <v>414</v>
      </c>
      <c r="G141" s="139" t="s">
        <v>296</v>
      </c>
      <c r="H141" s="140">
        <v>63.6</v>
      </c>
      <c r="I141" s="141"/>
      <c r="J141" s="142">
        <f>ROUND(I141*H141,2)</f>
        <v>0</v>
      </c>
      <c r="K141" s="138" t="s">
        <v>195</v>
      </c>
      <c r="L141" s="32"/>
      <c r="M141" s="143" t="s">
        <v>1</v>
      </c>
      <c r="N141" s="144" t="s">
        <v>42</v>
      </c>
      <c r="P141" s="145">
        <f>O141*H141</f>
        <v>0</v>
      </c>
      <c r="Q141" s="145">
        <v>8.4000000000000003E-4</v>
      </c>
      <c r="R141" s="145">
        <f>Q141*H141</f>
        <v>5.3424000000000006E-2</v>
      </c>
      <c r="S141" s="145">
        <v>0</v>
      </c>
      <c r="T141" s="146">
        <f>S141*H141</f>
        <v>0</v>
      </c>
      <c r="AR141" s="147" t="s">
        <v>184</v>
      </c>
      <c r="AT141" s="147" t="s">
        <v>191</v>
      </c>
      <c r="AU141" s="147" t="s">
        <v>87</v>
      </c>
      <c r="AY141" s="17" t="s">
        <v>185</v>
      </c>
      <c r="BE141" s="148">
        <f>IF(N141="základní",J141,0)</f>
        <v>0</v>
      </c>
      <c r="BF141" s="148">
        <f>IF(N141="snížená",J141,0)</f>
        <v>0</v>
      </c>
      <c r="BG141" s="148">
        <f>IF(N141="zákl. přenesená",J141,0)</f>
        <v>0</v>
      </c>
      <c r="BH141" s="148">
        <f>IF(N141="sníž. přenesená",J141,0)</f>
        <v>0</v>
      </c>
      <c r="BI141" s="148">
        <f>IF(N141="nulová",J141,0)</f>
        <v>0</v>
      </c>
      <c r="BJ141" s="17" t="s">
        <v>85</v>
      </c>
      <c r="BK141" s="148">
        <f>ROUND(I141*H141,2)</f>
        <v>0</v>
      </c>
      <c r="BL141" s="17" t="s">
        <v>184</v>
      </c>
      <c r="BM141" s="147" t="s">
        <v>2332</v>
      </c>
    </row>
    <row r="142" spans="2:65" s="1" customFormat="1" x14ac:dyDescent="0.2">
      <c r="B142" s="32"/>
      <c r="D142" s="149" t="s">
        <v>198</v>
      </c>
      <c r="F142" s="150" t="s">
        <v>416</v>
      </c>
      <c r="I142" s="151"/>
      <c r="L142" s="32"/>
      <c r="M142" s="152"/>
      <c r="T142" s="56"/>
      <c r="AT142" s="17" t="s">
        <v>198</v>
      </c>
      <c r="AU142" s="17" t="s">
        <v>87</v>
      </c>
    </row>
    <row r="143" spans="2:65" s="12" customFormat="1" x14ac:dyDescent="0.2">
      <c r="B143" s="153"/>
      <c r="D143" s="149" t="s">
        <v>199</v>
      </c>
      <c r="E143" s="154" t="s">
        <v>1</v>
      </c>
      <c r="F143" s="155" t="s">
        <v>2333</v>
      </c>
      <c r="H143" s="154" t="s">
        <v>1</v>
      </c>
      <c r="I143" s="156"/>
      <c r="L143" s="153"/>
      <c r="M143" s="157"/>
      <c r="T143" s="158"/>
      <c r="AT143" s="154" t="s">
        <v>199</v>
      </c>
      <c r="AU143" s="154" t="s">
        <v>87</v>
      </c>
      <c r="AV143" s="12" t="s">
        <v>85</v>
      </c>
      <c r="AW143" s="12" t="s">
        <v>33</v>
      </c>
      <c r="AX143" s="12" t="s">
        <v>77</v>
      </c>
      <c r="AY143" s="154" t="s">
        <v>185</v>
      </c>
    </row>
    <row r="144" spans="2:65" s="13" customFormat="1" x14ac:dyDescent="0.2">
      <c r="B144" s="159"/>
      <c r="D144" s="149" t="s">
        <v>199</v>
      </c>
      <c r="E144" s="160" t="s">
        <v>1</v>
      </c>
      <c r="F144" s="161" t="s">
        <v>2334</v>
      </c>
      <c r="H144" s="162">
        <v>63.6</v>
      </c>
      <c r="I144" s="163"/>
      <c r="L144" s="159"/>
      <c r="M144" s="164"/>
      <c r="T144" s="165"/>
      <c r="AT144" s="160" t="s">
        <v>199</v>
      </c>
      <c r="AU144" s="160" t="s">
        <v>87</v>
      </c>
      <c r="AV144" s="13" t="s">
        <v>87</v>
      </c>
      <c r="AW144" s="13" t="s">
        <v>33</v>
      </c>
      <c r="AX144" s="13" t="s">
        <v>85</v>
      </c>
      <c r="AY144" s="160" t="s">
        <v>185</v>
      </c>
    </row>
    <row r="145" spans="2:65" s="1" customFormat="1" ht="16.5" customHeight="1" x14ac:dyDescent="0.2">
      <c r="B145" s="32"/>
      <c r="C145" s="136" t="s">
        <v>188</v>
      </c>
      <c r="D145" s="136" t="s">
        <v>191</v>
      </c>
      <c r="E145" s="137" t="s">
        <v>419</v>
      </c>
      <c r="F145" s="138" t="s">
        <v>420</v>
      </c>
      <c r="G145" s="139" t="s">
        <v>296</v>
      </c>
      <c r="H145" s="140">
        <v>63.6</v>
      </c>
      <c r="I145" s="141"/>
      <c r="J145" s="142">
        <f>ROUND(I145*H145,2)</f>
        <v>0</v>
      </c>
      <c r="K145" s="138" t="s">
        <v>195</v>
      </c>
      <c r="L145" s="32"/>
      <c r="M145" s="143" t="s">
        <v>1</v>
      </c>
      <c r="N145" s="144" t="s">
        <v>42</v>
      </c>
      <c r="P145" s="145">
        <f>O145*H145</f>
        <v>0</v>
      </c>
      <c r="Q145" s="145">
        <v>0</v>
      </c>
      <c r="R145" s="145">
        <f>Q145*H145</f>
        <v>0</v>
      </c>
      <c r="S145" s="145">
        <v>0</v>
      </c>
      <c r="T145" s="146">
        <f>S145*H145</f>
        <v>0</v>
      </c>
      <c r="AR145" s="147" t="s">
        <v>184</v>
      </c>
      <c r="AT145" s="147" t="s">
        <v>191</v>
      </c>
      <c r="AU145" s="147" t="s">
        <v>87</v>
      </c>
      <c r="AY145" s="17" t="s">
        <v>185</v>
      </c>
      <c r="BE145" s="148">
        <f>IF(N145="základní",J145,0)</f>
        <v>0</v>
      </c>
      <c r="BF145" s="148">
        <f>IF(N145="snížená",J145,0)</f>
        <v>0</v>
      </c>
      <c r="BG145" s="148">
        <f>IF(N145="zákl. přenesená",J145,0)</f>
        <v>0</v>
      </c>
      <c r="BH145" s="148">
        <f>IF(N145="sníž. přenesená",J145,0)</f>
        <v>0</v>
      </c>
      <c r="BI145" s="148">
        <f>IF(N145="nulová",J145,0)</f>
        <v>0</v>
      </c>
      <c r="BJ145" s="17" t="s">
        <v>85</v>
      </c>
      <c r="BK145" s="148">
        <f>ROUND(I145*H145,2)</f>
        <v>0</v>
      </c>
      <c r="BL145" s="17" t="s">
        <v>184</v>
      </c>
      <c r="BM145" s="147" t="s">
        <v>2335</v>
      </c>
    </row>
    <row r="146" spans="2:65" s="1" customFormat="1" ht="19.2" x14ac:dyDescent="0.2">
      <c r="B146" s="32"/>
      <c r="D146" s="149" t="s">
        <v>198</v>
      </c>
      <c r="F146" s="150" t="s">
        <v>422</v>
      </c>
      <c r="I146" s="151"/>
      <c r="L146" s="32"/>
      <c r="M146" s="152"/>
      <c r="T146" s="56"/>
      <c r="AT146" s="17" t="s">
        <v>198</v>
      </c>
      <c r="AU146" s="17" t="s">
        <v>87</v>
      </c>
    </row>
    <row r="147" spans="2:65" s="13" customFormat="1" x14ac:dyDescent="0.2">
      <c r="B147" s="159"/>
      <c r="D147" s="149" t="s">
        <v>199</v>
      </c>
      <c r="E147" s="160" t="s">
        <v>1</v>
      </c>
      <c r="F147" s="161" t="s">
        <v>2336</v>
      </c>
      <c r="H147" s="162">
        <v>63.6</v>
      </c>
      <c r="I147" s="163"/>
      <c r="L147" s="159"/>
      <c r="M147" s="164"/>
      <c r="T147" s="165"/>
      <c r="AT147" s="160" t="s">
        <v>199</v>
      </c>
      <c r="AU147" s="160" t="s">
        <v>87</v>
      </c>
      <c r="AV147" s="13" t="s">
        <v>87</v>
      </c>
      <c r="AW147" s="13" t="s">
        <v>33</v>
      </c>
      <c r="AX147" s="13" t="s">
        <v>85</v>
      </c>
      <c r="AY147" s="160" t="s">
        <v>185</v>
      </c>
    </row>
    <row r="148" spans="2:65" s="1" customFormat="1" ht="21.75" customHeight="1" x14ac:dyDescent="0.2">
      <c r="B148" s="32"/>
      <c r="C148" s="136" t="s">
        <v>225</v>
      </c>
      <c r="D148" s="136" t="s">
        <v>191</v>
      </c>
      <c r="E148" s="137" t="s">
        <v>425</v>
      </c>
      <c r="F148" s="138" t="s">
        <v>426</v>
      </c>
      <c r="G148" s="139" t="s">
        <v>382</v>
      </c>
      <c r="H148" s="140">
        <v>25.44</v>
      </c>
      <c r="I148" s="141"/>
      <c r="J148" s="142">
        <f>ROUND(I148*H148,2)</f>
        <v>0</v>
      </c>
      <c r="K148" s="138" t="s">
        <v>195</v>
      </c>
      <c r="L148" s="32"/>
      <c r="M148" s="143" t="s">
        <v>1</v>
      </c>
      <c r="N148" s="144" t="s">
        <v>42</v>
      </c>
      <c r="P148" s="145">
        <f>O148*H148</f>
        <v>0</v>
      </c>
      <c r="Q148" s="145">
        <v>0</v>
      </c>
      <c r="R148" s="145">
        <f>Q148*H148</f>
        <v>0</v>
      </c>
      <c r="S148" s="145">
        <v>0</v>
      </c>
      <c r="T148" s="146">
        <f>S148*H148</f>
        <v>0</v>
      </c>
      <c r="AR148" s="147" t="s">
        <v>184</v>
      </c>
      <c r="AT148" s="147" t="s">
        <v>191</v>
      </c>
      <c r="AU148" s="147" t="s">
        <v>87</v>
      </c>
      <c r="AY148" s="17" t="s">
        <v>185</v>
      </c>
      <c r="BE148" s="148">
        <f>IF(N148="základní",J148,0)</f>
        <v>0</v>
      </c>
      <c r="BF148" s="148">
        <f>IF(N148="snížená",J148,0)</f>
        <v>0</v>
      </c>
      <c r="BG148" s="148">
        <f>IF(N148="zákl. přenesená",J148,0)</f>
        <v>0</v>
      </c>
      <c r="BH148" s="148">
        <f>IF(N148="sníž. přenesená",J148,0)</f>
        <v>0</v>
      </c>
      <c r="BI148" s="148">
        <f>IF(N148="nulová",J148,0)</f>
        <v>0</v>
      </c>
      <c r="BJ148" s="17" t="s">
        <v>85</v>
      </c>
      <c r="BK148" s="148">
        <f>ROUND(I148*H148,2)</f>
        <v>0</v>
      </c>
      <c r="BL148" s="17" t="s">
        <v>184</v>
      </c>
      <c r="BM148" s="147" t="s">
        <v>2337</v>
      </c>
    </row>
    <row r="149" spans="2:65" s="1" customFormat="1" ht="19.2" x14ac:dyDescent="0.2">
      <c r="B149" s="32"/>
      <c r="D149" s="149" t="s">
        <v>198</v>
      </c>
      <c r="F149" s="150" t="s">
        <v>428</v>
      </c>
      <c r="I149" s="151"/>
      <c r="L149" s="32"/>
      <c r="M149" s="152"/>
      <c r="T149" s="56"/>
      <c r="AT149" s="17" t="s">
        <v>198</v>
      </c>
      <c r="AU149" s="17" t="s">
        <v>87</v>
      </c>
    </row>
    <row r="150" spans="2:65" s="12" customFormat="1" x14ac:dyDescent="0.2">
      <c r="B150" s="153"/>
      <c r="D150" s="149" t="s">
        <v>199</v>
      </c>
      <c r="E150" s="154" t="s">
        <v>1</v>
      </c>
      <c r="F150" s="155" t="s">
        <v>430</v>
      </c>
      <c r="H150" s="154" t="s">
        <v>1</v>
      </c>
      <c r="I150" s="156"/>
      <c r="L150" s="153"/>
      <c r="M150" s="157"/>
      <c r="T150" s="158"/>
      <c r="AT150" s="154" t="s">
        <v>199</v>
      </c>
      <c r="AU150" s="154" t="s">
        <v>87</v>
      </c>
      <c r="AV150" s="12" t="s">
        <v>85</v>
      </c>
      <c r="AW150" s="12" t="s">
        <v>33</v>
      </c>
      <c r="AX150" s="12" t="s">
        <v>77</v>
      </c>
      <c r="AY150" s="154" t="s">
        <v>185</v>
      </c>
    </row>
    <row r="151" spans="2:65" s="13" customFormat="1" x14ac:dyDescent="0.2">
      <c r="B151" s="159"/>
      <c r="D151" s="149" t="s">
        <v>199</v>
      </c>
      <c r="E151" s="160" t="s">
        <v>1</v>
      </c>
      <c r="F151" s="161" t="s">
        <v>2338</v>
      </c>
      <c r="H151" s="162">
        <v>25.44</v>
      </c>
      <c r="I151" s="163"/>
      <c r="L151" s="159"/>
      <c r="M151" s="164"/>
      <c r="T151" s="165"/>
      <c r="AT151" s="160" t="s">
        <v>199</v>
      </c>
      <c r="AU151" s="160" t="s">
        <v>87</v>
      </c>
      <c r="AV151" s="13" t="s">
        <v>87</v>
      </c>
      <c r="AW151" s="13" t="s">
        <v>33</v>
      </c>
      <c r="AX151" s="13" t="s">
        <v>85</v>
      </c>
      <c r="AY151" s="160" t="s">
        <v>185</v>
      </c>
    </row>
    <row r="152" spans="2:65" s="1" customFormat="1" ht="24.15" customHeight="1" x14ac:dyDescent="0.2">
      <c r="B152" s="32"/>
      <c r="C152" s="136" t="s">
        <v>231</v>
      </c>
      <c r="D152" s="136" t="s">
        <v>191</v>
      </c>
      <c r="E152" s="137" t="s">
        <v>435</v>
      </c>
      <c r="F152" s="138" t="s">
        <v>436</v>
      </c>
      <c r="G152" s="139" t="s">
        <v>382</v>
      </c>
      <c r="H152" s="140">
        <v>279.83999999999997</v>
      </c>
      <c r="I152" s="141"/>
      <c r="J152" s="142">
        <f>ROUND(I152*H152,2)</f>
        <v>0</v>
      </c>
      <c r="K152" s="138" t="s">
        <v>195</v>
      </c>
      <c r="L152" s="32"/>
      <c r="M152" s="143" t="s">
        <v>1</v>
      </c>
      <c r="N152" s="144" t="s">
        <v>42</v>
      </c>
      <c r="P152" s="145">
        <f>O152*H152</f>
        <v>0</v>
      </c>
      <c r="Q152" s="145">
        <v>0</v>
      </c>
      <c r="R152" s="145">
        <f>Q152*H152</f>
        <v>0</v>
      </c>
      <c r="S152" s="145">
        <v>0</v>
      </c>
      <c r="T152" s="146">
        <f>S152*H152</f>
        <v>0</v>
      </c>
      <c r="AR152" s="147" t="s">
        <v>184</v>
      </c>
      <c r="AT152" s="147" t="s">
        <v>191</v>
      </c>
      <c r="AU152" s="147" t="s">
        <v>87</v>
      </c>
      <c r="AY152" s="17" t="s">
        <v>185</v>
      </c>
      <c r="BE152" s="148">
        <f>IF(N152="základní",J152,0)</f>
        <v>0</v>
      </c>
      <c r="BF152" s="148">
        <f>IF(N152="snížená",J152,0)</f>
        <v>0</v>
      </c>
      <c r="BG152" s="148">
        <f>IF(N152="zákl. přenesená",J152,0)</f>
        <v>0</v>
      </c>
      <c r="BH152" s="148">
        <f>IF(N152="sníž. přenesená",J152,0)</f>
        <v>0</v>
      </c>
      <c r="BI152" s="148">
        <f>IF(N152="nulová",J152,0)</f>
        <v>0</v>
      </c>
      <c r="BJ152" s="17" t="s">
        <v>85</v>
      </c>
      <c r="BK152" s="148">
        <f>ROUND(I152*H152,2)</f>
        <v>0</v>
      </c>
      <c r="BL152" s="17" t="s">
        <v>184</v>
      </c>
      <c r="BM152" s="147" t="s">
        <v>2339</v>
      </c>
    </row>
    <row r="153" spans="2:65" s="1" customFormat="1" ht="28.8" x14ac:dyDescent="0.2">
      <c r="B153" s="32"/>
      <c r="D153" s="149" t="s">
        <v>198</v>
      </c>
      <c r="F153" s="150" t="s">
        <v>438</v>
      </c>
      <c r="I153" s="151"/>
      <c r="L153" s="32"/>
      <c r="M153" s="152"/>
      <c r="T153" s="56"/>
      <c r="AT153" s="17" t="s">
        <v>198</v>
      </c>
      <c r="AU153" s="17" t="s">
        <v>87</v>
      </c>
    </row>
    <row r="154" spans="2:65" s="12" customFormat="1" x14ac:dyDescent="0.2">
      <c r="B154" s="153"/>
      <c r="D154" s="149" t="s">
        <v>199</v>
      </c>
      <c r="E154" s="154" t="s">
        <v>1</v>
      </c>
      <c r="F154" s="155" t="s">
        <v>430</v>
      </c>
      <c r="H154" s="154" t="s">
        <v>1</v>
      </c>
      <c r="I154" s="156"/>
      <c r="L154" s="153"/>
      <c r="M154" s="157"/>
      <c r="T154" s="158"/>
      <c r="AT154" s="154" t="s">
        <v>199</v>
      </c>
      <c r="AU154" s="154" t="s">
        <v>87</v>
      </c>
      <c r="AV154" s="12" t="s">
        <v>85</v>
      </c>
      <c r="AW154" s="12" t="s">
        <v>33</v>
      </c>
      <c r="AX154" s="12" t="s">
        <v>77</v>
      </c>
      <c r="AY154" s="154" t="s">
        <v>185</v>
      </c>
    </row>
    <row r="155" spans="2:65" s="13" customFormat="1" x14ac:dyDescent="0.2">
      <c r="B155" s="159"/>
      <c r="D155" s="149" t="s">
        <v>199</v>
      </c>
      <c r="E155" s="160" t="s">
        <v>1</v>
      </c>
      <c r="F155" s="161" t="s">
        <v>2340</v>
      </c>
      <c r="H155" s="162">
        <v>279.83999999999997</v>
      </c>
      <c r="I155" s="163"/>
      <c r="L155" s="159"/>
      <c r="M155" s="164"/>
      <c r="T155" s="165"/>
      <c r="AT155" s="160" t="s">
        <v>199</v>
      </c>
      <c r="AU155" s="160" t="s">
        <v>87</v>
      </c>
      <c r="AV155" s="13" t="s">
        <v>87</v>
      </c>
      <c r="AW155" s="13" t="s">
        <v>33</v>
      </c>
      <c r="AX155" s="13" t="s">
        <v>85</v>
      </c>
      <c r="AY155" s="160" t="s">
        <v>185</v>
      </c>
    </row>
    <row r="156" spans="2:65" s="1" customFormat="1" ht="16.5" customHeight="1" x14ac:dyDescent="0.2">
      <c r="B156" s="32"/>
      <c r="C156" s="136" t="s">
        <v>236</v>
      </c>
      <c r="D156" s="136" t="s">
        <v>191</v>
      </c>
      <c r="E156" s="137" t="s">
        <v>441</v>
      </c>
      <c r="F156" s="138" t="s">
        <v>442</v>
      </c>
      <c r="G156" s="139" t="s">
        <v>443</v>
      </c>
      <c r="H156" s="140">
        <v>45.792000000000002</v>
      </c>
      <c r="I156" s="141"/>
      <c r="J156" s="142">
        <f>ROUND(I156*H156,2)</f>
        <v>0</v>
      </c>
      <c r="K156" s="138" t="s">
        <v>195</v>
      </c>
      <c r="L156" s="32"/>
      <c r="M156" s="143" t="s">
        <v>1</v>
      </c>
      <c r="N156" s="144" t="s">
        <v>42</v>
      </c>
      <c r="P156" s="145">
        <f>O156*H156</f>
        <v>0</v>
      </c>
      <c r="Q156" s="145">
        <v>0</v>
      </c>
      <c r="R156" s="145">
        <f>Q156*H156</f>
        <v>0</v>
      </c>
      <c r="S156" s="145">
        <v>0</v>
      </c>
      <c r="T156" s="146">
        <f>S156*H156</f>
        <v>0</v>
      </c>
      <c r="AR156" s="147" t="s">
        <v>184</v>
      </c>
      <c r="AT156" s="147" t="s">
        <v>191</v>
      </c>
      <c r="AU156" s="147" t="s">
        <v>87</v>
      </c>
      <c r="AY156" s="17" t="s">
        <v>185</v>
      </c>
      <c r="BE156" s="148">
        <f>IF(N156="základní",J156,0)</f>
        <v>0</v>
      </c>
      <c r="BF156" s="148">
        <f>IF(N156="snížená",J156,0)</f>
        <v>0</v>
      </c>
      <c r="BG156" s="148">
        <f>IF(N156="zákl. přenesená",J156,0)</f>
        <v>0</v>
      </c>
      <c r="BH156" s="148">
        <f>IF(N156="sníž. přenesená",J156,0)</f>
        <v>0</v>
      </c>
      <c r="BI156" s="148">
        <f>IF(N156="nulová",J156,0)</f>
        <v>0</v>
      </c>
      <c r="BJ156" s="17" t="s">
        <v>85</v>
      </c>
      <c r="BK156" s="148">
        <f>ROUND(I156*H156,2)</f>
        <v>0</v>
      </c>
      <c r="BL156" s="17" t="s">
        <v>184</v>
      </c>
      <c r="BM156" s="147" t="s">
        <v>2341</v>
      </c>
    </row>
    <row r="157" spans="2:65" s="1" customFormat="1" ht="19.2" x14ac:dyDescent="0.2">
      <c r="B157" s="32"/>
      <c r="D157" s="149" t="s">
        <v>198</v>
      </c>
      <c r="F157" s="150" t="s">
        <v>445</v>
      </c>
      <c r="I157" s="151"/>
      <c r="L157" s="32"/>
      <c r="M157" s="152"/>
      <c r="T157" s="56"/>
      <c r="AT157" s="17" t="s">
        <v>198</v>
      </c>
      <c r="AU157" s="17" t="s">
        <v>87</v>
      </c>
    </row>
    <row r="158" spans="2:65" s="13" customFormat="1" x14ac:dyDescent="0.2">
      <c r="B158" s="159"/>
      <c r="D158" s="149" t="s">
        <v>199</v>
      </c>
      <c r="E158" s="160" t="s">
        <v>1</v>
      </c>
      <c r="F158" s="161" t="s">
        <v>2342</v>
      </c>
      <c r="H158" s="162">
        <v>45.792000000000002</v>
      </c>
      <c r="I158" s="163"/>
      <c r="L158" s="159"/>
      <c r="M158" s="164"/>
      <c r="T158" s="165"/>
      <c r="AT158" s="160" t="s">
        <v>199</v>
      </c>
      <c r="AU158" s="160" t="s">
        <v>87</v>
      </c>
      <c r="AV158" s="13" t="s">
        <v>87</v>
      </c>
      <c r="AW158" s="13" t="s">
        <v>33</v>
      </c>
      <c r="AX158" s="13" t="s">
        <v>85</v>
      </c>
      <c r="AY158" s="160" t="s">
        <v>185</v>
      </c>
    </row>
    <row r="159" spans="2:65" s="1" customFormat="1" ht="16.5" customHeight="1" x14ac:dyDescent="0.2">
      <c r="B159" s="32"/>
      <c r="C159" s="136" t="s">
        <v>245</v>
      </c>
      <c r="D159" s="136" t="s">
        <v>191</v>
      </c>
      <c r="E159" s="137" t="s">
        <v>464</v>
      </c>
      <c r="F159" s="138" t="s">
        <v>465</v>
      </c>
      <c r="G159" s="139" t="s">
        <v>382</v>
      </c>
      <c r="H159" s="140">
        <v>16.161000000000001</v>
      </c>
      <c r="I159" s="141"/>
      <c r="J159" s="142">
        <f>ROUND(I159*H159,2)</f>
        <v>0</v>
      </c>
      <c r="K159" s="138" t="s">
        <v>195</v>
      </c>
      <c r="L159" s="32"/>
      <c r="M159" s="143" t="s">
        <v>1</v>
      </c>
      <c r="N159" s="144" t="s">
        <v>42</v>
      </c>
      <c r="P159" s="145">
        <f>O159*H159</f>
        <v>0</v>
      </c>
      <c r="Q159" s="145">
        <v>0</v>
      </c>
      <c r="R159" s="145">
        <f>Q159*H159</f>
        <v>0</v>
      </c>
      <c r="S159" s="145">
        <v>0</v>
      </c>
      <c r="T159" s="146">
        <f>S159*H159</f>
        <v>0</v>
      </c>
      <c r="AR159" s="147" t="s">
        <v>184</v>
      </c>
      <c r="AT159" s="147" t="s">
        <v>191</v>
      </c>
      <c r="AU159" s="147" t="s">
        <v>87</v>
      </c>
      <c r="AY159" s="17" t="s">
        <v>185</v>
      </c>
      <c r="BE159" s="148">
        <f>IF(N159="základní",J159,0)</f>
        <v>0</v>
      </c>
      <c r="BF159" s="148">
        <f>IF(N159="snížená",J159,0)</f>
        <v>0</v>
      </c>
      <c r="BG159" s="148">
        <f>IF(N159="zákl. přenesená",J159,0)</f>
        <v>0</v>
      </c>
      <c r="BH159" s="148">
        <f>IF(N159="sníž. přenesená",J159,0)</f>
        <v>0</v>
      </c>
      <c r="BI159" s="148">
        <f>IF(N159="nulová",J159,0)</f>
        <v>0</v>
      </c>
      <c r="BJ159" s="17" t="s">
        <v>85</v>
      </c>
      <c r="BK159" s="148">
        <f>ROUND(I159*H159,2)</f>
        <v>0</v>
      </c>
      <c r="BL159" s="17" t="s">
        <v>184</v>
      </c>
      <c r="BM159" s="147" t="s">
        <v>2343</v>
      </c>
    </row>
    <row r="160" spans="2:65" s="1" customFormat="1" ht="19.2" x14ac:dyDescent="0.2">
      <c r="B160" s="32"/>
      <c r="D160" s="149" t="s">
        <v>198</v>
      </c>
      <c r="F160" s="150" t="s">
        <v>467</v>
      </c>
      <c r="I160" s="151"/>
      <c r="L160" s="32"/>
      <c r="M160" s="152"/>
      <c r="T160" s="56"/>
      <c r="AT160" s="17" t="s">
        <v>198</v>
      </c>
      <c r="AU160" s="17" t="s">
        <v>87</v>
      </c>
    </row>
    <row r="161" spans="2:65" s="13" customFormat="1" x14ac:dyDescent="0.2">
      <c r="B161" s="159"/>
      <c r="D161" s="149" t="s">
        <v>199</v>
      </c>
      <c r="E161" s="160" t="s">
        <v>1</v>
      </c>
      <c r="F161" s="161" t="s">
        <v>2344</v>
      </c>
      <c r="H161" s="162">
        <v>25.44</v>
      </c>
      <c r="I161" s="163"/>
      <c r="L161" s="159"/>
      <c r="M161" s="164"/>
      <c r="T161" s="165"/>
      <c r="AT161" s="160" t="s">
        <v>199</v>
      </c>
      <c r="AU161" s="160" t="s">
        <v>87</v>
      </c>
      <c r="AV161" s="13" t="s">
        <v>87</v>
      </c>
      <c r="AW161" s="13" t="s">
        <v>33</v>
      </c>
      <c r="AX161" s="13" t="s">
        <v>77</v>
      </c>
      <c r="AY161" s="160" t="s">
        <v>185</v>
      </c>
    </row>
    <row r="162" spans="2:65" s="13" customFormat="1" x14ac:dyDescent="0.2">
      <c r="B162" s="159"/>
      <c r="D162" s="149" t="s">
        <v>199</v>
      </c>
      <c r="E162" s="160" t="s">
        <v>1</v>
      </c>
      <c r="F162" s="161" t="s">
        <v>2345</v>
      </c>
      <c r="H162" s="162">
        <v>-7.1589999999999998</v>
      </c>
      <c r="I162" s="163"/>
      <c r="L162" s="159"/>
      <c r="M162" s="164"/>
      <c r="T162" s="165"/>
      <c r="AT162" s="160" t="s">
        <v>199</v>
      </c>
      <c r="AU162" s="160" t="s">
        <v>87</v>
      </c>
      <c r="AV162" s="13" t="s">
        <v>87</v>
      </c>
      <c r="AW162" s="13" t="s">
        <v>33</v>
      </c>
      <c r="AX162" s="13" t="s">
        <v>77</v>
      </c>
      <c r="AY162" s="160" t="s">
        <v>185</v>
      </c>
    </row>
    <row r="163" spans="2:65" s="12" customFormat="1" x14ac:dyDescent="0.2">
      <c r="B163" s="153"/>
      <c r="D163" s="149" t="s">
        <v>199</v>
      </c>
      <c r="E163" s="154" t="s">
        <v>1</v>
      </c>
      <c r="F163" s="155" t="s">
        <v>2346</v>
      </c>
      <c r="H163" s="154" t="s">
        <v>1</v>
      </c>
      <c r="I163" s="156"/>
      <c r="L163" s="153"/>
      <c r="M163" s="157"/>
      <c r="T163" s="158"/>
      <c r="AT163" s="154" t="s">
        <v>199</v>
      </c>
      <c r="AU163" s="154" t="s">
        <v>87</v>
      </c>
      <c r="AV163" s="12" t="s">
        <v>85</v>
      </c>
      <c r="AW163" s="12" t="s">
        <v>33</v>
      </c>
      <c r="AX163" s="12" t="s">
        <v>77</v>
      </c>
      <c r="AY163" s="154" t="s">
        <v>185</v>
      </c>
    </row>
    <row r="164" spans="2:65" s="13" customFormat="1" x14ac:dyDescent="0.2">
      <c r="B164" s="159"/>
      <c r="D164" s="149" t="s">
        <v>199</v>
      </c>
      <c r="E164" s="160" t="s">
        <v>1</v>
      </c>
      <c r="F164" s="161" t="s">
        <v>2347</v>
      </c>
      <c r="H164" s="162">
        <v>-2.12</v>
      </c>
      <c r="I164" s="163"/>
      <c r="L164" s="159"/>
      <c r="M164" s="164"/>
      <c r="T164" s="165"/>
      <c r="AT164" s="160" t="s">
        <v>199</v>
      </c>
      <c r="AU164" s="160" t="s">
        <v>87</v>
      </c>
      <c r="AV164" s="13" t="s">
        <v>87</v>
      </c>
      <c r="AW164" s="13" t="s">
        <v>33</v>
      </c>
      <c r="AX164" s="13" t="s">
        <v>77</v>
      </c>
      <c r="AY164" s="160" t="s">
        <v>185</v>
      </c>
    </row>
    <row r="165" spans="2:65" s="14" customFormat="1" x14ac:dyDescent="0.2">
      <c r="B165" s="169"/>
      <c r="D165" s="149" t="s">
        <v>199</v>
      </c>
      <c r="E165" s="170" t="s">
        <v>1</v>
      </c>
      <c r="F165" s="171" t="s">
        <v>324</v>
      </c>
      <c r="H165" s="172">
        <v>16.161000000000001</v>
      </c>
      <c r="I165" s="173"/>
      <c r="L165" s="169"/>
      <c r="M165" s="174"/>
      <c r="T165" s="175"/>
      <c r="AT165" s="170" t="s">
        <v>199</v>
      </c>
      <c r="AU165" s="170" t="s">
        <v>87</v>
      </c>
      <c r="AV165" s="14" t="s">
        <v>184</v>
      </c>
      <c r="AW165" s="14" t="s">
        <v>33</v>
      </c>
      <c r="AX165" s="14" t="s">
        <v>85</v>
      </c>
      <c r="AY165" s="170" t="s">
        <v>185</v>
      </c>
    </row>
    <row r="166" spans="2:65" s="1" customFormat="1" ht="16.5" customHeight="1" x14ac:dyDescent="0.2">
      <c r="B166" s="32"/>
      <c r="C166" s="176" t="s">
        <v>252</v>
      </c>
      <c r="D166" s="176" t="s">
        <v>455</v>
      </c>
      <c r="E166" s="177" t="s">
        <v>1490</v>
      </c>
      <c r="F166" s="178" t="s">
        <v>457</v>
      </c>
      <c r="G166" s="179" t="s">
        <v>443</v>
      </c>
      <c r="H166" s="180">
        <v>32.322000000000003</v>
      </c>
      <c r="I166" s="181"/>
      <c r="J166" s="182">
        <f>ROUND(I166*H166,2)</f>
        <v>0</v>
      </c>
      <c r="K166" s="178" t="s">
        <v>195</v>
      </c>
      <c r="L166" s="183"/>
      <c r="M166" s="184" t="s">
        <v>1</v>
      </c>
      <c r="N166" s="185" t="s">
        <v>42</v>
      </c>
      <c r="P166" s="145">
        <f>O166*H166</f>
        <v>0</v>
      </c>
      <c r="Q166" s="145">
        <v>1</v>
      </c>
      <c r="R166" s="145">
        <f>Q166*H166</f>
        <v>32.322000000000003</v>
      </c>
      <c r="S166" s="145">
        <v>0</v>
      </c>
      <c r="T166" s="146">
        <f>S166*H166</f>
        <v>0</v>
      </c>
      <c r="AR166" s="147" t="s">
        <v>236</v>
      </c>
      <c r="AT166" s="147" t="s">
        <v>455</v>
      </c>
      <c r="AU166" s="147" t="s">
        <v>87</v>
      </c>
      <c r="AY166" s="17" t="s">
        <v>185</v>
      </c>
      <c r="BE166" s="148">
        <f>IF(N166="základní",J166,0)</f>
        <v>0</v>
      </c>
      <c r="BF166" s="148">
        <f>IF(N166="snížená",J166,0)</f>
        <v>0</v>
      </c>
      <c r="BG166" s="148">
        <f>IF(N166="zákl. přenesená",J166,0)</f>
        <v>0</v>
      </c>
      <c r="BH166" s="148">
        <f>IF(N166="sníž. přenesená",J166,0)</f>
        <v>0</v>
      </c>
      <c r="BI166" s="148">
        <f>IF(N166="nulová",J166,0)</f>
        <v>0</v>
      </c>
      <c r="BJ166" s="17" t="s">
        <v>85</v>
      </c>
      <c r="BK166" s="148">
        <f>ROUND(I166*H166,2)</f>
        <v>0</v>
      </c>
      <c r="BL166" s="17" t="s">
        <v>184</v>
      </c>
      <c r="BM166" s="147" t="s">
        <v>2348</v>
      </c>
    </row>
    <row r="167" spans="2:65" s="1" customFormat="1" x14ac:dyDescent="0.2">
      <c r="B167" s="32"/>
      <c r="D167" s="149" t="s">
        <v>198</v>
      </c>
      <c r="F167" s="150" t="s">
        <v>457</v>
      </c>
      <c r="I167" s="151"/>
      <c r="L167" s="32"/>
      <c r="M167" s="152"/>
      <c r="T167" s="56"/>
      <c r="AT167" s="17" t="s">
        <v>198</v>
      </c>
      <c r="AU167" s="17" t="s">
        <v>87</v>
      </c>
    </row>
    <row r="168" spans="2:65" s="12" customFormat="1" x14ac:dyDescent="0.2">
      <c r="B168" s="153"/>
      <c r="D168" s="149" t="s">
        <v>199</v>
      </c>
      <c r="E168" s="154" t="s">
        <v>1</v>
      </c>
      <c r="F168" s="155" t="s">
        <v>1492</v>
      </c>
      <c r="H168" s="154" t="s">
        <v>1</v>
      </c>
      <c r="I168" s="156"/>
      <c r="L168" s="153"/>
      <c r="M168" s="157"/>
      <c r="T168" s="158"/>
      <c r="AT168" s="154" t="s">
        <v>199</v>
      </c>
      <c r="AU168" s="154" t="s">
        <v>87</v>
      </c>
      <c r="AV168" s="12" t="s">
        <v>85</v>
      </c>
      <c r="AW168" s="12" t="s">
        <v>33</v>
      </c>
      <c r="AX168" s="12" t="s">
        <v>77</v>
      </c>
      <c r="AY168" s="154" t="s">
        <v>185</v>
      </c>
    </row>
    <row r="169" spans="2:65" s="13" customFormat="1" x14ac:dyDescent="0.2">
      <c r="B169" s="159"/>
      <c r="D169" s="149" t="s">
        <v>199</v>
      </c>
      <c r="E169" s="160" t="s">
        <v>1</v>
      </c>
      <c r="F169" s="161" t="s">
        <v>2349</v>
      </c>
      <c r="H169" s="162">
        <v>32.322000000000003</v>
      </c>
      <c r="I169" s="163"/>
      <c r="L169" s="159"/>
      <c r="M169" s="164"/>
      <c r="T169" s="165"/>
      <c r="AT169" s="160" t="s">
        <v>199</v>
      </c>
      <c r="AU169" s="160" t="s">
        <v>87</v>
      </c>
      <c r="AV169" s="13" t="s">
        <v>87</v>
      </c>
      <c r="AW169" s="13" t="s">
        <v>33</v>
      </c>
      <c r="AX169" s="13" t="s">
        <v>85</v>
      </c>
      <c r="AY169" s="160" t="s">
        <v>185</v>
      </c>
    </row>
    <row r="170" spans="2:65" s="1" customFormat="1" ht="16.5" customHeight="1" x14ac:dyDescent="0.2">
      <c r="B170" s="32"/>
      <c r="C170" s="136" t="s">
        <v>258</v>
      </c>
      <c r="D170" s="136" t="s">
        <v>191</v>
      </c>
      <c r="E170" s="137" t="s">
        <v>1496</v>
      </c>
      <c r="F170" s="138" t="s">
        <v>1497</v>
      </c>
      <c r="G170" s="139" t="s">
        <v>382</v>
      </c>
      <c r="H170" s="140">
        <v>7.1589999999999998</v>
      </c>
      <c r="I170" s="141"/>
      <c r="J170" s="142">
        <f>ROUND(I170*H170,2)</f>
        <v>0</v>
      </c>
      <c r="K170" s="138" t="s">
        <v>195</v>
      </c>
      <c r="L170" s="32"/>
      <c r="M170" s="143" t="s">
        <v>1</v>
      </c>
      <c r="N170" s="144" t="s">
        <v>42</v>
      </c>
      <c r="P170" s="145">
        <f>O170*H170</f>
        <v>0</v>
      </c>
      <c r="Q170" s="145">
        <v>0</v>
      </c>
      <c r="R170" s="145">
        <f>Q170*H170</f>
        <v>0</v>
      </c>
      <c r="S170" s="145">
        <v>0</v>
      </c>
      <c r="T170" s="146">
        <f>S170*H170</f>
        <v>0</v>
      </c>
      <c r="AR170" s="147" t="s">
        <v>184</v>
      </c>
      <c r="AT170" s="147" t="s">
        <v>191</v>
      </c>
      <c r="AU170" s="147" t="s">
        <v>87</v>
      </c>
      <c r="AY170" s="17" t="s">
        <v>185</v>
      </c>
      <c r="BE170" s="148">
        <f>IF(N170="základní",J170,0)</f>
        <v>0</v>
      </c>
      <c r="BF170" s="148">
        <f>IF(N170="snížená",J170,0)</f>
        <v>0</v>
      </c>
      <c r="BG170" s="148">
        <f>IF(N170="zákl. přenesená",J170,0)</f>
        <v>0</v>
      </c>
      <c r="BH170" s="148">
        <f>IF(N170="sníž. přenesená",J170,0)</f>
        <v>0</v>
      </c>
      <c r="BI170" s="148">
        <f>IF(N170="nulová",J170,0)</f>
        <v>0</v>
      </c>
      <c r="BJ170" s="17" t="s">
        <v>85</v>
      </c>
      <c r="BK170" s="148">
        <f>ROUND(I170*H170,2)</f>
        <v>0</v>
      </c>
      <c r="BL170" s="17" t="s">
        <v>184</v>
      </c>
      <c r="BM170" s="147" t="s">
        <v>2350</v>
      </c>
    </row>
    <row r="171" spans="2:65" s="1" customFormat="1" ht="19.2" x14ac:dyDescent="0.2">
      <c r="B171" s="32"/>
      <c r="D171" s="149" t="s">
        <v>198</v>
      </c>
      <c r="F171" s="150" t="s">
        <v>1499</v>
      </c>
      <c r="I171" s="151"/>
      <c r="L171" s="32"/>
      <c r="M171" s="152"/>
      <c r="T171" s="56"/>
      <c r="AT171" s="17" t="s">
        <v>198</v>
      </c>
      <c r="AU171" s="17" t="s">
        <v>87</v>
      </c>
    </row>
    <row r="172" spans="2:65" s="12" customFormat="1" x14ac:dyDescent="0.2">
      <c r="B172" s="153"/>
      <c r="D172" s="149" t="s">
        <v>199</v>
      </c>
      <c r="E172" s="154" t="s">
        <v>1</v>
      </c>
      <c r="F172" s="155" t="s">
        <v>2351</v>
      </c>
      <c r="H172" s="154" t="s">
        <v>1</v>
      </c>
      <c r="I172" s="156"/>
      <c r="L172" s="153"/>
      <c r="M172" s="157"/>
      <c r="T172" s="158"/>
      <c r="AT172" s="154" t="s">
        <v>199</v>
      </c>
      <c r="AU172" s="154" t="s">
        <v>87</v>
      </c>
      <c r="AV172" s="12" t="s">
        <v>85</v>
      </c>
      <c r="AW172" s="12" t="s">
        <v>33</v>
      </c>
      <c r="AX172" s="12" t="s">
        <v>77</v>
      </c>
      <c r="AY172" s="154" t="s">
        <v>185</v>
      </c>
    </row>
    <row r="173" spans="2:65" s="13" customFormat="1" x14ac:dyDescent="0.2">
      <c r="B173" s="159"/>
      <c r="D173" s="149" t="s">
        <v>199</v>
      </c>
      <c r="E173" s="160" t="s">
        <v>1</v>
      </c>
      <c r="F173" s="161" t="s">
        <v>2352</v>
      </c>
      <c r="H173" s="162">
        <v>1.61</v>
      </c>
      <c r="I173" s="163"/>
      <c r="L173" s="159"/>
      <c r="M173" s="164"/>
      <c r="T173" s="165"/>
      <c r="AT173" s="160" t="s">
        <v>199</v>
      </c>
      <c r="AU173" s="160" t="s">
        <v>87</v>
      </c>
      <c r="AV173" s="13" t="s">
        <v>87</v>
      </c>
      <c r="AW173" s="13" t="s">
        <v>33</v>
      </c>
      <c r="AX173" s="13" t="s">
        <v>77</v>
      </c>
      <c r="AY173" s="160" t="s">
        <v>185</v>
      </c>
    </row>
    <row r="174" spans="2:65" s="13" customFormat="1" x14ac:dyDescent="0.2">
      <c r="B174" s="159"/>
      <c r="D174" s="149" t="s">
        <v>199</v>
      </c>
      <c r="E174" s="160" t="s">
        <v>1</v>
      </c>
      <c r="F174" s="161" t="s">
        <v>2353</v>
      </c>
      <c r="H174" s="162">
        <v>5.5490000000000004</v>
      </c>
      <c r="I174" s="163"/>
      <c r="L174" s="159"/>
      <c r="M174" s="164"/>
      <c r="T174" s="165"/>
      <c r="AT174" s="160" t="s">
        <v>199</v>
      </c>
      <c r="AU174" s="160" t="s">
        <v>87</v>
      </c>
      <c r="AV174" s="13" t="s">
        <v>87</v>
      </c>
      <c r="AW174" s="13" t="s">
        <v>33</v>
      </c>
      <c r="AX174" s="13" t="s">
        <v>77</v>
      </c>
      <c r="AY174" s="160" t="s">
        <v>185</v>
      </c>
    </row>
    <row r="175" spans="2:65" s="14" customFormat="1" x14ac:dyDescent="0.2">
      <c r="B175" s="169"/>
      <c r="D175" s="149" t="s">
        <v>199</v>
      </c>
      <c r="E175" s="170" t="s">
        <v>1</v>
      </c>
      <c r="F175" s="171" t="s">
        <v>324</v>
      </c>
      <c r="H175" s="172">
        <v>7.1589999999999998</v>
      </c>
      <c r="I175" s="173"/>
      <c r="L175" s="169"/>
      <c r="M175" s="174"/>
      <c r="T175" s="175"/>
      <c r="AT175" s="170" t="s">
        <v>199</v>
      </c>
      <c r="AU175" s="170" t="s">
        <v>87</v>
      </c>
      <c r="AV175" s="14" t="s">
        <v>184</v>
      </c>
      <c r="AW175" s="14" t="s">
        <v>33</v>
      </c>
      <c r="AX175" s="14" t="s">
        <v>85</v>
      </c>
      <c r="AY175" s="170" t="s">
        <v>185</v>
      </c>
    </row>
    <row r="176" spans="2:65" s="1" customFormat="1" ht="16.5" customHeight="1" x14ac:dyDescent="0.2">
      <c r="B176" s="32"/>
      <c r="C176" s="176" t="s">
        <v>264</v>
      </c>
      <c r="D176" s="176" t="s">
        <v>455</v>
      </c>
      <c r="E176" s="177" t="s">
        <v>493</v>
      </c>
      <c r="F176" s="178" t="s">
        <v>494</v>
      </c>
      <c r="G176" s="179" t="s">
        <v>443</v>
      </c>
      <c r="H176" s="180">
        <v>14.318</v>
      </c>
      <c r="I176" s="181"/>
      <c r="J176" s="182">
        <f>ROUND(I176*H176,2)</f>
        <v>0</v>
      </c>
      <c r="K176" s="178" t="s">
        <v>195</v>
      </c>
      <c r="L176" s="183"/>
      <c r="M176" s="184" t="s">
        <v>1</v>
      </c>
      <c r="N176" s="185" t="s">
        <v>42</v>
      </c>
      <c r="P176" s="145">
        <f>O176*H176</f>
        <v>0</v>
      </c>
      <c r="Q176" s="145">
        <v>1</v>
      </c>
      <c r="R176" s="145">
        <f>Q176*H176</f>
        <v>14.318</v>
      </c>
      <c r="S176" s="145">
        <v>0</v>
      </c>
      <c r="T176" s="146">
        <f>S176*H176</f>
        <v>0</v>
      </c>
      <c r="AR176" s="147" t="s">
        <v>236</v>
      </c>
      <c r="AT176" s="147" t="s">
        <v>455</v>
      </c>
      <c r="AU176" s="147" t="s">
        <v>87</v>
      </c>
      <c r="AY176" s="17" t="s">
        <v>185</v>
      </c>
      <c r="BE176" s="148">
        <f>IF(N176="základní",J176,0)</f>
        <v>0</v>
      </c>
      <c r="BF176" s="148">
        <f>IF(N176="snížená",J176,0)</f>
        <v>0</v>
      </c>
      <c r="BG176" s="148">
        <f>IF(N176="zákl. přenesená",J176,0)</f>
        <v>0</v>
      </c>
      <c r="BH176" s="148">
        <f>IF(N176="sníž. přenesená",J176,0)</f>
        <v>0</v>
      </c>
      <c r="BI176" s="148">
        <f>IF(N176="nulová",J176,0)</f>
        <v>0</v>
      </c>
      <c r="BJ176" s="17" t="s">
        <v>85</v>
      </c>
      <c r="BK176" s="148">
        <f>ROUND(I176*H176,2)</f>
        <v>0</v>
      </c>
      <c r="BL176" s="17" t="s">
        <v>184</v>
      </c>
      <c r="BM176" s="147" t="s">
        <v>2354</v>
      </c>
    </row>
    <row r="177" spans="2:65" s="1" customFormat="1" x14ac:dyDescent="0.2">
      <c r="B177" s="32"/>
      <c r="D177" s="149" t="s">
        <v>198</v>
      </c>
      <c r="F177" s="150" t="s">
        <v>494</v>
      </c>
      <c r="I177" s="151"/>
      <c r="L177" s="32"/>
      <c r="M177" s="152"/>
      <c r="T177" s="56"/>
      <c r="AT177" s="17" t="s">
        <v>198</v>
      </c>
      <c r="AU177" s="17" t="s">
        <v>87</v>
      </c>
    </row>
    <row r="178" spans="2:65" s="13" customFormat="1" x14ac:dyDescent="0.2">
      <c r="B178" s="159"/>
      <c r="D178" s="149" t="s">
        <v>199</v>
      </c>
      <c r="E178" s="160" t="s">
        <v>1</v>
      </c>
      <c r="F178" s="161" t="s">
        <v>2355</v>
      </c>
      <c r="H178" s="162">
        <v>14.318</v>
      </c>
      <c r="I178" s="163"/>
      <c r="L178" s="159"/>
      <c r="M178" s="164"/>
      <c r="T178" s="165"/>
      <c r="AT178" s="160" t="s">
        <v>199</v>
      </c>
      <c r="AU178" s="160" t="s">
        <v>87</v>
      </c>
      <c r="AV178" s="13" t="s">
        <v>87</v>
      </c>
      <c r="AW178" s="13" t="s">
        <v>33</v>
      </c>
      <c r="AX178" s="13" t="s">
        <v>85</v>
      </c>
      <c r="AY178" s="160" t="s">
        <v>185</v>
      </c>
    </row>
    <row r="179" spans="2:65" s="11" customFormat="1" ht="22.95" customHeight="1" x14ac:dyDescent="0.25">
      <c r="B179" s="124"/>
      <c r="D179" s="125" t="s">
        <v>76</v>
      </c>
      <c r="E179" s="134" t="s">
        <v>184</v>
      </c>
      <c r="F179" s="134" t="s">
        <v>521</v>
      </c>
      <c r="I179" s="127"/>
      <c r="J179" s="135">
        <f>BK179</f>
        <v>0</v>
      </c>
      <c r="L179" s="124"/>
      <c r="M179" s="129"/>
      <c r="P179" s="130">
        <f>SUM(P180:P183)</f>
        <v>0</v>
      </c>
      <c r="R179" s="130">
        <f>SUM(R180:R183)</f>
        <v>0</v>
      </c>
      <c r="T179" s="131">
        <f>SUM(T180:T183)</f>
        <v>0</v>
      </c>
      <c r="AR179" s="125" t="s">
        <v>85</v>
      </c>
      <c r="AT179" s="132" t="s">
        <v>76</v>
      </c>
      <c r="AU179" s="132" t="s">
        <v>85</v>
      </c>
      <c r="AY179" s="125" t="s">
        <v>185</v>
      </c>
      <c r="BK179" s="133">
        <f>SUM(BK180:BK183)</f>
        <v>0</v>
      </c>
    </row>
    <row r="180" spans="2:65" s="1" customFormat="1" ht="16.5" customHeight="1" x14ac:dyDescent="0.2">
      <c r="B180" s="32"/>
      <c r="C180" s="136" t="s">
        <v>271</v>
      </c>
      <c r="D180" s="136" t="s">
        <v>191</v>
      </c>
      <c r="E180" s="137" t="s">
        <v>523</v>
      </c>
      <c r="F180" s="138" t="s">
        <v>524</v>
      </c>
      <c r="G180" s="139" t="s">
        <v>382</v>
      </c>
      <c r="H180" s="140">
        <v>2.12</v>
      </c>
      <c r="I180" s="141"/>
      <c r="J180" s="142">
        <f>ROUND(I180*H180,2)</f>
        <v>0</v>
      </c>
      <c r="K180" s="138" t="s">
        <v>195</v>
      </c>
      <c r="L180" s="32"/>
      <c r="M180" s="143" t="s">
        <v>1</v>
      </c>
      <c r="N180" s="144" t="s">
        <v>42</v>
      </c>
      <c r="P180" s="145">
        <f>O180*H180</f>
        <v>0</v>
      </c>
      <c r="Q180" s="145">
        <v>0</v>
      </c>
      <c r="R180" s="145">
        <f>Q180*H180</f>
        <v>0</v>
      </c>
      <c r="S180" s="145">
        <v>0</v>
      </c>
      <c r="T180" s="146">
        <f>S180*H180</f>
        <v>0</v>
      </c>
      <c r="AR180" s="147" t="s">
        <v>184</v>
      </c>
      <c r="AT180" s="147" t="s">
        <v>191</v>
      </c>
      <c r="AU180" s="147" t="s">
        <v>87</v>
      </c>
      <c r="AY180" s="17" t="s">
        <v>185</v>
      </c>
      <c r="BE180" s="148">
        <f>IF(N180="základní",J180,0)</f>
        <v>0</v>
      </c>
      <c r="BF180" s="148">
        <f>IF(N180="snížená",J180,0)</f>
        <v>0</v>
      </c>
      <c r="BG180" s="148">
        <f>IF(N180="zákl. přenesená",J180,0)</f>
        <v>0</v>
      </c>
      <c r="BH180" s="148">
        <f>IF(N180="sníž. přenesená",J180,0)</f>
        <v>0</v>
      </c>
      <c r="BI180" s="148">
        <f>IF(N180="nulová",J180,0)</f>
        <v>0</v>
      </c>
      <c r="BJ180" s="17" t="s">
        <v>85</v>
      </c>
      <c r="BK180" s="148">
        <f>ROUND(I180*H180,2)</f>
        <v>0</v>
      </c>
      <c r="BL180" s="17" t="s">
        <v>184</v>
      </c>
      <c r="BM180" s="147" t="s">
        <v>2356</v>
      </c>
    </row>
    <row r="181" spans="2:65" s="1" customFormat="1" x14ac:dyDescent="0.2">
      <c r="B181" s="32"/>
      <c r="D181" s="149" t="s">
        <v>198</v>
      </c>
      <c r="F181" s="150" t="s">
        <v>526</v>
      </c>
      <c r="I181" s="151"/>
      <c r="L181" s="32"/>
      <c r="M181" s="152"/>
      <c r="T181" s="56"/>
      <c r="AT181" s="17" t="s">
        <v>198</v>
      </c>
      <c r="AU181" s="17" t="s">
        <v>87</v>
      </c>
    </row>
    <row r="182" spans="2:65" s="12" customFormat="1" x14ac:dyDescent="0.2">
      <c r="B182" s="153"/>
      <c r="D182" s="149" t="s">
        <v>199</v>
      </c>
      <c r="E182" s="154" t="s">
        <v>1</v>
      </c>
      <c r="F182" s="155" t="s">
        <v>2357</v>
      </c>
      <c r="H182" s="154" t="s">
        <v>1</v>
      </c>
      <c r="I182" s="156"/>
      <c r="L182" s="153"/>
      <c r="M182" s="157"/>
      <c r="T182" s="158"/>
      <c r="AT182" s="154" t="s">
        <v>199</v>
      </c>
      <c r="AU182" s="154" t="s">
        <v>87</v>
      </c>
      <c r="AV182" s="12" t="s">
        <v>85</v>
      </c>
      <c r="AW182" s="12" t="s">
        <v>33</v>
      </c>
      <c r="AX182" s="12" t="s">
        <v>77</v>
      </c>
      <c r="AY182" s="154" t="s">
        <v>185</v>
      </c>
    </row>
    <row r="183" spans="2:65" s="13" customFormat="1" x14ac:dyDescent="0.2">
      <c r="B183" s="159"/>
      <c r="D183" s="149" t="s">
        <v>199</v>
      </c>
      <c r="E183" s="160" t="s">
        <v>1</v>
      </c>
      <c r="F183" s="161" t="s">
        <v>2358</v>
      </c>
      <c r="H183" s="162">
        <v>2.12</v>
      </c>
      <c r="I183" s="163"/>
      <c r="L183" s="159"/>
      <c r="M183" s="164"/>
      <c r="T183" s="165"/>
      <c r="AT183" s="160" t="s">
        <v>199</v>
      </c>
      <c r="AU183" s="160" t="s">
        <v>87</v>
      </c>
      <c r="AV183" s="13" t="s">
        <v>87</v>
      </c>
      <c r="AW183" s="13" t="s">
        <v>33</v>
      </c>
      <c r="AX183" s="13" t="s">
        <v>85</v>
      </c>
      <c r="AY183" s="160" t="s">
        <v>185</v>
      </c>
    </row>
    <row r="184" spans="2:65" s="11" customFormat="1" ht="22.95" customHeight="1" x14ac:dyDescent="0.25">
      <c r="B184" s="124"/>
      <c r="D184" s="125" t="s">
        <v>76</v>
      </c>
      <c r="E184" s="134" t="s">
        <v>236</v>
      </c>
      <c r="F184" s="134" t="s">
        <v>705</v>
      </c>
      <c r="I184" s="127"/>
      <c r="J184" s="135">
        <f>BK184</f>
        <v>0</v>
      </c>
      <c r="L184" s="124"/>
      <c r="M184" s="129"/>
      <c r="P184" s="130">
        <f>SUM(P185:P248)</f>
        <v>0</v>
      </c>
      <c r="R184" s="130">
        <f>SUM(R185:R248)</f>
        <v>0.31469335999999998</v>
      </c>
      <c r="T184" s="131">
        <f>SUM(T185:T248)</f>
        <v>0</v>
      </c>
      <c r="AR184" s="125" t="s">
        <v>85</v>
      </c>
      <c r="AT184" s="132" t="s">
        <v>76</v>
      </c>
      <c r="AU184" s="132" t="s">
        <v>85</v>
      </c>
      <c r="AY184" s="125" t="s">
        <v>185</v>
      </c>
      <c r="BK184" s="133">
        <f>SUM(BK185:BK248)</f>
        <v>0</v>
      </c>
    </row>
    <row r="185" spans="2:65" s="1" customFormat="1" ht="16.5" customHeight="1" x14ac:dyDescent="0.2">
      <c r="B185" s="32"/>
      <c r="C185" s="136" t="s">
        <v>277</v>
      </c>
      <c r="D185" s="136" t="s">
        <v>191</v>
      </c>
      <c r="E185" s="137" t="s">
        <v>1530</v>
      </c>
      <c r="F185" s="138" t="s">
        <v>1531</v>
      </c>
      <c r="G185" s="139" t="s">
        <v>365</v>
      </c>
      <c r="H185" s="140">
        <v>6.1</v>
      </c>
      <c r="I185" s="141"/>
      <c r="J185" s="142">
        <f>ROUND(I185*H185,2)</f>
        <v>0</v>
      </c>
      <c r="K185" s="138" t="s">
        <v>195</v>
      </c>
      <c r="L185" s="32"/>
      <c r="M185" s="143" t="s">
        <v>1</v>
      </c>
      <c r="N185" s="144" t="s">
        <v>42</v>
      </c>
      <c r="P185" s="145">
        <f>O185*H185</f>
        <v>0</v>
      </c>
      <c r="Q185" s="145">
        <v>0</v>
      </c>
      <c r="R185" s="145">
        <f>Q185*H185</f>
        <v>0</v>
      </c>
      <c r="S185" s="145">
        <v>0</v>
      </c>
      <c r="T185" s="146">
        <f>S185*H185</f>
        <v>0</v>
      </c>
      <c r="AR185" s="147" t="s">
        <v>184</v>
      </c>
      <c r="AT185" s="147" t="s">
        <v>191</v>
      </c>
      <c r="AU185" s="147" t="s">
        <v>87</v>
      </c>
      <c r="AY185" s="17" t="s">
        <v>185</v>
      </c>
      <c r="BE185" s="148">
        <f>IF(N185="základní",J185,0)</f>
        <v>0</v>
      </c>
      <c r="BF185" s="148">
        <f>IF(N185="snížená",J185,0)</f>
        <v>0</v>
      </c>
      <c r="BG185" s="148">
        <f>IF(N185="zákl. přenesená",J185,0)</f>
        <v>0</v>
      </c>
      <c r="BH185" s="148">
        <f>IF(N185="sníž. přenesená",J185,0)</f>
        <v>0</v>
      </c>
      <c r="BI185" s="148">
        <f>IF(N185="nulová",J185,0)</f>
        <v>0</v>
      </c>
      <c r="BJ185" s="17" t="s">
        <v>85</v>
      </c>
      <c r="BK185" s="148">
        <f>ROUND(I185*H185,2)</f>
        <v>0</v>
      </c>
      <c r="BL185" s="17" t="s">
        <v>184</v>
      </c>
      <c r="BM185" s="147" t="s">
        <v>2359</v>
      </c>
    </row>
    <row r="186" spans="2:65" s="1" customFormat="1" x14ac:dyDescent="0.2">
      <c r="B186" s="32"/>
      <c r="D186" s="149" t="s">
        <v>198</v>
      </c>
      <c r="F186" s="150" t="s">
        <v>1533</v>
      </c>
      <c r="I186" s="151"/>
      <c r="L186" s="32"/>
      <c r="M186" s="152"/>
      <c r="T186" s="56"/>
      <c r="AT186" s="17" t="s">
        <v>198</v>
      </c>
      <c r="AU186" s="17" t="s">
        <v>87</v>
      </c>
    </row>
    <row r="187" spans="2:65" s="13" customFormat="1" x14ac:dyDescent="0.2">
      <c r="B187" s="159"/>
      <c r="D187" s="149" t="s">
        <v>199</v>
      </c>
      <c r="E187" s="160" t="s">
        <v>1</v>
      </c>
      <c r="F187" s="161" t="s">
        <v>2360</v>
      </c>
      <c r="H187" s="162">
        <v>6.1</v>
      </c>
      <c r="I187" s="163"/>
      <c r="L187" s="159"/>
      <c r="M187" s="164"/>
      <c r="T187" s="165"/>
      <c r="AT187" s="160" t="s">
        <v>199</v>
      </c>
      <c r="AU187" s="160" t="s">
        <v>87</v>
      </c>
      <c r="AV187" s="13" t="s">
        <v>87</v>
      </c>
      <c r="AW187" s="13" t="s">
        <v>33</v>
      </c>
      <c r="AX187" s="13" t="s">
        <v>85</v>
      </c>
      <c r="AY187" s="160" t="s">
        <v>185</v>
      </c>
    </row>
    <row r="188" spans="2:65" s="1" customFormat="1" ht="16.5" customHeight="1" x14ac:dyDescent="0.2">
      <c r="B188" s="32"/>
      <c r="C188" s="176" t="s">
        <v>8</v>
      </c>
      <c r="D188" s="176" t="s">
        <v>455</v>
      </c>
      <c r="E188" s="177" t="s">
        <v>2361</v>
      </c>
      <c r="F188" s="178" t="s">
        <v>2362</v>
      </c>
      <c r="G188" s="179" t="s">
        <v>365</v>
      </c>
      <c r="H188" s="180">
        <v>6.1920000000000002</v>
      </c>
      <c r="I188" s="181"/>
      <c r="J188" s="182">
        <f>ROUND(I188*H188,2)</f>
        <v>0</v>
      </c>
      <c r="K188" s="178" t="s">
        <v>195</v>
      </c>
      <c r="L188" s="183"/>
      <c r="M188" s="184" t="s">
        <v>1</v>
      </c>
      <c r="N188" s="185" t="s">
        <v>42</v>
      </c>
      <c r="P188" s="145">
        <f>O188*H188</f>
        <v>0</v>
      </c>
      <c r="Q188" s="145">
        <v>2.7E-4</v>
      </c>
      <c r="R188" s="145">
        <f>Q188*H188</f>
        <v>1.6718400000000002E-3</v>
      </c>
      <c r="S188" s="145">
        <v>0</v>
      </c>
      <c r="T188" s="146">
        <f>S188*H188</f>
        <v>0</v>
      </c>
      <c r="AR188" s="147" t="s">
        <v>236</v>
      </c>
      <c r="AT188" s="147" t="s">
        <v>455</v>
      </c>
      <c r="AU188" s="147" t="s">
        <v>87</v>
      </c>
      <c r="AY188" s="17" t="s">
        <v>185</v>
      </c>
      <c r="BE188" s="148">
        <f>IF(N188="základní",J188,0)</f>
        <v>0</v>
      </c>
      <c r="BF188" s="148">
        <f>IF(N188="snížená",J188,0)</f>
        <v>0</v>
      </c>
      <c r="BG188" s="148">
        <f>IF(N188="zákl. přenesená",J188,0)</f>
        <v>0</v>
      </c>
      <c r="BH188" s="148">
        <f>IF(N188="sníž. přenesená",J188,0)</f>
        <v>0</v>
      </c>
      <c r="BI188" s="148">
        <f>IF(N188="nulová",J188,0)</f>
        <v>0</v>
      </c>
      <c r="BJ188" s="17" t="s">
        <v>85</v>
      </c>
      <c r="BK188" s="148">
        <f>ROUND(I188*H188,2)</f>
        <v>0</v>
      </c>
      <c r="BL188" s="17" t="s">
        <v>184</v>
      </c>
      <c r="BM188" s="147" t="s">
        <v>2363</v>
      </c>
    </row>
    <row r="189" spans="2:65" s="1" customFormat="1" x14ac:dyDescent="0.2">
      <c r="B189" s="32"/>
      <c r="D189" s="149" t="s">
        <v>198</v>
      </c>
      <c r="F189" s="150" t="s">
        <v>2362</v>
      </c>
      <c r="I189" s="151"/>
      <c r="L189" s="32"/>
      <c r="M189" s="152"/>
      <c r="T189" s="56"/>
      <c r="AT189" s="17" t="s">
        <v>198</v>
      </c>
      <c r="AU189" s="17" t="s">
        <v>87</v>
      </c>
    </row>
    <row r="190" spans="2:65" s="13" customFormat="1" x14ac:dyDescent="0.2">
      <c r="B190" s="159"/>
      <c r="D190" s="149" t="s">
        <v>199</v>
      </c>
      <c r="E190" s="160" t="s">
        <v>1</v>
      </c>
      <c r="F190" s="161" t="s">
        <v>2364</v>
      </c>
      <c r="H190" s="162">
        <v>6.1</v>
      </c>
      <c r="I190" s="163"/>
      <c r="L190" s="159"/>
      <c r="M190" s="164"/>
      <c r="T190" s="165"/>
      <c r="AT190" s="160" t="s">
        <v>199</v>
      </c>
      <c r="AU190" s="160" t="s">
        <v>87</v>
      </c>
      <c r="AV190" s="13" t="s">
        <v>87</v>
      </c>
      <c r="AW190" s="13" t="s">
        <v>33</v>
      </c>
      <c r="AX190" s="13" t="s">
        <v>85</v>
      </c>
      <c r="AY190" s="160" t="s">
        <v>185</v>
      </c>
    </row>
    <row r="191" spans="2:65" s="13" customFormat="1" x14ac:dyDescent="0.2">
      <c r="B191" s="159"/>
      <c r="D191" s="149" t="s">
        <v>199</v>
      </c>
      <c r="F191" s="161" t="s">
        <v>2365</v>
      </c>
      <c r="H191" s="162">
        <v>6.1920000000000002</v>
      </c>
      <c r="I191" s="163"/>
      <c r="L191" s="159"/>
      <c r="M191" s="164"/>
      <c r="T191" s="165"/>
      <c r="AT191" s="160" t="s">
        <v>199</v>
      </c>
      <c r="AU191" s="160" t="s">
        <v>87</v>
      </c>
      <c r="AV191" s="13" t="s">
        <v>87</v>
      </c>
      <c r="AW191" s="13" t="s">
        <v>4</v>
      </c>
      <c r="AX191" s="13" t="s">
        <v>85</v>
      </c>
      <c r="AY191" s="160" t="s">
        <v>185</v>
      </c>
    </row>
    <row r="192" spans="2:65" s="1" customFormat="1" ht="16.5" customHeight="1" x14ac:dyDescent="0.2">
      <c r="B192" s="32"/>
      <c r="C192" s="136" t="s">
        <v>387</v>
      </c>
      <c r="D192" s="136" t="s">
        <v>191</v>
      </c>
      <c r="E192" s="137" t="s">
        <v>2366</v>
      </c>
      <c r="F192" s="138" t="s">
        <v>2367</v>
      </c>
      <c r="G192" s="139" t="s">
        <v>365</v>
      </c>
      <c r="H192" s="140">
        <v>20.399999999999999</v>
      </c>
      <c r="I192" s="141"/>
      <c r="J192" s="142">
        <f>ROUND(I192*H192,2)</f>
        <v>0</v>
      </c>
      <c r="K192" s="138" t="s">
        <v>195</v>
      </c>
      <c r="L192" s="32"/>
      <c r="M192" s="143" t="s">
        <v>1</v>
      </c>
      <c r="N192" s="144" t="s">
        <v>42</v>
      </c>
      <c r="P192" s="145">
        <f>O192*H192</f>
        <v>0</v>
      </c>
      <c r="Q192" s="145">
        <v>0</v>
      </c>
      <c r="R192" s="145">
        <f>Q192*H192</f>
        <v>0</v>
      </c>
      <c r="S192" s="145">
        <v>0</v>
      </c>
      <c r="T192" s="146">
        <f>S192*H192</f>
        <v>0</v>
      </c>
      <c r="AR192" s="147" t="s">
        <v>184</v>
      </c>
      <c r="AT192" s="147" t="s">
        <v>191</v>
      </c>
      <c r="AU192" s="147" t="s">
        <v>87</v>
      </c>
      <c r="AY192" s="17" t="s">
        <v>185</v>
      </c>
      <c r="BE192" s="148">
        <f>IF(N192="základní",J192,0)</f>
        <v>0</v>
      </c>
      <c r="BF192" s="148">
        <f>IF(N192="snížená",J192,0)</f>
        <v>0</v>
      </c>
      <c r="BG192" s="148">
        <f>IF(N192="zákl. přenesená",J192,0)</f>
        <v>0</v>
      </c>
      <c r="BH192" s="148">
        <f>IF(N192="sníž. přenesená",J192,0)</f>
        <v>0</v>
      </c>
      <c r="BI192" s="148">
        <f>IF(N192="nulová",J192,0)</f>
        <v>0</v>
      </c>
      <c r="BJ192" s="17" t="s">
        <v>85</v>
      </c>
      <c r="BK192" s="148">
        <f>ROUND(I192*H192,2)</f>
        <v>0</v>
      </c>
      <c r="BL192" s="17" t="s">
        <v>184</v>
      </c>
      <c r="BM192" s="147" t="s">
        <v>2368</v>
      </c>
    </row>
    <row r="193" spans="2:65" s="1" customFormat="1" x14ac:dyDescent="0.2">
      <c r="B193" s="32"/>
      <c r="D193" s="149" t="s">
        <v>198</v>
      </c>
      <c r="F193" s="150" t="s">
        <v>2369</v>
      </c>
      <c r="I193" s="151"/>
      <c r="L193" s="32"/>
      <c r="M193" s="152"/>
      <c r="T193" s="56"/>
      <c r="AT193" s="17" t="s">
        <v>198</v>
      </c>
      <c r="AU193" s="17" t="s">
        <v>87</v>
      </c>
    </row>
    <row r="194" spans="2:65" s="13" customFormat="1" x14ac:dyDescent="0.2">
      <c r="B194" s="159"/>
      <c r="D194" s="149" t="s">
        <v>199</v>
      </c>
      <c r="E194" s="160" t="s">
        <v>1</v>
      </c>
      <c r="F194" s="161" t="s">
        <v>2370</v>
      </c>
      <c r="H194" s="162">
        <v>20.399999999999999</v>
      </c>
      <c r="I194" s="163"/>
      <c r="L194" s="159"/>
      <c r="M194" s="164"/>
      <c r="T194" s="165"/>
      <c r="AT194" s="160" t="s">
        <v>199</v>
      </c>
      <c r="AU194" s="160" t="s">
        <v>87</v>
      </c>
      <c r="AV194" s="13" t="s">
        <v>87</v>
      </c>
      <c r="AW194" s="13" t="s">
        <v>33</v>
      </c>
      <c r="AX194" s="13" t="s">
        <v>85</v>
      </c>
      <c r="AY194" s="160" t="s">
        <v>185</v>
      </c>
    </row>
    <row r="195" spans="2:65" s="1" customFormat="1" ht="16.5" customHeight="1" x14ac:dyDescent="0.2">
      <c r="B195" s="32"/>
      <c r="C195" s="176" t="s">
        <v>393</v>
      </c>
      <c r="D195" s="176" t="s">
        <v>455</v>
      </c>
      <c r="E195" s="177" t="s">
        <v>2371</v>
      </c>
      <c r="F195" s="178" t="s">
        <v>2372</v>
      </c>
      <c r="G195" s="179" t="s">
        <v>365</v>
      </c>
      <c r="H195" s="180">
        <v>20.706</v>
      </c>
      <c r="I195" s="181"/>
      <c r="J195" s="182">
        <f>ROUND(I195*H195,2)</f>
        <v>0</v>
      </c>
      <c r="K195" s="178" t="s">
        <v>195</v>
      </c>
      <c r="L195" s="183"/>
      <c r="M195" s="184" t="s">
        <v>1</v>
      </c>
      <c r="N195" s="185" t="s">
        <v>42</v>
      </c>
      <c r="P195" s="145">
        <f>O195*H195</f>
        <v>0</v>
      </c>
      <c r="Q195" s="145">
        <v>4.2000000000000002E-4</v>
      </c>
      <c r="R195" s="145">
        <f>Q195*H195</f>
        <v>8.696520000000001E-3</v>
      </c>
      <c r="S195" s="145">
        <v>0</v>
      </c>
      <c r="T195" s="146">
        <f>S195*H195</f>
        <v>0</v>
      </c>
      <c r="AR195" s="147" t="s">
        <v>236</v>
      </c>
      <c r="AT195" s="147" t="s">
        <v>455</v>
      </c>
      <c r="AU195" s="147" t="s">
        <v>87</v>
      </c>
      <c r="AY195" s="17" t="s">
        <v>185</v>
      </c>
      <c r="BE195" s="148">
        <f>IF(N195="základní",J195,0)</f>
        <v>0</v>
      </c>
      <c r="BF195" s="148">
        <f>IF(N195="snížená",J195,0)</f>
        <v>0</v>
      </c>
      <c r="BG195" s="148">
        <f>IF(N195="zákl. přenesená",J195,0)</f>
        <v>0</v>
      </c>
      <c r="BH195" s="148">
        <f>IF(N195="sníž. přenesená",J195,0)</f>
        <v>0</v>
      </c>
      <c r="BI195" s="148">
        <f>IF(N195="nulová",J195,0)</f>
        <v>0</v>
      </c>
      <c r="BJ195" s="17" t="s">
        <v>85</v>
      </c>
      <c r="BK195" s="148">
        <f>ROUND(I195*H195,2)</f>
        <v>0</v>
      </c>
      <c r="BL195" s="17" t="s">
        <v>184</v>
      </c>
      <c r="BM195" s="147" t="s">
        <v>2373</v>
      </c>
    </row>
    <row r="196" spans="2:65" s="1" customFormat="1" x14ac:dyDescent="0.2">
      <c r="B196" s="32"/>
      <c r="D196" s="149" t="s">
        <v>198</v>
      </c>
      <c r="F196" s="150" t="s">
        <v>2372</v>
      </c>
      <c r="I196" s="151"/>
      <c r="L196" s="32"/>
      <c r="M196" s="152"/>
      <c r="T196" s="56"/>
      <c r="AT196" s="17" t="s">
        <v>198</v>
      </c>
      <c r="AU196" s="17" t="s">
        <v>87</v>
      </c>
    </row>
    <row r="197" spans="2:65" s="13" customFormat="1" x14ac:dyDescent="0.2">
      <c r="B197" s="159"/>
      <c r="D197" s="149" t="s">
        <v>199</v>
      </c>
      <c r="E197" s="160" t="s">
        <v>1</v>
      </c>
      <c r="F197" s="161" t="s">
        <v>2374</v>
      </c>
      <c r="H197" s="162">
        <v>20.399999999999999</v>
      </c>
      <c r="I197" s="163"/>
      <c r="L197" s="159"/>
      <c r="M197" s="164"/>
      <c r="T197" s="165"/>
      <c r="AT197" s="160" t="s">
        <v>199</v>
      </c>
      <c r="AU197" s="160" t="s">
        <v>87</v>
      </c>
      <c r="AV197" s="13" t="s">
        <v>87</v>
      </c>
      <c r="AW197" s="13" t="s">
        <v>33</v>
      </c>
      <c r="AX197" s="13" t="s">
        <v>85</v>
      </c>
      <c r="AY197" s="160" t="s">
        <v>185</v>
      </c>
    </row>
    <row r="198" spans="2:65" s="13" customFormat="1" x14ac:dyDescent="0.2">
      <c r="B198" s="159"/>
      <c r="D198" s="149" t="s">
        <v>199</v>
      </c>
      <c r="F198" s="161" t="s">
        <v>2375</v>
      </c>
      <c r="H198" s="162">
        <v>20.706</v>
      </c>
      <c r="I198" s="163"/>
      <c r="L198" s="159"/>
      <c r="M198" s="164"/>
      <c r="T198" s="165"/>
      <c r="AT198" s="160" t="s">
        <v>199</v>
      </c>
      <c r="AU198" s="160" t="s">
        <v>87</v>
      </c>
      <c r="AV198" s="13" t="s">
        <v>87</v>
      </c>
      <c r="AW198" s="13" t="s">
        <v>4</v>
      </c>
      <c r="AX198" s="13" t="s">
        <v>85</v>
      </c>
      <c r="AY198" s="160" t="s">
        <v>185</v>
      </c>
    </row>
    <row r="199" spans="2:65" s="1" customFormat="1" ht="16.5" customHeight="1" x14ac:dyDescent="0.2">
      <c r="B199" s="32"/>
      <c r="C199" s="136" t="s">
        <v>399</v>
      </c>
      <c r="D199" s="136" t="s">
        <v>191</v>
      </c>
      <c r="E199" s="137" t="s">
        <v>2376</v>
      </c>
      <c r="F199" s="138" t="s">
        <v>2377</v>
      </c>
      <c r="G199" s="139" t="s">
        <v>532</v>
      </c>
      <c r="H199" s="140">
        <v>2</v>
      </c>
      <c r="I199" s="141"/>
      <c r="J199" s="142">
        <f>ROUND(I199*H199,2)</f>
        <v>0</v>
      </c>
      <c r="K199" s="138" t="s">
        <v>195</v>
      </c>
      <c r="L199" s="32"/>
      <c r="M199" s="143" t="s">
        <v>1</v>
      </c>
      <c r="N199" s="144" t="s">
        <v>42</v>
      </c>
      <c r="P199" s="145">
        <f>O199*H199</f>
        <v>0</v>
      </c>
      <c r="Q199" s="145">
        <v>3.8000000000000002E-4</v>
      </c>
      <c r="R199" s="145">
        <f>Q199*H199</f>
        <v>7.6000000000000004E-4</v>
      </c>
      <c r="S199" s="145">
        <v>0</v>
      </c>
      <c r="T199" s="146">
        <f>S199*H199</f>
        <v>0</v>
      </c>
      <c r="AR199" s="147" t="s">
        <v>184</v>
      </c>
      <c r="AT199" s="147" t="s">
        <v>191</v>
      </c>
      <c r="AU199" s="147" t="s">
        <v>87</v>
      </c>
      <c r="AY199" s="17" t="s">
        <v>185</v>
      </c>
      <c r="BE199" s="148">
        <f>IF(N199="základní",J199,0)</f>
        <v>0</v>
      </c>
      <c r="BF199" s="148">
        <f>IF(N199="snížená",J199,0)</f>
        <v>0</v>
      </c>
      <c r="BG199" s="148">
        <f>IF(N199="zákl. přenesená",J199,0)</f>
        <v>0</v>
      </c>
      <c r="BH199" s="148">
        <f>IF(N199="sníž. přenesená",J199,0)</f>
        <v>0</v>
      </c>
      <c r="BI199" s="148">
        <f>IF(N199="nulová",J199,0)</f>
        <v>0</v>
      </c>
      <c r="BJ199" s="17" t="s">
        <v>85</v>
      </c>
      <c r="BK199" s="148">
        <f>ROUND(I199*H199,2)</f>
        <v>0</v>
      </c>
      <c r="BL199" s="17" t="s">
        <v>184</v>
      </c>
      <c r="BM199" s="147" t="s">
        <v>2378</v>
      </c>
    </row>
    <row r="200" spans="2:65" s="1" customFormat="1" x14ac:dyDescent="0.2">
      <c r="B200" s="32"/>
      <c r="D200" s="149" t="s">
        <v>198</v>
      </c>
      <c r="F200" s="150" t="s">
        <v>2379</v>
      </c>
      <c r="I200" s="151"/>
      <c r="L200" s="32"/>
      <c r="M200" s="152"/>
      <c r="T200" s="56"/>
      <c r="AT200" s="17" t="s">
        <v>198</v>
      </c>
      <c r="AU200" s="17" t="s">
        <v>87</v>
      </c>
    </row>
    <row r="201" spans="2:65" s="12" customFormat="1" x14ac:dyDescent="0.2">
      <c r="B201" s="153"/>
      <c r="D201" s="149" t="s">
        <v>199</v>
      </c>
      <c r="E201" s="154" t="s">
        <v>1</v>
      </c>
      <c r="F201" s="155" t="s">
        <v>2380</v>
      </c>
      <c r="H201" s="154" t="s">
        <v>1</v>
      </c>
      <c r="I201" s="156"/>
      <c r="L201" s="153"/>
      <c r="M201" s="157"/>
      <c r="T201" s="158"/>
      <c r="AT201" s="154" t="s">
        <v>199</v>
      </c>
      <c r="AU201" s="154" t="s">
        <v>87</v>
      </c>
      <c r="AV201" s="12" t="s">
        <v>85</v>
      </c>
      <c r="AW201" s="12" t="s">
        <v>33</v>
      </c>
      <c r="AX201" s="12" t="s">
        <v>77</v>
      </c>
      <c r="AY201" s="154" t="s">
        <v>185</v>
      </c>
    </row>
    <row r="202" spans="2:65" s="12" customFormat="1" x14ac:dyDescent="0.2">
      <c r="B202" s="153"/>
      <c r="D202" s="149" t="s">
        <v>199</v>
      </c>
      <c r="E202" s="154" t="s">
        <v>1</v>
      </c>
      <c r="F202" s="155" t="s">
        <v>2381</v>
      </c>
      <c r="H202" s="154" t="s">
        <v>1</v>
      </c>
      <c r="I202" s="156"/>
      <c r="L202" s="153"/>
      <c r="M202" s="157"/>
      <c r="T202" s="158"/>
      <c r="AT202" s="154" t="s">
        <v>199</v>
      </c>
      <c r="AU202" s="154" t="s">
        <v>87</v>
      </c>
      <c r="AV202" s="12" t="s">
        <v>85</v>
      </c>
      <c r="AW202" s="12" t="s">
        <v>33</v>
      </c>
      <c r="AX202" s="12" t="s">
        <v>77</v>
      </c>
      <c r="AY202" s="154" t="s">
        <v>185</v>
      </c>
    </row>
    <row r="203" spans="2:65" s="13" customFormat="1" x14ac:dyDescent="0.2">
      <c r="B203" s="159"/>
      <c r="D203" s="149" t="s">
        <v>199</v>
      </c>
      <c r="E203" s="160" t="s">
        <v>1</v>
      </c>
      <c r="F203" s="161" t="s">
        <v>2382</v>
      </c>
      <c r="H203" s="162">
        <v>2</v>
      </c>
      <c r="I203" s="163"/>
      <c r="L203" s="159"/>
      <c r="M203" s="164"/>
      <c r="T203" s="165"/>
      <c r="AT203" s="160" t="s">
        <v>199</v>
      </c>
      <c r="AU203" s="160" t="s">
        <v>87</v>
      </c>
      <c r="AV203" s="13" t="s">
        <v>87</v>
      </c>
      <c r="AW203" s="13" t="s">
        <v>33</v>
      </c>
      <c r="AX203" s="13" t="s">
        <v>85</v>
      </c>
      <c r="AY203" s="160" t="s">
        <v>185</v>
      </c>
    </row>
    <row r="204" spans="2:65" s="1" customFormat="1" ht="16.5" customHeight="1" x14ac:dyDescent="0.2">
      <c r="B204" s="32"/>
      <c r="C204" s="136" t="s">
        <v>406</v>
      </c>
      <c r="D204" s="136" t="s">
        <v>191</v>
      </c>
      <c r="E204" s="137" t="s">
        <v>2383</v>
      </c>
      <c r="F204" s="138" t="s">
        <v>2384</v>
      </c>
      <c r="G204" s="139" t="s">
        <v>532</v>
      </c>
      <c r="H204" s="140">
        <v>3</v>
      </c>
      <c r="I204" s="141"/>
      <c r="J204" s="142">
        <f>ROUND(I204*H204,2)</f>
        <v>0</v>
      </c>
      <c r="K204" s="138" t="s">
        <v>195</v>
      </c>
      <c r="L204" s="32"/>
      <c r="M204" s="143" t="s">
        <v>1</v>
      </c>
      <c r="N204" s="144" t="s">
        <v>42</v>
      </c>
      <c r="P204" s="145">
        <f>O204*H204</f>
        <v>0</v>
      </c>
      <c r="Q204" s="145">
        <v>6.7000000000000002E-4</v>
      </c>
      <c r="R204" s="145">
        <f>Q204*H204</f>
        <v>2.0100000000000001E-3</v>
      </c>
      <c r="S204" s="145">
        <v>0</v>
      </c>
      <c r="T204" s="146">
        <f>S204*H204</f>
        <v>0</v>
      </c>
      <c r="AR204" s="147" t="s">
        <v>184</v>
      </c>
      <c r="AT204" s="147" t="s">
        <v>191</v>
      </c>
      <c r="AU204" s="147" t="s">
        <v>87</v>
      </c>
      <c r="AY204" s="17" t="s">
        <v>185</v>
      </c>
      <c r="BE204" s="148">
        <f>IF(N204="základní",J204,0)</f>
        <v>0</v>
      </c>
      <c r="BF204" s="148">
        <f>IF(N204="snížená",J204,0)</f>
        <v>0</v>
      </c>
      <c r="BG204" s="148">
        <f>IF(N204="zákl. přenesená",J204,0)</f>
        <v>0</v>
      </c>
      <c r="BH204" s="148">
        <f>IF(N204="sníž. přenesená",J204,0)</f>
        <v>0</v>
      </c>
      <c r="BI204" s="148">
        <f>IF(N204="nulová",J204,0)</f>
        <v>0</v>
      </c>
      <c r="BJ204" s="17" t="s">
        <v>85</v>
      </c>
      <c r="BK204" s="148">
        <f>ROUND(I204*H204,2)</f>
        <v>0</v>
      </c>
      <c r="BL204" s="17" t="s">
        <v>184</v>
      </c>
      <c r="BM204" s="147" t="s">
        <v>2385</v>
      </c>
    </row>
    <row r="205" spans="2:65" s="1" customFormat="1" x14ac:dyDescent="0.2">
      <c r="B205" s="32"/>
      <c r="D205" s="149" t="s">
        <v>198</v>
      </c>
      <c r="F205" s="150" t="s">
        <v>2386</v>
      </c>
      <c r="I205" s="151"/>
      <c r="L205" s="32"/>
      <c r="M205" s="152"/>
      <c r="T205" s="56"/>
      <c r="AT205" s="17" t="s">
        <v>198</v>
      </c>
      <c r="AU205" s="17" t="s">
        <v>87</v>
      </c>
    </row>
    <row r="206" spans="2:65" s="12" customFormat="1" x14ac:dyDescent="0.2">
      <c r="B206" s="153"/>
      <c r="D206" s="149" t="s">
        <v>199</v>
      </c>
      <c r="E206" s="154" t="s">
        <v>1</v>
      </c>
      <c r="F206" s="155" t="s">
        <v>2387</v>
      </c>
      <c r="H206" s="154" t="s">
        <v>1</v>
      </c>
      <c r="I206" s="156"/>
      <c r="L206" s="153"/>
      <c r="M206" s="157"/>
      <c r="T206" s="158"/>
      <c r="AT206" s="154" t="s">
        <v>199</v>
      </c>
      <c r="AU206" s="154" t="s">
        <v>87</v>
      </c>
      <c r="AV206" s="12" t="s">
        <v>85</v>
      </c>
      <c r="AW206" s="12" t="s">
        <v>33</v>
      </c>
      <c r="AX206" s="12" t="s">
        <v>77</v>
      </c>
      <c r="AY206" s="154" t="s">
        <v>185</v>
      </c>
    </row>
    <row r="207" spans="2:65" s="12" customFormat="1" x14ac:dyDescent="0.2">
      <c r="B207" s="153"/>
      <c r="D207" s="149" t="s">
        <v>199</v>
      </c>
      <c r="E207" s="154" t="s">
        <v>1</v>
      </c>
      <c r="F207" s="155" t="s">
        <v>2381</v>
      </c>
      <c r="H207" s="154" t="s">
        <v>1</v>
      </c>
      <c r="I207" s="156"/>
      <c r="L207" s="153"/>
      <c r="M207" s="157"/>
      <c r="T207" s="158"/>
      <c r="AT207" s="154" t="s">
        <v>199</v>
      </c>
      <c r="AU207" s="154" t="s">
        <v>87</v>
      </c>
      <c r="AV207" s="12" t="s">
        <v>85</v>
      </c>
      <c r="AW207" s="12" t="s">
        <v>33</v>
      </c>
      <c r="AX207" s="12" t="s">
        <v>77</v>
      </c>
      <c r="AY207" s="154" t="s">
        <v>185</v>
      </c>
    </row>
    <row r="208" spans="2:65" s="13" customFormat="1" x14ac:dyDescent="0.2">
      <c r="B208" s="159"/>
      <c r="D208" s="149" t="s">
        <v>199</v>
      </c>
      <c r="E208" s="160" t="s">
        <v>1</v>
      </c>
      <c r="F208" s="161" t="s">
        <v>2388</v>
      </c>
      <c r="H208" s="162">
        <v>3</v>
      </c>
      <c r="I208" s="163"/>
      <c r="L208" s="159"/>
      <c r="M208" s="164"/>
      <c r="T208" s="165"/>
      <c r="AT208" s="160" t="s">
        <v>199</v>
      </c>
      <c r="AU208" s="160" t="s">
        <v>87</v>
      </c>
      <c r="AV208" s="13" t="s">
        <v>87</v>
      </c>
      <c r="AW208" s="13" t="s">
        <v>33</v>
      </c>
      <c r="AX208" s="13" t="s">
        <v>85</v>
      </c>
      <c r="AY208" s="160" t="s">
        <v>185</v>
      </c>
    </row>
    <row r="209" spans="2:65" s="1" customFormat="1" ht="16.5" customHeight="1" x14ac:dyDescent="0.2">
      <c r="B209" s="32"/>
      <c r="C209" s="136" t="s">
        <v>412</v>
      </c>
      <c r="D209" s="136" t="s">
        <v>191</v>
      </c>
      <c r="E209" s="137" t="s">
        <v>2389</v>
      </c>
      <c r="F209" s="138" t="s">
        <v>2390</v>
      </c>
      <c r="G209" s="139" t="s">
        <v>532</v>
      </c>
      <c r="H209" s="140">
        <v>5</v>
      </c>
      <c r="I209" s="141"/>
      <c r="J209" s="142">
        <f>ROUND(I209*H209,2)</f>
        <v>0</v>
      </c>
      <c r="K209" s="138" t="s">
        <v>2391</v>
      </c>
      <c r="L209" s="32"/>
      <c r="M209" s="143" t="s">
        <v>1</v>
      </c>
      <c r="N209" s="144" t="s">
        <v>42</v>
      </c>
      <c r="P209" s="145">
        <f>O209*H209</f>
        <v>0</v>
      </c>
      <c r="Q209" s="145">
        <v>0</v>
      </c>
      <c r="R209" s="145">
        <f>Q209*H209</f>
        <v>0</v>
      </c>
      <c r="S209" s="145">
        <v>0</v>
      </c>
      <c r="T209" s="146">
        <f>S209*H209</f>
        <v>0</v>
      </c>
      <c r="AR209" s="147" t="s">
        <v>184</v>
      </c>
      <c r="AT209" s="147" t="s">
        <v>191</v>
      </c>
      <c r="AU209" s="147" t="s">
        <v>87</v>
      </c>
      <c r="AY209" s="17" t="s">
        <v>185</v>
      </c>
      <c r="BE209" s="148">
        <f>IF(N209="základní",J209,0)</f>
        <v>0</v>
      </c>
      <c r="BF209" s="148">
        <f>IF(N209="snížená",J209,0)</f>
        <v>0</v>
      </c>
      <c r="BG209" s="148">
        <f>IF(N209="zákl. přenesená",J209,0)</f>
        <v>0</v>
      </c>
      <c r="BH209" s="148">
        <f>IF(N209="sníž. přenesená",J209,0)</f>
        <v>0</v>
      </c>
      <c r="BI209" s="148">
        <f>IF(N209="nulová",J209,0)</f>
        <v>0</v>
      </c>
      <c r="BJ209" s="17" t="s">
        <v>85</v>
      </c>
      <c r="BK209" s="148">
        <f>ROUND(I209*H209,2)</f>
        <v>0</v>
      </c>
      <c r="BL209" s="17" t="s">
        <v>184</v>
      </c>
      <c r="BM209" s="147" t="s">
        <v>2392</v>
      </c>
    </row>
    <row r="210" spans="2:65" s="1" customFormat="1" ht="19.2" x14ac:dyDescent="0.2">
      <c r="B210" s="32"/>
      <c r="D210" s="149" t="s">
        <v>198</v>
      </c>
      <c r="F210" s="150" t="s">
        <v>2393</v>
      </c>
      <c r="I210" s="151"/>
      <c r="L210" s="32"/>
      <c r="M210" s="152"/>
      <c r="T210" s="56"/>
      <c r="AT210" s="17" t="s">
        <v>198</v>
      </c>
      <c r="AU210" s="17" t="s">
        <v>87</v>
      </c>
    </row>
    <row r="211" spans="2:65" s="13" customFormat="1" x14ac:dyDescent="0.2">
      <c r="B211" s="159"/>
      <c r="D211" s="149" t="s">
        <v>199</v>
      </c>
      <c r="E211" s="160" t="s">
        <v>1</v>
      </c>
      <c r="F211" s="161" t="s">
        <v>2394</v>
      </c>
      <c r="H211" s="162">
        <v>5</v>
      </c>
      <c r="I211" s="163"/>
      <c r="L211" s="159"/>
      <c r="M211" s="164"/>
      <c r="T211" s="165"/>
      <c r="AT211" s="160" t="s">
        <v>199</v>
      </c>
      <c r="AU211" s="160" t="s">
        <v>87</v>
      </c>
      <c r="AV211" s="13" t="s">
        <v>87</v>
      </c>
      <c r="AW211" s="13" t="s">
        <v>33</v>
      </c>
      <c r="AX211" s="13" t="s">
        <v>85</v>
      </c>
      <c r="AY211" s="160" t="s">
        <v>185</v>
      </c>
    </row>
    <row r="212" spans="2:65" s="1" customFormat="1" ht="16.5" customHeight="1" x14ac:dyDescent="0.2">
      <c r="B212" s="32"/>
      <c r="C212" s="176" t="s">
        <v>7</v>
      </c>
      <c r="D212" s="176" t="s">
        <v>455</v>
      </c>
      <c r="E212" s="177" t="s">
        <v>2395</v>
      </c>
      <c r="F212" s="178" t="s">
        <v>2396</v>
      </c>
      <c r="G212" s="179" t="s">
        <v>532</v>
      </c>
      <c r="H212" s="180">
        <v>2</v>
      </c>
      <c r="I212" s="181"/>
      <c r="J212" s="182">
        <f>ROUND(I212*H212,2)</f>
        <v>0</v>
      </c>
      <c r="K212" s="178" t="s">
        <v>1</v>
      </c>
      <c r="L212" s="183"/>
      <c r="M212" s="184" t="s">
        <v>1</v>
      </c>
      <c r="N212" s="185" t="s">
        <v>42</v>
      </c>
      <c r="P212" s="145">
        <f>O212*H212</f>
        <v>0</v>
      </c>
      <c r="Q212" s="145">
        <v>3.3500000000000001E-3</v>
      </c>
      <c r="R212" s="145">
        <f>Q212*H212</f>
        <v>6.7000000000000002E-3</v>
      </c>
      <c r="S212" s="145">
        <v>0</v>
      </c>
      <c r="T212" s="146">
        <f>S212*H212</f>
        <v>0</v>
      </c>
      <c r="AR212" s="147" t="s">
        <v>236</v>
      </c>
      <c r="AT212" s="147" t="s">
        <v>455</v>
      </c>
      <c r="AU212" s="147" t="s">
        <v>87</v>
      </c>
      <c r="AY212" s="17" t="s">
        <v>185</v>
      </c>
      <c r="BE212" s="148">
        <f>IF(N212="základní",J212,0)</f>
        <v>0</v>
      </c>
      <c r="BF212" s="148">
        <f>IF(N212="snížená",J212,0)</f>
        <v>0</v>
      </c>
      <c r="BG212" s="148">
        <f>IF(N212="zákl. přenesená",J212,0)</f>
        <v>0</v>
      </c>
      <c r="BH212" s="148">
        <f>IF(N212="sníž. přenesená",J212,0)</f>
        <v>0</v>
      </c>
      <c r="BI212" s="148">
        <f>IF(N212="nulová",J212,0)</f>
        <v>0</v>
      </c>
      <c r="BJ212" s="17" t="s">
        <v>85</v>
      </c>
      <c r="BK212" s="148">
        <f>ROUND(I212*H212,2)</f>
        <v>0</v>
      </c>
      <c r="BL212" s="17" t="s">
        <v>184</v>
      </c>
      <c r="BM212" s="147" t="s">
        <v>2397</v>
      </c>
    </row>
    <row r="213" spans="2:65" s="1" customFormat="1" x14ac:dyDescent="0.2">
      <c r="B213" s="32"/>
      <c r="D213" s="149" t="s">
        <v>198</v>
      </c>
      <c r="F213" s="150" t="s">
        <v>2396</v>
      </c>
      <c r="I213" s="151"/>
      <c r="L213" s="32"/>
      <c r="M213" s="152"/>
      <c r="T213" s="56"/>
      <c r="AT213" s="17" t="s">
        <v>198</v>
      </c>
      <c r="AU213" s="17" t="s">
        <v>87</v>
      </c>
    </row>
    <row r="214" spans="2:65" s="12" customFormat="1" x14ac:dyDescent="0.2">
      <c r="B214" s="153"/>
      <c r="D214" s="149" t="s">
        <v>199</v>
      </c>
      <c r="E214" s="154" t="s">
        <v>1</v>
      </c>
      <c r="F214" s="155" t="s">
        <v>2398</v>
      </c>
      <c r="H214" s="154" t="s">
        <v>1</v>
      </c>
      <c r="I214" s="156"/>
      <c r="L214" s="153"/>
      <c r="M214" s="157"/>
      <c r="T214" s="158"/>
      <c r="AT214" s="154" t="s">
        <v>199</v>
      </c>
      <c r="AU214" s="154" t="s">
        <v>87</v>
      </c>
      <c r="AV214" s="12" t="s">
        <v>85</v>
      </c>
      <c r="AW214" s="12" t="s">
        <v>33</v>
      </c>
      <c r="AX214" s="12" t="s">
        <v>77</v>
      </c>
      <c r="AY214" s="154" t="s">
        <v>185</v>
      </c>
    </row>
    <row r="215" spans="2:65" s="13" customFormat="1" x14ac:dyDescent="0.2">
      <c r="B215" s="159"/>
      <c r="D215" s="149" t="s">
        <v>199</v>
      </c>
      <c r="E215" s="160" t="s">
        <v>1</v>
      </c>
      <c r="F215" s="161" t="s">
        <v>2399</v>
      </c>
      <c r="H215" s="162">
        <v>2</v>
      </c>
      <c r="I215" s="163"/>
      <c r="L215" s="159"/>
      <c r="M215" s="164"/>
      <c r="T215" s="165"/>
      <c r="AT215" s="160" t="s">
        <v>199</v>
      </c>
      <c r="AU215" s="160" t="s">
        <v>87</v>
      </c>
      <c r="AV215" s="13" t="s">
        <v>87</v>
      </c>
      <c r="AW215" s="13" t="s">
        <v>33</v>
      </c>
      <c r="AX215" s="13" t="s">
        <v>85</v>
      </c>
      <c r="AY215" s="160" t="s">
        <v>185</v>
      </c>
    </row>
    <row r="216" spans="2:65" s="1" customFormat="1" ht="16.5" customHeight="1" x14ac:dyDescent="0.2">
      <c r="B216" s="32"/>
      <c r="C216" s="176" t="s">
        <v>424</v>
      </c>
      <c r="D216" s="176" t="s">
        <v>455</v>
      </c>
      <c r="E216" s="177" t="s">
        <v>2400</v>
      </c>
      <c r="F216" s="178" t="s">
        <v>2401</v>
      </c>
      <c r="G216" s="179" t="s">
        <v>532</v>
      </c>
      <c r="H216" s="180">
        <v>3</v>
      </c>
      <c r="I216" s="181"/>
      <c r="J216" s="182">
        <f>ROUND(I216*H216,2)</f>
        <v>0</v>
      </c>
      <c r="K216" s="178" t="s">
        <v>1</v>
      </c>
      <c r="L216" s="183"/>
      <c r="M216" s="184" t="s">
        <v>1</v>
      </c>
      <c r="N216" s="185" t="s">
        <v>42</v>
      </c>
      <c r="P216" s="145">
        <f>O216*H216</f>
        <v>0</v>
      </c>
      <c r="Q216" s="145">
        <v>4.1999999999999997E-3</v>
      </c>
      <c r="R216" s="145">
        <f>Q216*H216</f>
        <v>1.26E-2</v>
      </c>
      <c r="S216" s="145">
        <v>0</v>
      </c>
      <c r="T216" s="146">
        <f>S216*H216</f>
        <v>0</v>
      </c>
      <c r="AR216" s="147" t="s">
        <v>236</v>
      </c>
      <c r="AT216" s="147" t="s">
        <v>455</v>
      </c>
      <c r="AU216" s="147" t="s">
        <v>87</v>
      </c>
      <c r="AY216" s="17" t="s">
        <v>185</v>
      </c>
      <c r="BE216" s="148">
        <f>IF(N216="základní",J216,0)</f>
        <v>0</v>
      </c>
      <c r="BF216" s="148">
        <f>IF(N216="snížená",J216,0)</f>
        <v>0</v>
      </c>
      <c r="BG216" s="148">
        <f>IF(N216="zákl. přenesená",J216,0)</f>
        <v>0</v>
      </c>
      <c r="BH216" s="148">
        <f>IF(N216="sníž. přenesená",J216,0)</f>
        <v>0</v>
      </c>
      <c r="BI216" s="148">
        <f>IF(N216="nulová",J216,0)</f>
        <v>0</v>
      </c>
      <c r="BJ216" s="17" t="s">
        <v>85</v>
      </c>
      <c r="BK216" s="148">
        <f>ROUND(I216*H216,2)</f>
        <v>0</v>
      </c>
      <c r="BL216" s="17" t="s">
        <v>184</v>
      </c>
      <c r="BM216" s="147" t="s">
        <v>2402</v>
      </c>
    </row>
    <row r="217" spans="2:65" s="1" customFormat="1" x14ac:dyDescent="0.2">
      <c r="B217" s="32"/>
      <c r="D217" s="149" t="s">
        <v>198</v>
      </c>
      <c r="F217" s="150" t="s">
        <v>2401</v>
      </c>
      <c r="I217" s="151"/>
      <c r="L217" s="32"/>
      <c r="M217" s="152"/>
      <c r="T217" s="56"/>
      <c r="AT217" s="17" t="s">
        <v>198</v>
      </c>
      <c r="AU217" s="17" t="s">
        <v>87</v>
      </c>
    </row>
    <row r="218" spans="2:65" s="12" customFormat="1" x14ac:dyDescent="0.2">
      <c r="B218" s="153"/>
      <c r="D218" s="149" t="s">
        <v>199</v>
      </c>
      <c r="E218" s="154" t="s">
        <v>1</v>
      </c>
      <c r="F218" s="155" t="s">
        <v>2403</v>
      </c>
      <c r="H218" s="154" t="s">
        <v>1</v>
      </c>
      <c r="I218" s="156"/>
      <c r="L218" s="153"/>
      <c r="M218" s="157"/>
      <c r="T218" s="158"/>
      <c r="AT218" s="154" t="s">
        <v>199</v>
      </c>
      <c r="AU218" s="154" t="s">
        <v>87</v>
      </c>
      <c r="AV218" s="12" t="s">
        <v>85</v>
      </c>
      <c r="AW218" s="12" t="s">
        <v>33</v>
      </c>
      <c r="AX218" s="12" t="s">
        <v>77</v>
      </c>
      <c r="AY218" s="154" t="s">
        <v>185</v>
      </c>
    </row>
    <row r="219" spans="2:65" s="13" customFormat="1" x14ac:dyDescent="0.2">
      <c r="B219" s="159"/>
      <c r="D219" s="149" t="s">
        <v>199</v>
      </c>
      <c r="E219" s="160" t="s">
        <v>1</v>
      </c>
      <c r="F219" s="161" t="s">
        <v>2404</v>
      </c>
      <c r="H219" s="162">
        <v>3</v>
      </c>
      <c r="I219" s="163"/>
      <c r="L219" s="159"/>
      <c r="M219" s="164"/>
      <c r="T219" s="165"/>
      <c r="AT219" s="160" t="s">
        <v>199</v>
      </c>
      <c r="AU219" s="160" t="s">
        <v>87</v>
      </c>
      <c r="AV219" s="13" t="s">
        <v>87</v>
      </c>
      <c r="AW219" s="13" t="s">
        <v>33</v>
      </c>
      <c r="AX219" s="13" t="s">
        <v>85</v>
      </c>
      <c r="AY219" s="160" t="s">
        <v>185</v>
      </c>
    </row>
    <row r="220" spans="2:65" s="1" customFormat="1" ht="16.5" customHeight="1" x14ac:dyDescent="0.2">
      <c r="B220" s="32"/>
      <c r="C220" s="176" t="s">
        <v>434</v>
      </c>
      <c r="D220" s="176" t="s">
        <v>455</v>
      </c>
      <c r="E220" s="177" t="s">
        <v>2405</v>
      </c>
      <c r="F220" s="178" t="s">
        <v>2406</v>
      </c>
      <c r="G220" s="179" t="s">
        <v>532</v>
      </c>
      <c r="H220" s="180">
        <v>2</v>
      </c>
      <c r="I220" s="181"/>
      <c r="J220" s="182">
        <f>ROUND(I220*H220,2)</f>
        <v>0</v>
      </c>
      <c r="K220" s="178" t="s">
        <v>1</v>
      </c>
      <c r="L220" s="183"/>
      <c r="M220" s="184" t="s">
        <v>1</v>
      </c>
      <c r="N220" s="185" t="s">
        <v>42</v>
      </c>
      <c r="P220" s="145">
        <f>O220*H220</f>
        <v>0</v>
      </c>
      <c r="Q220" s="145">
        <v>2.5000000000000001E-3</v>
      </c>
      <c r="R220" s="145">
        <f>Q220*H220</f>
        <v>5.0000000000000001E-3</v>
      </c>
      <c r="S220" s="145">
        <v>0</v>
      </c>
      <c r="T220" s="146">
        <f>S220*H220</f>
        <v>0</v>
      </c>
      <c r="AR220" s="147" t="s">
        <v>236</v>
      </c>
      <c r="AT220" s="147" t="s">
        <v>455</v>
      </c>
      <c r="AU220" s="147" t="s">
        <v>87</v>
      </c>
      <c r="AY220" s="17" t="s">
        <v>185</v>
      </c>
      <c r="BE220" s="148">
        <f>IF(N220="základní",J220,0)</f>
        <v>0</v>
      </c>
      <c r="BF220" s="148">
        <f>IF(N220="snížená",J220,0)</f>
        <v>0</v>
      </c>
      <c r="BG220" s="148">
        <f>IF(N220="zákl. přenesená",J220,0)</f>
        <v>0</v>
      </c>
      <c r="BH220" s="148">
        <f>IF(N220="sníž. přenesená",J220,0)</f>
        <v>0</v>
      </c>
      <c r="BI220" s="148">
        <f>IF(N220="nulová",J220,0)</f>
        <v>0</v>
      </c>
      <c r="BJ220" s="17" t="s">
        <v>85</v>
      </c>
      <c r="BK220" s="148">
        <f>ROUND(I220*H220,2)</f>
        <v>0</v>
      </c>
      <c r="BL220" s="17" t="s">
        <v>184</v>
      </c>
      <c r="BM220" s="147" t="s">
        <v>2407</v>
      </c>
    </row>
    <row r="221" spans="2:65" s="1" customFormat="1" x14ac:dyDescent="0.2">
      <c r="B221" s="32"/>
      <c r="D221" s="149" t="s">
        <v>198</v>
      </c>
      <c r="F221" s="150" t="s">
        <v>2406</v>
      </c>
      <c r="I221" s="151"/>
      <c r="L221" s="32"/>
      <c r="M221" s="152"/>
      <c r="T221" s="56"/>
      <c r="AT221" s="17" t="s">
        <v>198</v>
      </c>
      <c r="AU221" s="17" t="s">
        <v>87</v>
      </c>
    </row>
    <row r="222" spans="2:65" s="13" customFormat="1" x14ac:dyDescent="0.2">
      <c r="B222" s="159"/>
      <c r="D222" s="149" t="s">
        <v>199</v>
      </c>
      <c r="E222" s="160" t="s">
        <v>1</v>
      </c>
      <c r="F222" s="161" t="s">
        <v>2408</v>
      </c>
      <c r="H222" s="162">
        <v>2</v>
      </c>
      <c r="I222" s="163"/>
      <c r="L222" s="159"/>
      <c r="M222" s="164"/>
      <c r="T222" s="165"/>
      <c r="AT222" s="160" t="s">
        <v>199</v>
      </c>
      <c r="AU222" s="160" t="s">
        <v>87</v>
      </c>
      <c r="AV222" s="13" t="s">
        <v>87</v>
      </c>
      <c r="AW222" s="13" t="s">
        <v>33</v>
      </c>
      <c r="AX222" s="13" t="s">
        <v>85</v>
      </c>
      <c r="AY222" s="160" t="s">
        <v>185</v>
      </c>
    </row>
    <row r="223" spans="2:65" s="1" customFormat="1" ht="16.5" customHeight="1" x14ac:dyDescent="0.2">
      <c r="B223" s="32"/>
      <c r="C223" s="176" t="s">
        <v>440</v>
      </c>
      <c r="D223" s="176" t="s">
        <v>455</v>
      </c>
      <c r="E223" s="177" t="s">
        <v>2409</v>
      </c>
      <c r="F223" s="178" t="s">
        <v>2410</v>
      </c>
      <c r="G223" s="179" t="s">
        <v>532</v>
      </c>
      <c r="H223" s="180">
        <v>3</v>
      </c>
      <c r="I223" s="181"/>
      <c r="J223" s="182">
        <f>ROUND(I223*H223,2)</f>
        <v>0</v>
      </c>
      <c r="K223" s="178" t="s">
        <v>1</v>
      </c>
      <c r="L223" s="183"/>
      <c r="M223" s="184" t="s">
        <v>1</v>
      </c>
      <c r="N223" s="185" t="s">
        <v>42</v>
      </c>
      <c r="P223" s="145">
        <f>O223*H223</f>
        <v>0</v>
      </c>
      <c r="Q223" s="145">
        <v>4.4000000000000003E-3</v>
      </c>
      <c r="R223" s="145">
        <f>Q223*H223</f>
        <v>1.32E-2</v>
      </c>
      <c r="S223" s="145">
        <v>0</v>
      </c>
      <c r="T223" s="146">
        <f>S223*H223</f>
        <v>0</v>
      </c>
      <c r="AR223" s="147" t="s">
        <v>236</v>
      </c>
      <c r="AT223" s="147" t="s">
        <v>455</v>
      </c>
      <c r="AU223" s="147" t="s">
        <v>87</v>
      </c>
      <c r="AY223" s="17" t="s">
        <v>185</v>
      </c>
      <c r="BE223" s="148">
        <f>IF(N223="základní",J223,0)</f>
        <v>0</v>
      </c>
      <c r="BF223" s="148">
        <f>IF(N223="snížená",J223,0)</f>
        <v>0</v>
      </c>
      <c r="BG223" s="148">
        <f>IF(N223="zákl. přenesená",J223,0)</f>
        <v>0</v>
      </c>
      <c r="BH223" s="148">
        <f>IF(N223="sníž. přenesená",J223,0)</f>
        <v>0</v>
      </c>
      <c r="BI223" s="148">
        <f>IF(N223="nulová",J223,0)</f>
        <v>0</v>
      </c>
      <c r="BJ223" s="17" t="s">
        <v>85</v>
      </c>
      <c r="BK223" s="148">
        <f>ROUND(I223*H223,2)</f>
        <v>0</v>
      </c>
      <c r="BL223" s="17" t="s">
        <v>184</v>
      </c>
      <c r="BM223" s="147" t="s">
        <v>2411</v>
      </c>
    </row>
    <row r="224" spans="2:65" s="1" customFormat="1" x14ac:dyDescent="0.2">
      <c r="B224" s="32"/>
      <c r="D224" s="149" t="s">
        <v>198</v>
      </c>
      <c r="F224" s="150" t="s">
        <v>2410</v>
      </c>
      <c r="I224" s="151"/>
      <c r="L224" s="32"/>
      <c r="M224" s="152"/>
      <c r="T224" s="56"/>
      <c r="AT224" s="17" t="s">
        <v>198</v>
      </c>
      <c r="AU224" s="17" t="s">
        <v>87</v>
      </c>
    </row>
    <row r="225" spans="2:65" s="13" customFormat="1" x14ac:dyDescent="0.2">
      <c r="B225" s="159"/>
      <c r="D225" s="149" t="s">
        <v>199</v>
      </c>
      <c r="E225" s="160" t="s">
        <v>1</v>
      </c>
      <c r="F225" s="161" t="s">
        <v>2412</v>
      </c>
      <c r="H225" s="162">
        <v>3</v>
      </c>
      <c r="I225" s="163"/>
      <c r="L225" s="159"/>
      <c r="M225" s="164"/>
      <c r="T225" s="165"/>
      <c r="AT225" s="160" t="s">
        <v>199</v>
      </c>
      <c r="AU225" s="160" t="s">
        <v>87</v>
      </c>
      <c r="AV225" s="13" t="s">
        <v>87</v>
      </c>
      <c r="AW225" s="13" t="s">
        <v>33</v>
      </c>
      <c r="AX225" s="13" t="s">
        <v>85</v>
      </c>
      <c r="AY225" s="160" t="s">
        <v>185</v>
      </c>
    </row>
    <row r="226" spans="2:65" s="1" customFormat="1" ht="16.5" customHeight="1" x14ac:dyDescent="0.2">
      <c r="B226" s="32"/>
      <c r="C226" s="176" t="s">
        <v>447</v>
      </c>
      <c r="D226" s="176" t="s">
        <v>455</v>
      </c>
      <c r="E226" s="177" t="s">
        <v>2413</v>
      </c>
      <c r="F226" s="178" t="s">
        <v>2414</v>
      </c>
      <c r="G226" s="179" t="s">
        <v>532</v>
      </c>
      <c r="H226" s="180">
        <v>5</v>
      </c>
      <c r="I226" s="181"/>
      <c r="J226" s="182">
        <f>ROUND(I226*H226,2)</f>
        <v>0</v>
      </c>
      <c r="K226" s="178" t="s">
        <v>1</v>
      </c>
      <c r="L226" s="183"/>
      <c r="M226" s="184" t="s">
        <v>1</v>
      </c>
      <c r="N226" s="185" t="s">
        <v>42</v>
      </c>
      <c r="P226" s="145">
        <f>O226*H226</f>
        <v>0</v>
      </c>
      <c r="Q226" s="145">
        <v>3.3E-3</v>
      </c>
      <c r="R226" s="145">
        <f>Q226*H226</f>
        <v>1.6500000000000001E-2</v>
      </c>
      <c r="S226" s="145">
        <v>0</v>
      </c>
      <c r="T226" s="146">
        <f>S226*H226</f>
        <v>0</v>
      </c>
      <c r="AR226" s="147" t="s">
        <v>236</v>
      </c>
      <c r="AT226" s="147" t="s">
        <v>455</v>
      </c>
      <c r="AU226" s="147" t="s">
        <v>87</v>
      </c>
      <c r="AY226" s="17" t="s">
        <v>185</v>
      </c>
      <c r="BE226" s="148">
        <f>IF(N226="základní",J226,0)</f>
        <v>0</v>
      </c>
      <c r="BF226" s="148">
        <f>IF(N226="snížená",J226,0)</f>
        <v>0</v>
      </c>
      <c r="BG226" s="148">
        <f>IF(N226="zákl. přenesená",J226,0)</f>
        <v>0</v>
      </c>
      <c r="BH226" s="148">
        <f>IF(N226="sníž. přenesená",J226,0)</f>
        <v>0</v>
      </c>
      <c r="BI226" s="148">
        <f>IF(N226="nulová",J226,0)</f>
        <v>0</v>
      </c>
      <c r="BJ226" s="17" t="s">
        <v>85</v>
      </c>
      <c r="BK226" s="148">
        <f>ROUND(I226*H226,2)</f>
        <v>0</v>
      </c>
      <c r="BL226" s="17" t="s">
        <v>184</v>
      </c>
      <c r="BM226" s="147" t="s">
        <v>2415</v>
      </c>
    </row>
    <row r="227" spans="2:65" s="1" customFormat="1" x14ac:dyDescent="0.2">
      <c r="B227" s="32"/>
      <c r="D227" s="149" t="s">
        <v>198</v>
      </c>
      <c r="F227" s="150" t="s">
        <v>2414</v>
      </c>
      <c r="I227" s="151"/>
      <c r="L227" s="32"/>
      <c r="M227" s="152"/>
      <c r="T227" s="56"/>
      <c r="AT227" s="17" t="s">
        <v>198</v>
      </c>
      <c r="AU227" s="17" t="s">
        <v>87</v>
      </c>
    </row>
    <row r="228" spans="2:65" s="13" customFormat="1" x14ac:dyDescent="0.2">
      <c r="B228" s="159"/>
      <c r="D228" s="149" t="s">
        <v>199</v>
      </c>
      <c r="E228" s="160" t="s">
        <v>1</v>
      </c>
      <c r="F228" s="161" t="s">
        <v>2416</v>
      </c>
      <c r="H228" s="162">
        <v>5</v>
      </c>
      <c r="I228" s="163"/>
      <c r="L228" s="159"/>
      <c r="M228" s="164"/>
      <c r="T228" s="165"/>
      <c r="AT228" s="160" t="s">
        <v>199</v>
      </c>
      <c r="AU228" s="160" t="s">
        <v>87</v>
      </c>
      <c r="AV228" s="13" t="s">
        <v>87</v>
      </c>
      <c r="AW228" s="13" t="s">
        <v>33</v>
      </c>
      <c r="AX228" s="13" t="s">
        <v>85</v>
      </c>
      <c r="AY228" s="160" t="s">
        <v>185</v>
      </c>
    </row>
    <row r="229" spans="2:65" s="1" customFormat="1" ht="16.5" customHeight="1" x14ac:dyDescent="0.2">
      <c r="B229" s="32"/>
      <c r="C229" s="136" t="s">
        <v>454</v>
      </c>
      <c r="D229" s="136" t="s">
        <v>191</v>
      </c>
      <c r="E229" s="137" t="s">
        <v>1642</v>
      </c>
      <c r="F229" s="138" t="s">
        <v>1643</v>
      </c>
      <c r="G229" s="139" t="s">
        <v>365</v>
      </c>
      <c r="H229" s="140">
        <v>26.5</v>
      </c>
      <c r="I229" s="141"/>
      <c r="J229" s="142">
        <f>ROUND(I229*H229,2)</f>
        <v>0</v>
      </c>
      <c r="K229" s="138" t="s">
        <v>195</v>
      </c>
      <c r="L229" s="32"/>
      <c r="M229" s="143" t="s">
        <v>1</v>
      </c>
      <c r="N229" s="144" t="s">
        <v>42</v>
      </c>
      <c r="P229" s="145">
        <f>O229*H229</f>
        <v>0</v>
      </c>
      <c r="Q229" s="145">
        <v>0</v>
      </c>
      <c r="R229" s="145">
        <f>Q229*H229</f>
        <v>0</v>
      </c>
      <c r="S229" s="145">
        <v>0</v>
      </c>
      <c r="T229" s="146">
        <f>S229*H229</f>
        <v>0</v>
      </c>
      <c r="AR229" s="147" t="s">
        <v>184</v>
      </c>
      <c r="AT229" s="147" t="s">
        <v>191</v>
      </c>
      <c r="AU229" s="147" t="s">
        <v>87</v>
      </c>
      <c r="AY229" s="17" t="s">
        <v>185</v>
      </c>
      <c r="BE229" s="148">
        <f>IF(N229="základní",J229,0)</f>
        <v>0</v>
      </c>
      <c r="BF229" s="148">
        <f>IF(N229="snížená",J229,0)</f>
        <v>0</v>
      </c>
      <c r="BG229" s="148">
        <f>IF(N229="zákl. přenesená",J229,0)</f>
        <v>0</v>
      </c>
      <c r="BH229" s="148">
        <f>IF(N229="sníž. přenesená",J229,0)</f>
        <v>0</v>
      </c>
      <c r="BI229" s="148">
        <f>IF(N229="nulová",J229,0)</f>
        <v>0</v>
      </c>
      <c r="BJ229" s="17" t="s">
        <v>85</v>
      </c>
      <c r="BK229" s="148">
        <f>ROUND(I229*H229,2)</f>
        <v>0</v>
      </c>
      <c r="BL229" s="17" t="s">
        <v>184</v>
      </c>
      <c r="BM229" s="147" t="s">
        <v>2417</v>
      </c>
    </row>
    <row r="230" spans="2:65" s="1" customFormat="1" x14ac:dyDescent="0.2">
      <c r="B230" s="32"/>
      <c r="D230" s="149" t="s">
        <v>198</v>
      </c>
      <c r="F230" s="150" t="s">
        <v>1643</v>
      </c>
      <c r="I230" s="151"/>
      <c r="L230" s="32"/>
      <c r="M230" s="152"/>
      <c r="T230" s="56"/>
      <c r="AT230" s="17" t="s">
        <v>198</v>
      </c>
      <c r="AU230" s="17" t="s">
        <v>87</v>
      </c>
    </row>
    <row r="231" spans="2:65" s="13" customFormat="1" x14ac:dyDescent="0.2">
      <c r="B231" s="159"/>
      <c r="D231" s="149" t="s">
        <v>199</v>
      </c>
      <c r="E231" s="160" t="s">
        <v>1</v>
      </c>
      <c r="F231" s="161" t="s">
        <v>2418</v>
      </c>
      <c r="H231" s="162">
        <v>26.5</v>
      </c>
      <c r="I231" s="163"/>
      <c r="L231" s="159"/>
      <c r="M231" s="164"/>
      <c r="T231" s="165"/>
      <c r="AT231" s="160" t="s">
        <v>199</v>
      </c>
      <c r="AU231" s="160" t="s">
        <v>87</v>
      </c>
      <c r="AV231" s="13" t="s">
        <v>87</v>
      </c>
      <c r="AW231" s="13" t="s">
        <v>33</v>
      </c>
      <c r="AX231" s="13" t="s">
        <v>85</v>
      </c>
      <c r="AY231" s="160" t="s">
        <v>185</v>
      </c>
    </row>
    <row r="232" spans="2:65" s="1" customFormat="1" ht="16.5" customHeight="1" x14ac:dyDescent="0.2">
      <c r="B232" s="32"/>
      <c r="C232" s="136" t="s">
        <v>463</v>
      </c>
      <c r="D232" s="136" t="s">
        <v>191</v>
      </c>
      <c r="E232" s="137" t="s">
        <v>1646</v>
      </c>
      <c r="F232" s="138" t="s">
        <v>1647</v>
      </c>
      <c r="G232" s="139" t="s">
        <v>365</v>
      </c>
      <c r="H232" s="140">
        <v>26.5</v>
      </c>
      <c r="I232" s="141"/>
      <c r="J232" s="142">
        <f>ROUND(I232*H232,2)</f>
        <v>0</v>
      </c>
      <c r="K232" s="138" t="s">
        <v>195</v>
      </c>
      <c r="L232" s="32"/>
      <c r="M232" s="143" t="s">
        <v>1</v>
      </c>
      <c r="N232" s="144" t="s">
        <v>42</v>
      </c>
      <c r="P232" s="145">
        <f>O232*H232</f>
        <v>0</v>
      </c>
      <c r="Q232" s="145">
        <v>0</v>
      </c>
      <c r="R232" s="145">
        <f>Q232*H232</f>
        <v>0</v>
      </c>
      <c r="S232" s="145">
        <v>0</v>
      </c>
      <c r="T232" s="146">
        <f>S232*H232</f>
        <v>0</v>
      </c>
      <c r="AR232" s="147" t="s">
        <v>184</v>
      </c>
      <c r="AT232" s="147" t="s">
        <v>191</v>
      </c>
      <c r="AU232" s="147" t="s">
        <v>87</v>
      </c>
      <c r="AY232" s="17" t="s">
        <v>185</v>
      </c>
      <c r="BE232" s="148">
        <f>IF(N232="základní",J232,0)</f>
        <v>0</v>
      </c>
      <c r="BF232" s="148">
        <f>IF(N232="snížená",J232,0)</f>
        <v>0</v>
      </c>
      <c r="BG232" s="148">
        <f>IF(N232="zákl. přenesená",J232,0)</f>
        <v>0</v>
      </c>
      <c r="BH232" s="148">
        <f>IF(N232="sníž. přenesená",J232,0)</f>
        <v>0</v>
      </c>
      <c r="BI232" s="148">
        <f>IF(N232="nulová",J232,0)</f>
        <v>0</v>
      </c>
      <c r="BJ232" s="17" t="s">
        <v>85</v>
      </c>
      <c r="BK232" s="148">
        <f>ROUND(I232*H232,2)</f>
        <v>0</v>
      </c>
      <c r="BL232" s="17" t="s">
        <v>184</v>
      </c>
      <c r="BM232" s="147" t="s">
        <v>2419</v>
      </c>
    </row>
    <row r="233" spans="2:65" s="1" customFormat="1" x14ac:dyDescent="0.2">
      <c r="B233" s="32"/>
      <c r="D233" s="149" t="s">
        <v>198</v>
      </c>
      <c r="F233" s="150" t="s">
        <v>1649</v>
      </c>
      <c r="I233" s="151"/>
      <c r="L233" s="32"/>
      <c r="M233" s="152"/>
      <c r="T233" s="56"/>
      <c r="AT233" s="17" t="s">
        <v>198</v>
      </c>
      <c r="AU233" s="17" t="s">
        <v>87</v>
      </c>
    </row>
    <row r="234" spans="2:65" s="13" customFormat="1" x14ac:dyDescent="0.2">
      <c r="B234" s="159"/>
      <c r="D234" s="149" t="s">
        <v>199</v>
      </c>
      <c r="E234" s="160" t="s">
        <v>1</v>
      </c>
      <c r="F234" s="161" t="s">
        <v>2418</v>
      </c>
      <c r="H234" s="162">
        <v>26.5</v>
      </c>
      <c r="I234" s="163"/>
      <c r="L234" s="159"/>
      <c r="M234" s="164"/>
      <c r="T234" s="165"/>
      <c r="AT234" s="160" t="s">
        <v>199</v>
      </c>
      <c r="AU234" s="160" t="s">
        <v>87</v>
      </c>
      <c r="AV234" s="13" t="s">
        <v>87</v>
      </c>
      <c r="AW234" s="13" t="s">
        <v>33</v>
      </c>
      <c r="AX234" s="13" t="s">
        <v>85</v>
      </c>
      <c r="AY234" s="160" t="s">
        <v>185</v>
      </c>
    </row>
    <row r="235" spans="2:65" s="1" customFormat="1" ht="16.5" customHeight="1" x14ac:dyDescent="0.2">
      <c r="B235" s="32"/>
      <c r="C235" s="136" t="s">
        <v>480</v>
      </c>
      <c r="D235" s="136" t="s">
        <v>191</v>
      </c>
      <c r="E235" s="137" t="s">
        <v>2420</v>
      </c>
      <c r="F235" s="138" t="s">
        <v>2421</v>
      </c>
      <c r="G235" s="139" t="s">
        <v>532</v>
      </c>
      <c r="H235" s="140">
        <v>5</v>
      </c>
      <c r="I235" s="141"/>
      <c r="J235" s="142">
        <f>ROUND(I235*H235,2)</f>
        <v>0</v>
      </c>
      <c r="K235" s="138" t="s">
        <v>195</v>
      </c>
      <c r="L235" s="32"/>
      <c r="M235" s="143" t="s">
        <v>1</v>
      </c>
      <c r="N235" s="144" t="s">
        <v>42</v>
      </c>
      <c r="P235" s="145">
        <f>O235*H235</f>
        <v>0</v>
      </c>
      <c r="Q235" s="145">
        <v>0.04</v>
      </c>
      <c r="R235" s="145">
        <f>Q235*H235</f>
        <v>0.2</v>
      </c>
      <c r="S235" s="145">
        <v>0</v>
      </c>
      <c r="T235" s="146">
        <f>S235*H235</f>
        <v>0</v>
      </c>
      <c r="AR235" s="147" t="s">
        <v>184</v>
      </c>
      <c r="AT235" s="147" t="s">
        <v>191</v>
      </c>
      <c r="AU235" s="147" t="s">
        <v>87</v>
      </c>
      <c r="AY235" s="17" t="s">
        <v>185</v>
      </c>
      <c r="BE235" s="148">
        <f>IF(N235="základní",J235,0)</f>
        <v>0</v>
      </c>
      <c r="BF235" s="148">
        <f>IF(N235="snížená",J235,0)</f>
        <v>0</v>
      </c>
      <c r="BG235" s="148">
        <f>IF(N235="zákl. přenesená",J235,0)</f>
        <v>0</v>
      </c>
      <c r="BH235" s="148">
        <f>IF(N235="sníž. přenesená",J235,0)</f>
        <v>0</v>
      </c>
      <c r="BI235" s="148">
        <f>IF(N235="nulová",J235,0)</f>
        <v>0</v>
      </c>
      <c r="BJ235" s="17" t="s">
        <v>85</v>
      </c>
      <c r="BK235" s="148">
        <f>ROUND(I235*H235,2)</f>
        <v>0</v>
      </c>
      <c r="BL235" s="17" t="s">
        <v>184</v>
      </c>
      <c r="BM235" s="147" t="s">
        <v>2422</v>
      </c>
    </row>
    <row r="236" spans="2:65" s="1" customFormat="1" x14ac:dyDescent="0.2">
      <c r="B236" s="32"/>
      <c r="D236" s="149" t="s">
        <v>198</v>
      </c>
      <c r="F236" s="150" t="s">
        <v>2421</v>
      </c>
      <c r="I236" s="151"/>
      <c r="L236" s="32"/>
      <c r="M236" s="152"/>
      <c r="T236" s="56"/>
      <c r="AT236" s="17" t="s">
        <v>198</v>
      </c>
      <c r="AU236" s="17" t="s">
        <v>87</v>
      </c>
    </row>
    <row r="237" spans="2:65" s="13" customFormat="1" x14ac:dyDescent="0.2">
      <c r="B237" s="159"/>
      <c r="D237" s="149" t="s">
        <v>199</v>
      </c>
      <c r="E237" s="160" t="s">
        <v>1</v>
      </c>
      <c r="F237" s="161" t="s">
        <v>2423</v>
      </c>
      <c r="H237" s="162">
        <v>5</v>
      </c>
      <c r="I237" s="163"/>
      <c r="L237" s="159"/>
      <c r="M237" s="164"/>
      <c r="T237" s="165"/>
      <c r="AT237" s="160" t="s">
        <v>199</v>
      </c>
      <c r="AU237" s="160" t="s">
        <v>87</v>
      </c>
      <c r="AV237" s="13" t="s">
        <v>87</v>
      </c>
      <c r="AW237" s="13" t="s">
        <v>33</v>
      </c>
      <c r="AX237" s="13" t="s">
        <v>85</v>
      </c>
      <c r="AY237" s="160" t="s">
        <v>185</v>
      </c>
    </row>
    <row r="238" spans="2:65" s="1" customFormat="1" ht="16.5" customHeight="1" x14ac:dyDescent="0.2">
      <c r="B238" s="32"/>
      <c r="C238" s="176" t="s">
        <v>492</v>
      </c>
      <c r="D238" s="176" t="s">
        <v>455</v>
      </c>
      <c r="E238" s="177" t="s">
        <v>2424</v>
      </c>
      <c r="F238" s="178" t="s">
        <v>2425</v>
      </c>
      <c r="G238" s="179" t="s">
        <v>532</v>
      </c>
      <c r="H238" s="180">
        <v>5</v>
      </c>
      <c r="I238" s="181"/>
      <c r="J238" s="182">
        <f>ROUND(I238*H238,2)</f>
        <v>0</v>
      </c>
      <c r="K238" s="178" t="s">
        <v>195</v>
      </c>
      <c r="L238" s="183"/>
      <c r="M238" s="184" t="s">
        <v>1</v>
      </c>
      <c r="N238" s="185" t="s">
        <v>42</v>
      </c>
      <c r="P238" s="145">
        <f>O238*H238</f>
        <v>0</v>
      </c>
      <c r="Q238" s="145">
        <v>7.3000000000000001E-3</v>
      </c>
      <c r="R238" s="145">
        <f>Q238*H238</f>
        <v>3.6499999999999998E-2</v>
      </c>
      <c r="S238" s="145">
        <v>0</v>
      </c>
      <c r="T238" s="146">
        <f>S238*H238</f>
        <v>0</v>
      </c>
      <c r="AR238" s="147" t="s">
        <v>236</v>
      </c>
      <c r="AT238" s="147" t="s">
        <v>455</v>
      </c>
      <c r="AU238" s="147" t="s">
        <v>87</v>
      </c>
      <c r="AY238" s="17" t="s">
        <v>185</v>
      </c>
      <c r="BE238" s="148">
        <f>IF(N238="základní",J238,0)</f>
        <v>0</v>
      </c>
      <c r="BF238" s="148">
        <f>IF(N238="snížená",J238,0)</f>
        <v>0</v>
      </c>
      <c r="BG238" s="148">
        <f>IF(N238="zákl. přenesená",J238,0)</f>
        <v>0</v>
      </c>
      <c r="BH238" s="148">
        <f>IF(N238="sníž. přenesená",J238,0)</f>
        <v>0</v>
      </c>
      <c r="BI238" s="148">
        <f>IF(N238="nulová",J238,0)</f>
        <v>0</v>
      </c>
      <c r="BJ238" s="17" t="s">
        <v>85</v>
      </c>
      <c r="BK238" s="148">
        <f>ROUND(I238*H238,2)</f>
        <v>0</v>
      </c>
      <c r="BL238" s="17" t="s">
        <v>184</v>
      </c>
      <c r="BM238" s="147" t="s">
        <v>2426</v>
      </c>
    </row>
    <row r="239" spans="2:65" s="1" customFormat="1" x14ac:dyDescent="0.2">
      <c r="B239" s="32"/>
      <c r="D239" s="149" t="s">
        <v>198</v>
      </c>
      <c r="F239" s="150" t="s">
        <v>2425</v>
      </c>
      <c r="I239" s="151"/>
      <c r="L239" s="32"/>
      <c r="M239" s="152"/>
      <c r="T239" s="56"/>
      <c r="AT239" s="17" t="s">
        <v>198</v>
      </c>
      <c r="AU239" s="17" t="s">
        <v>87</v>
      </c>
    </row>
    <row r="240" spans="2:65" s="13" customFormat="1" x14ac:dyDescent="0.2">
      <c r="B240" s="159"/>
      <c r="D240" s="149" t="s">
        <v>199</v>
      </c>
      <c r="E240" s="160" t="s">
        <v>1</v>
      </c>
      <c r="F240" s="161" t="s">
        <v>2427</v>
      </c>
      <c r="H240" s="162">
        <v>5</v>
      </c>
      <c r="I240" s="163"/>
      <c r="L240" s="159"/>
      <c r="M240" s="164"/>
      <c r="T240" s="165"/>
      <c r="AT240" s="160" t="s">
        <v>199</v>
      </c>
      <c r="AU240" s="160" t="s">
        <v>87</v>
      </c>
      <c r="AV240" s="13" t="s">
        <v>87</v>
      </c>
      <c r="AW240" s="13" t="s">
        <v>33</v>
      </c>
      <c r="AX240" s="13" t="s">
        <v>85</v>
      </c>
      <c r="AY240" s="160" t="s">
        <v>185</v>
      </c>
    </row>
    <row r="241" spans="2:65" s="1" customFormat="1" ht="16.5" customHeight="1" x14ac:dyDescent="0.2">
      <c r="B241" s="32"/>
      <c r="C241" s="176" t="s">
        <v>497</v>
      </c>
      <c r="D241" s="176" t="s">
        <v>455</v>
      </c>
      <c r="E241" s="177" t="s">
        <v>2428</v>
      </c>
      <c r="F241" s="178" t="s">
        <v>2429</v>
      </c>
      <c r="G241" s="179" t="s">
        <v>532</v>
      </c>
      <c r="H241" s="180">
        <v>5</v>
      </c>
      <c r="I241" s="181"/>
      <c r="J241" s="182">
        <f>ROUND(I241*H241,2)</f>
        <v>0</v>
      </c>
      <c r="K241" s="178" t="s">
        <v>195</v>
      </c>
      <c r="L241" s="183"/>
      <c r="M241" s="184" t="s">
        <v>1</v>
      </c>
      <c r="N241" s="185" t="s">
        <v>42</v>
      </c>
      <c r="P241" s="145">
        <f>O241*H241</f>
        <v>0</v>
      </c>
      <c r="Q241" s="145">
        <v>8.9999999999999998E-4</v>
      </c>
      <c r="R241" s="145">
        <f>Q241*H241</f>
        <v>4.4999999999999997E-3</v>
      </c>
      <c r="S241" s="145">
        <v>0</v>
      </c>
      <c r="T241" s="146">
        <f>S241*H241</f>
        <v>0</v>
      </c>
      <c r="AR241" s="147" t="s">
        <v>236</v>
      </c>
      <c r="AT241" s="147" t="s">
        <v>455</v>
      </c>
      <c r="AU241" s="147" t="s">
        <v>87</v>
      </c>
      <c r="AY241" s="17" t="s">
        <v>185</v>
      </c>
      <c r="BE241" s="148">
        <f>IF(N241="základní",J241,0)</f>
        <v>0</v>
      </c>
      <c r="BF241" s="148">
        <f>IF(N241="snížená",J241,0)</f>
        <v>0</v>
      </c>
      <c r="BG241" s="148">
        <f>IF(N241="zákl. přenesená",J241,0)</f>
        <v>0</v>
      </c>
      <c r="BH241" s="148">
        <f>IF(N241="sníž. přenesená",J241,0)</f>
        <v>0</v>
      </c>
      <c r="BI241" s="148">
        <f>IF(N241="nulová",J241,0)</f>
        <v>0</v>
      </c>
      <c r="BJ241" s="17" t="s">
        <v>85</v>
      </c>
      <c r="BK241" s="148">
        <f>ROUND(I241*H241,2)</f>
        <v>0</v>
      </c>
      <c r="BL241" s="17" t="s">
        <v>184</v>
      </c>
      <c r="BM241" s="147" t="s">
        <v>2430</v>
      </c>
    </row>
    <row r="242" spans="2:65" s="1" customFormat="1" x14ac:dyDescent="0.2">
      <c r="B242" s="32"/>
      <c r="D242" s="149" t="s">
        <v>198</v>
      </c>
      <c r="F242" s="150" t="s">
        <v>2429</v>
      </c>
      <c r="I242" s="151"/>
      <c r="L242" s="32"/>
      <c r="M242" s="152"/>
      <c r="T242" s="56"/>
      <c r="AT242" s="17" t="s">
        <v>198</v>
      </c>
      <c r="AU242" s="17" t="s">
        <v>87</v>
      </c>
    </row>
    <row r="243" spans="2:65" s="13" customFormat="1" x14ac:dyDescent="0.2">
      <c r="B243" s="159"/>
      <c r="D243" s="149" t="s">
        <v>199</v>
      </c>
      <c r="E243" s="160" t="s">
        <v>1</v>
      </c>
      <c r="F243" s="161" t="s">
        <v>2427</v>
      </c>
      <c r="H243" s="162">
        <v>5</v>
      </c>
      <c r="I243" s="163"/>
      <c r="L243" s="159"/>
      <c r="M243" s="164"/>
      <c r="T243" s="165"/>
      <c r="AT243" s="160" t="s">
        <v>199</v>
      </c>
      <c r="AU243" s="160" t="s">
        <v>87</v>
      </c>
      <c r="AV243" s="13" t="s">
        <v>87</v>
      </c>
      <c r="AW243" s="13" t="s">
        <v>33</v>
      </c>
      <c r="AX243" s="13" t="s">
        <v>85</v>
      </c>
      <c r="AY243" s="160" t="s">
        <v>185</v>
      </c>
    </row>
    <row r="244" spans="2:65" s="1" customFormat="1" ht="16.5" customHeight="1" x14ac:dyDescent="0.2">
      <c r="B244" s="32"/>
      <c r="C244" s="136" t="s">
        <v>506</v>
      </c>
      <c r="D244" s="136" t="s">
        <v>191</v>
      </c>
      <c r="E244" s="137" t="s">
        <v>1686</v>
      </c>
      <c r="F244" s="138" t="s">
        <v>1687</v>
      </c>
      <c r="G244" s="139" t="s">
        <v>365</v>
      </c>
      <c r="H244" s="140">
        <v>34.5</v>
      </c>
      <c r="I244" s="141"/>
      <c r="J244" s="142">
        <f>ROUND(I244*H244,2)</f>
        <v>0</v>
      </c>
      <c r="K244" s="138" t="s">
        <v>195</v>
      </c>
      <c r="L244" s="32"/>
      <c r="M244" s="143" t="s">
        <v>1</v>
      </c>
      <c r="N244" s="144" t="s">
        <v>42</v>
      </c>
      <c r="P244" s="145">
        <f>O244*H244</f>
        <v>0</v>
      </c>
      <c r="Q244" s="145">
        <v>1.9000000000000001E-4</v>
      </c>
      <c r="R244" s="145">
        <f>Q244*H244</f>
        <v>6.5550000000000001E-3</v>
      </c>
      <c r="S244" s="145">
        <v>0</v>
      </c>
      <c r="T244" s="146">
        <f>S244*H244</f>
        <v>0</v>
      </c>
      <c r="AR244" s="147" t="s">
        <v>184</v>
      </c>
      <c r="AT244" s="147" t="s">
        <v>191</v>
      </c>
      <c r="AU244" s="147" t="s">
        <v>87</v>
      </c>
      <c r="AY244" s="17" t="s">
        <v>185</v>
      </c>
      <c r="BE244" s="148">
        <f>IF(N244="základní",J244,0)</f>
        <v>0</v>
      </c>
      <c r="BF244" s="148">
        <f>IF(N244="snížená",J244,0)</f>
        <v>0</v>
      </c>
      <c r="BG244" s="148">
        <f>IF(N244="zákl. přenesená",J244,0)</f>
        <v>0</v>
      </c>
      <c r="BH244" s="148">
        <f>IF(N244="sníž. přenesená",J244,0)</f>
        <v>0</v>
      </c>
      <c r="BI244" s="148">
        <f>IF(N244="nulová",J244,0)</f>
        <v>0</v>
      </c>
      <c r="BJ244" s="17" t="s">
        <v>85</v>
      </c>
      <c r="BK244" s="148">
        <f>ROUND(I244*H244,2)</f>
        <v>0</v>
      </c>
      <c r="BL244" s="17" t="s">
        <v>184</v>
      </c>
      <c r="BM244" s="147" t="s">
        <v>2431</v>
      </c>
    </row>
    <row r="245" spans="2:65" s="1" customFormat="1" x14ac:dyDescent="0.2">
      <c r="B245" s="32"/>
      <c r="D245" s="149" t="s">
        <v>198</v>
      </c>
      <c r="F245" s="150" t="s">
        <v>1689</v>
      </c>
      <c r="I245" s="151"/>
      <c r="L245" s="32"/>
      <c r="M245" s="152"/>
      <c r="T245" s="56"/>
      <c r="AT245" s="17" t="s">
        <v>198</v>
      </c>
      <c r="AU245" s="17" t="s">
        <v>87</v>
      </c>
    </row>
    <row r="246" spans="2:65" s="12" customFormat="1" x14ac:dyDescent="0.2">
      <c r="B246" s="153"/>
      <c r="D246" s="149" t="s">
        <v>199</v>
      </c>
      <c r="E246" s="154" t="s">
        <v>1</v>
      </c>
      <c r="F246" s="155" t="s">
        <v>2432</v>
      </c>
      <c r="H246" s="154" t="s">
        <v>1</v>
      </c>
      <c r="I246" s="156"/>
      <c r="L246" s="153"/>
      <c r="M246" s="157"/>
      <c r="T246" s="158"/>
      <c r="AT246" s="154" t="s">
        <v>199</v>
      </c>
      <c r="AU246" s="154" t="s">
        <v>87</v>
      </c>
      <c r="AV246" s="12" t="s">
        <v>85</v>
      </c>
      <c r="AW246" s="12" t="s">
        <v>33</v>
      </c>
      <c r="AX246" s="12" t="s">
        <v>77</v>
      </c>
      <c r="AY246" s="154" t="s">
        <v>185</v>
      </c>
    </row>
    <row r="247" spans="2:65" s="13" customFormat="1" x14ac:dyDescent="0.2">
      <c r="B247" s="159"/>
      <c r="D247" s="149" t="s">
        <v>199</v>
      </c>
      <c r="E247" s="160" t="s">
        <v>1</v>
      </c>
      <c r="F247" s="161" t="s">
        <v>2433</v>
      </c>
      <c r="H247" s="162">
        <v>34.5</v>
      </c>
      <c r="I247" s="163"/>
      <c r="L247" s="159"/>
      <c r="M247" s="164"/>
      <c r="T247" s="165"/>
      <c r="AT247" s="160" t="s">
        <v>199</v>
      </c>
      <c r="AU247" s="160" t="s">
        <v>87</v>
      </c>
      <c r="AV247" s="13" t="s">
        <v>87</v>
      </c>
      <c r="AW247" s="13" t="s">
        <v>33</v>
      </c>
      <c r="AX247" s="13" t="s">
        <v>85</v>
      </c>
      <c r="AY247" s="160" t="s">
        <v>185</v>
      </c>
    </row>
    <row r="248" spans="2:65" s="12" customFormat="1" x14ac:dyDescent="0.2">
      <c r="B248" s="153"/>
      <c r="D248" s="149" t="s">
        <v>199</v>
      </c>
      <c r="E248" s="154" t="s">
        <v>1</v>
      </c>
      <c r="F248" s="155" t="s">
        <v>2434</v>
      </c>
      <c r="H248" s="154" t="s">
        <v>1</v>
      </c>
      <c r="I248" s="156"/>
      <c r="L248" s="153"/>
      <c r="M248" s="157"/>
      <c r="T248" s="158"/>
      <c r="AT248" s="154" t="s">
        <v>199</v>
      </c>
      <c r="AU248" s="154" t="s">
        <v>87</v>
      </c>
      <c r="AV248" s="12" t="s">
        <v>85</v>
      </c>
      <c r="AW248" s="12" t="s">
        <v>33</v>
      </c>
      <c r="AX248" s="12" t="s">
        <v>77</v>
      </c>
      <c r="AY248" s="154" t="s">
        <v>185</v>
      </c>
    </row>
    <row r="249" spans="2:65" s="11" customFormat="1" ht="22.95" customHeight="1" x14ac:dyDescent="0.25">
      <c r="B249" s="124"/>
      <c r="D249" s="125" t="s">
        <v>76</v>
      </c>
      <c r="E249" s="134" t="s">
        <v>975</v>
      </c>
      <c r="F249" s="134" t="s">
        <v>976</v>
      </c>
      <c r="I249" s="127"/>
      <c r="J249" s="135">
        <f>BK249</f>
        <v>0</v>
      </c>
      <c r="L249" s="124"/>
      <c r="M249" s="129"/>
      <c r="P249" s="130">
        <f>SUM(P250:P251)</f>
        <v>0</v>
      </c>
      <c r="R249" s="130">
        <f>SUM(R250:R251)</f>
        <v>0</v>
      </c>
      <c r="T249" s="131">
        <f>SUM(T250:T251)</f>
        <v>0</v>
      </c>
      <c r="AR249" s="125" t="s">
        <v>85</v>
      </c>
      <c r="AT249" s="132" t="s">
        <v>76</v>
      </c>
      <c r="AU249" s="132" t="s">
        <v>85</v>
      </c>
      <c r="AY249" s="125" t="s">
        <v>185</v>
      </c>
      <c r="BK249" s="133">
        <f>SUM(BK250:BK251)</f>
        <v>0</v>
      </c>
    </row>
    <row r="250" spans="2:65" s="1" customFormat="1" ht="16.5" customHeight="1" x14ac:dyDescent="0.2">
      <c r="B250" s="32"/>
      <c r="C250" s="136" t="s">
        <v>514</v>
      </c>
      <c r="D250" s="136" t="s">
        <v>191</v>
      </c>
      <c r="E250" s="137" t="s">
        <v>1705</v>
      </c>
      <c r="F250" s="138" t="s">
        <v>1706</v>
      </c>
      <c r="G250" s="139" t="s">
        <v>443</v>
      </c>
      <c r="H250" s="140">
        <v>47.009</v>
      </c>
      <c r="I250" s="141"/>
      <c r="J250" s="142">
        <f>ROUND(I250*H250,2)</f>
        <v>0</v>
      </c>
      <c r="K250" s="138" t="s">
        <v>195</v>
      </c>
      <c r="L250" s="32"/>
      <c r="M250" s="143" t="s">
        <v>1</v>
      </c>
      <c r="N250" s="144" t="s">
        <v>42</v>
      </c>
      <c r="P250" s="145">
        <f>O250*H250</f>
        <v>0</v>
      </c>
      <c r="Q250" s="145">
        <v>0</v>
      </c>
      <c r="R250" s="145">
        <f>Q250*H250</f>
        <v>0</v>
      </c>
      <c r="S250" s="145">
        <v>0</v>
      </c>
      <c r="T250" s="146">
        <f>S250*H250</f>
        <v>0</v>
      </c>
      <c r="AR250" s="147" t="s">
        <v>184</v>
      </c>
      <c r="AT250" s="147" t="s">
        <v>191</v>
      </c>
      <c r="AU250" s="147" t="s">
        <v>87</v>
      </c>
      <c r="AY250" s="17" t="s">
        <v>185</v>
      </c>
      <c r="BE250" s="148">
        <f>IF(N250="základní",J250,0)</f>
        <v>0</v>
      </c>
      <c r="BF250" s="148">
        <f>IF(N250="snížená",J250,0)</f>
        <v>0</v>
      </c>
      <c r="BG250" s="148">
        <f>IF(N250="zákl. přenesená",J250,0)</f>
        <v>0</v>
      </c>
      <c r="BH250" s="148">
        <f>IF(N250="sníž. přenesená",J250,0)</f>
        <v>0</v>
      </c>
      <c r="BI250" s="148">
        <f>IF(N250="nulová",J250,0)</f>
        <v>0</v>
      </c>
      <c r="BJ250" s="17" t="s">
        <v>85</v>
      </c>
      <c r="BK250" s="148">
        <f>ROUND(I250*H250,2)</f>
        <v>0</v>
      </c>
      <c r="BL250" s="17" t="s">
        <v>184</v>
      </c>
      <c r="BM250" s="147" t="s">
        <v>2435</v>
      </c>
    </row>
    <row r="251" spans="2:65" s="1" customFormat="1" ht="19.2" x14ac:dyDescent="0.2">
      <c r="B251" s="32"/>
      <c r="D251" s="149" t="s">
        <v>198</v>
      </c>
      <c r="F251" s="150" t="s">
        <v>1708</v>
      </c>
      <c r="I251" s="151"/>
      <c r="L251" s="32"/>
      <c r="M251" s="193"/>
      <c r="N251" s="194"/>
      <c r="O251" s="194"/>
      <c r="P251" s="194"/>
      <c r="Q251" s="194"/>
      <c r="R251" s="194"/>
      <c r="S251" s="194"/>
      <c r="T251" s="195"/>
      <c r="AT251" s="17" t="s">
        <v>198</v>
      </c>
      <c r="AU251" s="17" t="s">
        <v>87</v>
      </c>
    </row>
    <row r="252" spans="2:65" s="1" customFormat="1" ht="6.9" customHeight="1" x14ac:dyDescent="0.2">
      <c r="B252" s="44"/>
      <c r="C252" s="45"/>
      <c r="D252" s="45"/>
      <c r="E252" s="45"/>
      <c r="F252" s="45"/>
      <c r="G252" s="45"/>
      <c r="H252" s="45"/>
      <c r="I252" s="45"/>
      <c r="J252" s="45"/>
      <c r="K252" s="45"/>
      <c r="L252" s="32"/>
    </row>
  </sheetData>
  <sheetProtection algorithmName="SHA-512" hashValue="NLWQ/GatAfCWfBVyJ0AlXislZej2k9V1pfDVFG6sslmdO/CTCsReh66lLXLjSFuYsqS4l0CxEd83LojZhmAzCA==" saltValue="YqQzZvECtjsMEmfUkbC2VFr/YarP8XfloKrZo/SYRCCPWv3B1s8UTqWLi3tweKysBLF4lbg6n/WABBraFVRwRw==" spinCount="100000" sheet="1" objects="1" scenarios="1" formatColumns="0" formatRows="0" autoFilter="0"/>
  <autoFilter ref="C124:K251" xr:uid="{00000000-0009-0000-0000-00000A000000}"/>
  <mergeCells count="12">
    <mergeCell ref="E117:H117"/>
    <mergeCell ref="L2:V2"/>
    <mergeCell ref="E85:H85"/>
    <mergeCell ref="E87:H87"/>
    <mergeCell ref="E89:H89"/>
    <mergeCell ref="E113:H113"/>
    <mergeCell ref="E115:H115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B2:BM204"/>
  <sheetViews>
    <sheetView showGridLines="0" workbookViewId="0"/>
  </sheetViews>
  <sheetFormatPr defaultRowHeight="10.199999999999999" x14ac:dyDescent="0.2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100.85546875" customWidth="1"/>
    <col min="7" max="7" width="7.42578125" customWidth="1"/>
    <col min="8" max="8" width="14" customWidth="1"/>
    <col min="9" max="9" width="15.85546875" customWidth="1"/>
    <col min="10" max="11" width="22.28515625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 x14ac:dyDescent="0.2">
      <c r="L2" s="209"/>
      <c r="M2" s="209"/>
      <c r="N2" s="209"/>
      <c r="O2" s="209"/>
      <c r="P2" s="209"/>
      <c r="Q2" s="209"/>
      <c r="R2" s="209"/>
      <c r="S2" s="209"/>
      <c r="T2" s="209"/>
      <c r="U2" s="209"/>
      <c r="V2" s="209"/>
      <c r="AT2" s="17" t="s">
        <v>132</v>
      </c>
    </row>
    <row r="3" spans="2:46" ht="6.9" customHeight="1" x14ac:dyDescent="0.2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87</v>
      </c>
    </row>
    <row r="4" spans="2:46" ht="24.9" customHeight="1" x14ac:dyDescent="0.2">
      <c r="B4" s="20"/>
      <c r="D4" s="21" t="s">
        <v>154</v>
      </c>
      <c r="L4" s="20"/>
      <c r="M4" s="93" t="s">
        <v>10</v>
      </c>
      <c r="AT4" s="17" t="s">
        <v>4</v>
      </c>
    </row>
    <row r="5" spans="2:46" ht="6.9" customHeight="1" x14ac:dyDescent="0.2">
      <c r="B5" s="20"/>
      <c r="L5" s="20"/>
    </row>
    <row r="6" spans="2:46" ht="12" customHeight="1" x14ac:dyDescent="0.2">
      <c r="B6" s="20"/>
      <c r="D6" s="27" t="s">
        <v>16</v>
      </c>
      <c r="L6" s="20"/>
    </row>
    <row r="7" spans="2:46" ht="16.5" customHeight="1" x14ac:dyDescent="0.2">
      <c r="B7" s="20"/>
      <c r="E7" s="239" t="str">
        <f>'Rekapitulace stavby'!K6</f>
        <v>Stavební úpravy MK v ul. Na Chmelnici a části ul. Vrchlickéhé v Třeboni</v>
      </c>
      <c r="F7" s="240"/>
      <c r="G7" s="240"/>
      <c r="H7" s="240"/>
      <c r="L7" s="20"/>
    </row>
    <row r="8" spans="2:46" ht="12" customHeight="1" x14ac:dyDescent="0.2">
      <c r="B8" s="20"/>
      <c r="D8" s="27" t="s">
        <v>155</v>
      </c>
      <c r="L8" s="20"/>
    </row>
    <row r="9" spans="2:46" s="1" customFormat="1" ht="16.5" customHeight="1" x14ac:dyDescent="0.2">
      <c r="B9" s="32"/>
      <c r="E9" s="239" t="s">
        <v>2320</v>
      </c>
      <c r="F9" s="238"/>
      <c r="G9" s="238"/>
      <c r="H9" s="238"/>
      <c r="L9" s="32"/>
    </row>
    <row r="10" spans="2:46" s="1" customFormat="1" ht="12" customHeight="1" x14ac:dyDescent="0.2">
      <c r="B10" s="32"/>
      <c r="D10" s="27" t="s">
        <v>1450</v>
      </c>
      <c r="L10" s="32"/>
    </row>
    <row r="11" spans="2:46" s="1" customFormat="1" ht="16.5" customHeight="1" x14ac:dyDescent="0.2">
      <c r="B11" s="32"/>
      <c r="E11" s="225" t="s">
        <v>2436</v>
      </c>
      <c r="F11" s="238"/>
      <c r="G11" s="238"/>
      <c r="H11" s="238"/>
      <c r="L11" s="32"/>
    </row>
    <row r="12" spans="2:46" s="1" customFormat="1" x14ac:dyDescent="0.2">
      <c r="B12" s="32"/>
      <c r="L12" s="32"/>
    </row>
    <row r="13" spans="2:46" s="1" customFormat="1" ht="12" customHeight="1" x14ac:dyDescent="0.2">
      <c r="B13" s="32"/>
      <c r="D13" s="27" t="s">
        <v>18</v>
      </c>
      <c r="F13" s="25" t="s">
        <v>1</v>
      </c>
      <c r="I13" s="27" t="s">
        <v>19</v>
      </c>
      <c r="J13" s="25" t="s">
        <v>1</v>
      </c>
      <c r="L13" s="32"/>
    </row>
    <row r="14" spans="2:46" s="1" customFormat="1" ht="12" customHeight="1" x14ac:dyDescent="0.2">
      <c r="B14" s="32"/>
      <c r="D14" s="27" t="s">
        <v>20</v>
      </c>
      <c r="F14" s="25" t="s">
        <v>21</v>
      </c>
      <c r="I14" s="27" t="s">
        <v>22</v>
      </c>
      <c r="J14" s="52" t="str">
        <f>'Rekapitulace stavby'!AN8</f>
        <v>6. 6. 2024</v>
      </c>
      <c r="L14" s="32"/>
    </row>
    <row r="15" spans="2:46" s="1" customFormat="1" ht="10.95" customHeight="1" x14ac:dyDescent="0.2">
      <c r="B15" s="32"/>
      <c r="L15" s="32"/>
    </row>
    <row r="16" spans="2:46" s="1" customFormat="1" ht="12" customHeight="1" x14ac:dyDescent="0.2">
      <c r="B16" s="32"/>
      <c r="D16" s="27" t="s">
        <v>24</v>
      </c>
      <c r="I16" s="27" t="s">
        <v>25</v>
      </c>
      <c r="J16" s="25" t="s">
        <v>1</v>
      </c>
      <c r="L16" s="32"/>
    </row>
    <row r="17" spans="2:12" s="1" customFormat="1" ht="18" customHeight="1" x14ac:dyDescent="0.2">
      <c r="B17" s="32"/>
      <c r="E17" s="25" t="s">
        <v>26</v>
      </c>
      <c r="I17" s="27" t="s">
        <v>27</v>
      </c>
      <c r="J17" s="25" t="s">
        <v>1</v>
      </c>
      <c r="L17" s="32"/>
    </row>
    <row r="18" spans="2:12" s="1" customFormat="1" ht="6.9" customHeight="1" x14ac:dyDescent="0.2">
      <c r="B18" s="32"/>
      <c r="L18" s="32"/>
    </row>
    <row r="19" spans="2:12" s="1" customFormat="1" ht="12" customHeight="1" x14ac:dyDescent="0.2">
      <c r="B19" s="32"/>
      <c r="D19" s="27" t="s">
        <v>28</v>
      </c>
      <c r="I19" s="27" t="s">
        <v>25</v>
      </c>
      <c r="J19" s="28" t="str">
        <f>'Rekapitulace stavby'!AN13</f>
        <v>Vyplň údaj</v>
      </c>
      <c r="L19" s="32"/>
    </row>
    <row r="20" spans="2:12" s="1" customFormat="1" ht="18" customHeight="1" x14ac:dyDescent="0.2">
      <c r="B20" s="32"/>
      <c r="E20" s="241" t="str">
        <f>'Rekapitulace stavby'!E14</f>
        <v>Vyplň údaj</v>
      </c>
      <c r="F20" s="208"/>
      <c r="G20" s="208"/>
      <c r="H20" s="208"/>
      <c r="I20" s="27" t="s">
        <v>27</v>
      </c>
      <c r="J20" s="28" t="str">
        <f>'Rekapitulace stavby'!AN14</f>
        <v>Vyplň údaj</v>
      </c>
      <c r="L20" s="32"/>
    </row>
    <row r="21" spans="2:12" s="1" customFormat="1" ht="6.9" customHeight="1" x14ac:dyDescent="0.2">
      <c r="B21" s="32"/>
      <c r="L21" s="32"/>
    </row>
    <row r="22" spans="2:12" s="1" customFormat="1" ht="12" customHeight="1" x14ac:dyDescent="0.2">
      <c r="B22" s="32"/>
      <c r="D22" s="27" t="s">
        <v>30</v>
      </c>
      <c r="I22" s="27" t="s">
        <v>25</v>
      </c>
      <c r="J22" s="25" t="s">
        <v>31</v>
      </c>
      <c r="L22" s="32"/>
    </row>
    <row r="23" spans="2:12" s="1" customFormat="1" ht="18" customHeight="1" x14ac:dyDescent="0.2">
      <c r="B23" s="32"/>
      <c r="E23" s="25" t="s">
        <v>32</v>
      </c>
      <c r="I23" s="27" t="s">
        <v>27</v>
      </c>
      <c r="J23" s="25" t="s">
        <v>1775</v>
      </c>
      <c r="L23" s="32"/>
    </row>
    <row r="24" spans="2:12" s="1" customFormat="1" ht="6.9" customHeight="1" x14ac:dyDescent="0.2">
      <c r="B24" s="32"/>
      <c r="L24" s="32"/>
    </row>
    <row r="25" spans="2:12" s="1" customFormat="1" ht="12" customHeight="1" x14ac:dyDescent="0.2">
      <c r="B25" s="32"/>
      <c r="D25" s="27" t="s">
        <v>34</v>
      </c>
      <c r="I25" s="27" t="s">
        <v>25</v>
      </c>
      <c r="J25" s="25" t="str">
        <f>IF('Rekapitulace stavby'!AN19="","",'Rekapitulace stavby'!AN19)</f>
        <v/>
      </c>
      <c r="L25" s="32"/>
    </row>
    <row r="26" spans="2:12" s="1" customFormat="1" ht="18" customHeight="1" x14ac:dyDescent="0.2">
      <c r="B26" s="32"/>
      <c r="E26" s="25" t="str">
        <f>IF('Rekapitulace stavby'!E20="","",'Rekapitulace stavby'!E20)</f>
        <v xml:space="preserve"> </v>
      </c>
      <c r="I26" s="27" t="s">
        <v>27</v>
      </c>
      <c r="J26" s="25" t="str">
        <f>IF('Rekapitulace stavby'!AN20="","",'Rekapitulace stavby'!AN20)</f>
        <v/>
      </c>
      <c r="L26" s="32"/>
    </row>
    <row r="27" spans="2:12" s="1" customFormat="1" ht="6.9" customHeight="1" x14ac:dyDescent="0.2">
      <c r="B27" s="32"/>
      <c r="L27" s="32"/>
    </row>
    <row r="28" spans="2:12" s="1" customFormat="1" ht="12" customHeight="1" x14ac:dyDescent="0.2">
      <c r="B28" s="32"/>
      <c r="D28" s="27" t="s">
        <v>36</v>
      </c>
      <c r="L28" s="32"/>
    </row>
    <row r="29" spans="2:12" s="7" customFormat="1" ht="16.5" customHeight="1" x14ac:dyDescent="0.2">
      <c r="B29" s="94"/>
      <c r="E29" s="213" t="s">
        <v>1</v>
      </c>
      <c r="F29" s="213"/>
      <c r="G29" s="213"/>
      <c r="H29" s="213"/>
      <c r="L29" s="94"/>
    </row>
    <row r="30" spans="2:12" s="1" customFormat="1" ht="6.9" customHeight="1" x14ac:dyDescent="0.2">
      <c r="B30" s="32"/>
      <c r="L30" s="32"/>
    </row>
    <row r="31" spans="2:12" s="1" customFormat="1" ht="6.9" customHeight="1" x14ac:dyDescent="0.2">
      <c r="B31" s="32"/>
      <c r="D31" s="53"/>
      <c r="E31" s="53"/>
      <c r="F31" s="53"/>
      <c r="G31" s="53"/>
      <c r="H31" s="53"/>
      <c r="I31" s="53"/>
      <c r="J31" s="53"/>
      <c r="K31" s="53"/>
      <c r="L31" s="32"/>
    </row>
    <row r="32" spans="2:12" s="1" customFormat="1" ht="25.35" customHeight="1" x14ac:dyDescent="0.2">
      <c r="B32" s="32"/>
      <c r="D32" s="95" t="s">
        <v>37</v>
      </c>
      <c r="J32" s="66">
        <f>ROUND(J125, 2)</f>
        <v>0</v>
      </c>
      <c r="L32" s="32"/>
    </row>
    <row r="33" spans="2:12" s="1" customFormat="1" ht="6.9" customHeight="1" x14ac:dyDescent="0.2">
      <c r="B33" s="32"/>
      <c r="D33" s="53"/>
      <c r="E33" s="53"/>
      <c r="F33" s="53"/>
      <c r="G33" s="53"/>
      <c r="H33" s="53"/>
      <c r="I33" s="53"/>
      <c r="J33" s="53"/>
      <c r="K33" s="53"/>
      <c r="L33" s="32"/>
    </row>
    <row r="34" spans="2:12" s="1" customFormat="1" ht="14.4" customHeight="1" x14ac:dyDescent="0.2">
      <c r="B34" s="32"/>
      <c r="F34" s="35" t="s">
        <v>39</v>
      </c>
      <c r="I34" s="35" t="s">
        <v>38</v>
      </c>
      <c r="J34" s="35" t="s">
        <v>40</v>
      </c>
      <c r="L34" s="32"/>
    </row>
    <row r="35" spans="2:12" s="1" customFormat="1" ht="14.4" customHeight="1" x14ac:dyDescent="0.2">
      <c r="B35" s="32"/>
      <c r="D35" s="55" t="s">
        <v>41</v>
      </c>
      <c r="E35" s="27" t="s">
        <v>42</v>
      </c>
      <c r="F35" s="86">
        <f>ROUND((SUM(BE125:BE203)),  2)</f>
        <v>0</v>
      </c>
      <c r="I35" s="96">
        <v>0.21</v>
      </c>
      <c r="J35" s="86">
        <f>ROUND(((SUM(BE125:BE203))*I35),  2)</f>
        <v>0</v>
      </c>
      <c r="L35" s="32"/>
    </row>
    <row r="36" spans="2:12" s="1" customFormat="1" ht="14.4" customHeight="1" x14ac:dyDescent="0.2">
      <c r="B36" s="32"/>
      <c r="E36" s="27" t="s">
        <v>43</v>
      </c>
      <c r="F36" s="86">
        <f>ROUND((SUM(BF125:BF203)),  2)</f>
        <v>0</v>
      </c>
      <c r="I36" s="96">
        <v>0.15</v>
      </c>
      <c r="J36" s="86">
        <f>ROUND(((SUM(BF125:BF203))*I36),  2)</f>
        <v>0</v>
      </c>
      <c r="L36" s="32"/>
    </row>
    <row r="37" spans="2:12" s="1" customFormat="1" ht="14.4" hidden="1" customHeight="1" x14ac:dyDescent="0.2">
      <c r="B37" s="32"/>
      <c r="E37" s="27" t="s">
        <v>44</v>
      </c>
      <c r="F37" s="86">
        <f>ROUND((SUM(BG125:BG203)),  2)</f>
        <v>0</v>
      </c>
      <c r="I37" s="96">
        <v>0.21</v>
      </c>
      <c r="J37" s="86">
        <f>0</f>
        <v>0</v>
      </c>
      <c r="L37" s="32"/>
    </row>
    <row r="38" spans="2:12" s="1" customFormat="1" ht="14.4" hidden="1" customHeight="1" x14ac:dyDescent="0.2">
      <c r="B38" s="32"/>
      <c r="E38" s="27" t="s">
        <v>45</v>
      </c>
      <c r="F38" s="86">
        <f>ROUND((SUM(BH125:BH203)),  2)</f>
        <v>0</v>
      </c>
      <c r="I38" s="96">
        <v>0.15</v>
      </c>
      <c r="J38" s="86">
        <f>0</f>
        <v>0</v>
      </c>
      <c r="L38" s="32"/>
    </row>
    <row r="39" spans="2:12" s="1" customFormat="1" ht="14.4" hidden="1" customHeight="1" x14ac:dyDescent="0.2">
      <c r="B39" s="32"/>
      <c r="E39" s="27" t="s">
        <v>46</v>
      </c>
      <c r="F39" s="86">
        <f>ROUND((SUM(BI125:BI203)),  2)</f>
        <v>0</v>
      </c>
      <c r="I39" s="96">
        <v>0</v>
      </c>
      <c r="J39" s="86">
        <f>0</f>
        <v>0</v>
      </c>
      <c r="L39" s="32"/>
    </row>
    <row r="40" spans="2:12" s="1" customFormat="1" ht="6.9" customHeight="1" x14ac:dyDescent="0.2">
      <c r="B40" s="32"/>
      <c r="L40" s="32"/>
    </row>
    <row r="41" spans="2:12" s="1" customFormat="1" ht="25.35" customHeight="1" x14ac:dyDescent="0.2">
      <c r="B41" s="32"/>
      <c r="C41" s="97"/>
      <c r="D41" s="98" t="s">
        <v>47</v>
      </c>
      <c r="E41" s="57"/>
      <c r="F41" s="57"/>
      <c r="G41" s="99" t="s">
        <v>48</v>
      </c>
      <c r="H41" s="100" t="s">
        <v>49</v>
      </c>
      <c r="I41" s="57"/>
      <c r="J41" s="101">
        <f>SUM(J32:J39)</f>
        <v>0</v>
      </c>
      <c r="K41" s="102"/>
      <c r="L41" s="32"/>
    </row>
    <row r="42" spans="2:12" s="1" customFormat="1" ht="14.4" customHeight="1" x14ac:dyDescent="0.2">
      <c r="B42" s="32"/>
      <c r="L42" s="32"/>
    </row>
    <row r="43" spans="2:12" ht="14.4" customHeight="1" x14ac:dyDescent="0.2">
      <c r="B43" s="20"/>
      <c r="L43" s="20"/>
    </row>
    <row r="44" spans="2:12" ht="14.4" customHeight="1" x14ac:dyDescent="0.2">
      <c r="B44" s="20"/>
      <c r="L44" s="20"/>
    </row>
    <row r="45" spans="2:12" ht="14.4" customHeight="1" x14ac:dyDescent="0.2">
      <c r="B45" s="20"/>
      <c r="L45" s="20"/>
    </row>
    <row r="46" spans="2:12" ht="14.4" customHeight="1" x14ac:dyDescent="0.2">
      <c r="B46" s="20"/>
      <c r="L46" s="20"/>
    </row>
    <row r="47" spans="2:12" ht="14.4" customHeight="1" x14ac:dyDescent="0.2">
      <c r="B47" s="20"/>
      <c r="L47" s="20"/>
    </row>
    <row r="48" spans="2:12" ht="14.4" customHeight="1" x14ac:dyDescent="0.2">
      <c r="B48" s="20"/>
      <c r="L48" s="20"/>
    </row>
    <row r="49" spans="2:12" ht="14.4" customHeight="1" x14ac:dyDescent="0.2">
      <c r="B49" s="20"/>
      <c r="L49" s="20"/>
    </row>
    <row r="50" spans="2:12" s="1" customFormat="1" ht="14.4" customHeight="1" x14ac:dyDescent="0.2">
      <c r="B50" s="32"/>
      <c r="D50" s="41" t="s">
        <v>50</v>
      </c>
      <c r="E50" s="42"/>
      <c r="F50" s="42"/>
      <c r="G50" s="41" t="s">
        <v>51</v>
      </c>
      <c r="H50" s="42"/>
      <c r="I50" s="42"/>
      <c r="J50" s="42"/>
      <c r="K50" s="42"/>
      <c r="L50" s="32"/>
    </row>
    <row r="51" spans="2:12" x14ac:dyDescent="0.2">
      <c r="B51" s="20"/>
      <c r="L51" s="20"/>
    </row>
    <row r="52" spans="2:12" x14ac:dyDescent="0.2">
      <c r="B52" s="20"/>
      <c r="L52" s="20"/>
    </row>
    <row r="53" spans="2:12" x14ac:dyDescent="0.2">
      <c r="B53" s="20"/>
      <c r="L53" s="20"/>
    </row>
    <row r="54" spans="2:12" x14ac:dyDescent="0.2">
      <c r="B54" s="20"/>
      <c r="L54" s="20"/>
    </row>
    <row r="55" spans="2:12" x14ac:dyDescent="0.2">
      <c r="B55" s="20"/>
      <c r="L55" s="20"/>
    </row>
    <row r="56" spans="2:12" x14ac:dyDescent="0.2">
      <c r="B56" s="20"/>
      <c r="L56" s="20"/>
    </row>
    <row r="57" spans="2:12" x14ac:dyDescent="0.2">
      <c r="B57" s="20"/>
      <c r="L57" s="20"/>
    </row>
    <row r="58" spans="2:12" x14ac:dyDescent="0.2">
      <c r="B58" s="20"/>
      <c r="L58" s="20"/>
    </row>
    <row r="59" spans="2:12" x14ac:dyDescent="0.2">
      <c r="B59" s="20"/>
      <c r="L59" s="20"/>
    </row>
    <row r="60" spans="2:12" x14ac:dyDescent="0.2">
      <c r="B60" s="20"/>
      <c r="L60" s="20"/>
    </row>
    <row r="61" spans="2:12" s="1" customFormat="1" ht="13.2" x14ac:dyDescent="0.2">
      <c r="B61" s="32"/>
      <c r="D61" s="43" t="s">
        <v>52</v>
      </c>
      <c r="E61" s="34"/>
      <c r="F61" s="103" t="s">
        <v>53</v>
      </c>
      <c r="G61" s="43" t="s">
        <v>52</v>
      </c>
      <c r="H61" s="34"/>
      <c r="I61" s="34"/>
      <c r="J61" s="104" t="s">
        <v>53</v>
      </c>
      <c r="K61" s="34"/>
      <c r="L61" s="32"/>
    </row>
    <row r="62" spans="2:12" x14ac:dyDescent="0.2">
      <c r="B62" s="20"/>
      <c r="L62" s="20"/>
    </row>
    <row r="63" spans="2:12" x14ac:dyDescent="0.2">
      <c r="B63" s="20"/>
      <c r="L63" s="20"/>
    </row>
    <row r="64" spans="2:12" x14ac:dyDescent="0.2">
      <c r="B64" s="20"/>
      <c r="L64" s="20"/>
    </row>
    <row r="65" spans="2:12" s="1" customFormat="1" ht="13.2" x14ac:dyDescent="0.2">
      <c r="B65" s="32"/>
      <c r="D65" s="41" t="s">
        <v>54</v>
      </c>
      <c r="E65" s="42"/>
      <c r="F65" s="42"/>
      <c r="G65" s="41" t="s">
        <v>55</v>
      </c>
      <c r="H65" s="42"/>
      <c r="I65" s="42"/>
      <c r="J65" s="42"/>
      <c r="K65" s="42"/>
      <c r="L65" s="32"/>
    </row>
    <row r="66" spans="2:12" x14ac:dyDescent="0.2">
      <c r="B66" s="20"/>
      <c r="L66" s="20"/>
    </row>
    <row r="67" spans="2:12" x14ac:dyDescent="0.2">
      <c r="B67" s="20"/>
      <c r="L67" s="20"/>
    </row>
    <row r="68" spans="2:12" x14ac:dyDescent="0.2">
      <c r="B68" s="20"/>
      <c r="L68" s="20"/>
    </row>
    <row r="69" spans="2:12" x14ac:dyDescent="0.2">
      <c r="B69" s="20"/>
      <c r="L69" s="20"/>
    </row>
    <row r="70" spans="2:12" x14ac:dyDescent="0.2">
      <c r="B70" s="20"/>
      <c r="L70" s="20"/>
    </row>
    <row r="71" spans="2:12" x14ac:dyDescent="0.2">
      <c r="B71" s="20"/>
      <c r="L71" s="20"/>
    </row>
    <row r="72" spans="2:12" x14ac:dyDescent="0.2">
      <c r="B72" s="20"/>
      <c r="L72" s="20"/>
    </row>
    <row r="73" spans="2:12" x14ac:dyDescent="0.2">
      <c r="B73" s="20"/>
      <c r="L73" s="20"/>
    </row>
    <row r="74" spans="2:12" x14ac:dyDescent="0.2">
      <c r="B74" s="20"/>
      <c r="L74" s="20"/>
    </row>
    <row r="75" spans="2:12" x14ac:dyDescent="0.2">
      <c r="B75" s="20"/>
      <c r="L75" s="20"/>
    </row>
    <row r="76" spans="2:12" s="1" customFormat="1" ht="13.2" x14ac:dyDescent="0.2">
      <c r="B76" s="32"/>
      <c r="D76" s="43" t="s">
        <v>52</v>
      </c>
      <c r="E76" s="34"/>
      <c r="F76" s="103" t="s">
        <v>53</v>
      </c>
      <c r="G76" s="43" t="s">
        <v>52</v>
      </c>
      <c r="H76" s="34"/>
      <c r="I76" s="34"/>
      <c r="J76" s="104" t="s">
        <v>53</v>
      </c>
      <c r="K76" s="34"/>
      <c r="L76" s="32"/>
    </row>
    <row r="77" spans="2:12" s="1" customFormat="1" ht="14.4" customHeight="1" x14ac:dyDescent="0.2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2"/>
    </row>
    <row r="81" spans="2:12" s="1" customFormat="1" ht="6.9" customHeight="1" x14ac:dyDescent="0.2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2"/>
    </row>
    <row r="82" spans="2:12" s="1" customFormat="1" ht="24.9" customHeight="1" x14ac:dyDescent="0.2">
      <c r="B82" s="32"/>
      <c r="C82" s="21" t="s">
        <v>157</v>
      </c>
      <c r="L82" s="32"/>
    </row>
    <row r="83" spans="2:12" s="1" customFormat="1" ht="6.9" customHeight="1" x14ac:dyDescent="0.2">
      <c r="B83" s="32"/>
      <c r="L83" s="32"/>
    </row>
    <row r="84" spans="2:12" s="1" customFormat="1" ht="12" customHeight="1" x14ac:dyDescent="0.2">
      <c r="B84" s="32"/>
      <c r="C84" s="27" t="s">
        <v>16</v>
      </c>
      <c r="L84" s="32"/>
    </row>
    <row r="85" spans="2:12" s="1" customFormat="1" ht="16.5" customHeight="1" x14ac:dyDescent="0.2">
      <c r="B85" s="32"/>
      <c r="E85" s="239" t="str">
        <f>E7</f>
        <v>Stavební úpravy MK v ul. Na Chmelnici a části ul. Vrchlickéhé v Třeboni</v>
      </c>
      <c r="F85" s="240"/>
      <c r="G85" s="240"/>
      <c r="H85" s="240"/>
      <c r="L85" s="32"/>
    </row>
    <row r="86" spans="2:12" ht="12" customHeight="1" x14ac:dyDescent="0.2">
      <c r="B86" s="20"/>
      <c r="C86" s="27" t="s">
        <v>155</v>
      </c>
      <c r="L86" s="20"/>
    </row>
    <row r="87" spans="2:12" s="1" customFormat="1" ht="16.5" customHeight="1" x14ac:dyDescent="0.2">
      <c r="B87" s="32"/>
      <c r="E87" s="239" t="s">
        <v>2320</v>
      </c>
      <c r="F87" s="238"/>
      <c r="G87" s="238"/>
      <c r="H87" s="238"/>
      <c r="L87" s="32"/>
    </row>
    <row r="88" spans="2:12" s="1" customFormat="1" ht="12" customHeight="1" x14ac:dyDescent="0.2">
      <c r="B88" s="32"/>
      <c r="C88" s="27" t="s">
        <v>1450</v>
      </c>
      <c r="L88" s="32"/>
    </row>
    <row r="89" spans="2:12" s="1" customFormat="1" ht="16.5" customHeight="1" x14ac:dyDescent="0.2">
      <c r="B89" s="32"/>
      <c r="E89" s="225" t="str">
        <f>E11</f>
        <v>304a2 - Kanalizační splaškové přípojky, ulice Vrchlického</v>
      </c>
      <c r="F89" s="238"/>
      <c r="G89" s="238"/>
      <c r="H89" s="238"/>
      <c r="L89" s="32"/>
    </row>
    <row r="90" spans="2:12" s="1" customFormat="1" ht="6.9" customHeight="1" x14ac:dyDescent="0.2">
      <c r="B90" s="32"/>
      <c r="L90" s="32"/>
    </row>
    <row r="91" spans="2:12" s="1" customFormat="1" ht="12" customHeight="1" x14ac:dyDescent="0.2">
      <c r="B91" s="32"/>
      <c r="C91" s="27" t="s">
        <v>20</v>
      </c>
      <c r="F91" s="25" t="str">
        <f>F14</f>
        <v>Třeboň</v>
      </c>
      <c r="I91" s="27" t="s">
        <v>22</v>
      </c>
      <c r="J91" s="52" t="str">
        <f>IF(J14="","",J14)</f>
        <v>6. 6. 2024</v>
      </c>
      <c r="L91" s="32"/>
    </row>
    <row r="92" spans="2:12" s="1" customFormat="1" ht="6.9" customHeight="1" x14ac:dyDescent="0.2">
      <c r="B92" s="32"/>
      <c r="L92" s="32"/>
    </row>
    <row r="93" spans="2:12" s="1" customFormat="1" ht="15.15" customHeight="1" x14ac:dyDescent="0.2">
      <c r="B93" s="32"/>
      <c r="C93" s="27" t="s">
        <v>24</v>
      </c>
      <c r="F93" s="25" t="str">
        <f>E17</f>
        <v>Město Třeboň</v>
      </c>
      <c r="I93" s="27" t="s">
        <v>30</v>
      </c>
      <c r="J93" s="30" t="str">
        <f>E23</f>
        <v>WAY project s.r.o.</v>
      </c>
      <c r="L93" s="32"/>
    </row>
    <row r="94" spans="2:12" s="1" customFormat="1" ht="15.15" customHeight="1" x14ac:dyDescent="0.2">
      <c r="B94" s="32"/>
      <c r="C94" s="27" t="s">
        <v>28</v>
      </c>
      <c r="F94" s="25" t="str">
        <f>IF(E20="","",E20)</f>
        <v>Vyplň údaj</v>
      </c>
      <c r="I94" s="27" t="s">
        <v>34</v>
      </c>
      <c r="J94" s="30" t="str">
        <f>E26</f>
        <v xml:space="preserve"> </v>
      </c>
      <c r="L94" s="32"/>
    </row>
    <row r="95" spans="2:12" s="1" customFormat="1" ht="10.35" customHeight="1" x14ac:dyDescent="0.2">
      <c r="B95" s="32"/>
      <c r="L95" s="32"/>
    </row>
    <row r="96" spans="2:12" s="1" customFormat="1" ht="29.25" customHeight="1" x14ac:dyDescent="0.2">
      <c r="B96" s="32"/>
      <c r="C96" s="105" t="s">
        <v>158</v>
      </c>
      <c r="D96" s="97"/>
      <c r="E96" s="97"/>
      <c r="F96" s="97"/>
      <c r="G96" s="97"/>
      <c r="H96" s="97"/>
      <c r="I96" s="97"/>
      <c r="J96" s="106" t="s">
        <v>159</v>
      </c>
      <c r="K96" s="97"/>
      <c r="L96" s="32"/>
    </row>
    <row r="97" spans="2:47" s="1" customFormat="1" ht="10.35" customHeight="1" x14ac:dyDescent="0.2">
      <c r="B97" s="32"/>
      <c r="L97" s="32"/>
    </row>
    <row r="98" spans="2:47" s="1" customFormat="1" ht="22.95" customHeight="1" x14ac:dyDescent="0.2">
      <c r="B98" s="32"/>
      <c r="C98" s="107" t="s">
        <v>160</v>
      </c>
      <c r="J98" s="66">
        <f>J125</f>
        <v>0</v>
      </c>
      <c r="L98" s="32"/>
      <c r="AU98" s="17" t="s">
        <v>161</v>
      </c>
    </row>
    <row r="99" spans="2:47" s="8" customFormat="1" ht="24.9" customHeight="1" x14ac:dyDescent="0.2">
      <c r="B99" s="108"/>
      <c r="D99" s="109" t="s">
        <v>282</v>
      </c>
      <c r="E99" s="110"/>
      <c r="F99" s="110"/>
      <c r="G99" s="110"/>
      <c r="H99" s="110"/>
      <c r="I99" s="110"/>
      <c r="J99" s="111">
        <f>J126</f>
        <v>0</v>
      </c>
      <c r="L99" s="108"/>
    </row>
    <row r="100" spans="2:47" s="9" customFormat="1" ht="19.95" customHeight="1" x14ac:dyDescent="0.2">
      <c r="B100" s="112"/>
      <c r="D100" s="113" t="s">
        <v>283</v>
      </c>
      <c r="E100" s="114"/>
      <c r="F100" s="114"/>
      <c r="G100" s="114"/>
      <c r="H100" s="114"/>
      <c r="I100" s="114"/>
      <c r="J100" s="115">
        <f>J127</f>
        <v>0</v>
      </c>
      <c r="L100" s="112"/>
    </row>
    <row r="101" spans="2:47" s="9" customFormat="1" ht="19.95" customHeight="1" x14ac:dyDescent="0.2">
      <c r="B101" s="112"/>
      <c r="D101" s="113" t="s">
        <v>285</v>
      </c>
      <c r="E101" s="114"/>
      <c r="F101" s="114"/>
      <c r="G101" s="114"/>
      <c r="H101" s="114"/>
      <c r="I101" s="114"/>
      <c r="J101" s="115">
        <f>J180</f>
        <v>0</v>
      </c>
      <c r="L101" s="112"/>
    </row>
    <row r="102" spans="2:47" s="9" customFormat="1" ht="19.95" customHeight="1" x14ac:dyDescent="0.2">
      <c r="B102" s="112"/>
      <c r="D102" s="113" t="s">
        <v>287</v>
      </c>
      <c r="E102" s="114"/>
      <c r="F102" s="114"/>
      <c r="G102" s="114"/>
      <c r="H102" s="114"/>
      <c r="I102" s="114"/>
      <c r="J102" s="115">
        <f>J185</f>
        <v>0</v>
      </c>
      <c r="L102" s="112"/>
    </row>
    <row r="103" spans="2:47" s="9" customFormat="1" ht="19.95" customHeight="1" x14ac:dyDescent="0.2">
      <c r="B103" s="112"/>
      <c r="D103" s="113" t="s">
        <v>290</v>
      </c>
      <c r="E103" s="114"/>
      <c r="F103" s="114"/>
      <c r="G103" s="114"/>
      <c r="H103" s="114"/>
      <c r="I103" s="114"/>
      <c r="J103" s="115">
        <f>J201</f>
        <v>0</v>
      </c>
      <c r="L103" s="112"/>
    </row>
    <row r="104" spans="2:47" s="1" customFormat="1" ht="21.75" customHeight="1" x14ac:dyDescent="0.2">
      <c r="B104" s="32"/>
      <c r="L104" s="32"/>
    </row>
    <row r="105" spans="2:47" s="1" customFormat="1" ht="6.9" customHeight="1" x14ac:dyDescent="0.2">
      <c r="B105" s="44"/>
      <c r="C105" s="45"/>
      <c r="D105" s="45"/>
      <c r="E105" s="45"/>
      <c r="F105" s="45"/>
      <c r="G105" s="45"/>
      <c r="H105" s="45"/>
      <c r="I105" s="45"/>
      <c r="J105" s="45"/>
      <c r="K105" s="45"/>
      <c r="L105" s="32"/>
    </row>
    <row r="109" spans="2:47" s="1" customFormat="1" ht="6.9" customHeight="1" x14ac:dyDescent="0.2">
      <c r="B109" s="46"/>
      <c r="C109" s="47"/>
      <c r="D109" s="47"/>
      <c r="E109" s="47"/>
      <c r="F109" s="47"/>
      <c r="G109" s="47"/>
      <c r="H109" s="47"/>
      <c r="I109" s="47"/>
      <c r="J109" s="47"/>
      <c r="K109" s="47"/>
      <c r="L109" s="32"/>
    </row>
    <row r="110" spans="2:47" s="1" customFormat="1" ht="24.9" customHeight="1" x14ac:dyDescent="0.2">
      <c r="B110" s="32"/>
      <c r="C110" s="21" t="s">
        <v>169</v>
      </c>
      <c r="L110" s="32"/>
    </row>
    <row r="111" spans="2:47" s="1" customFormat="1" ht="6.9" customHeight="1" x14ac:dyDescent="0.2">
      <c r="B111" s="32"/>
      <c r="L111" s="32"/>
    </row>
    <row r="112" spans="2:47" s="1" customFormat="1" ht="12" customHeight="1" x14ac:dyDescent="0.2">
      <c r="B112" s="32"/>
      <c r="C112" s="27" t="s">
        <v>16</v>
      </c>
      <c r="L112" s="32"/>
    </row>
    <row r="113" spans="2:65" s="1" customFormat="1" ht="16.5" customHeight="1" x14ac:dyDescent="0.2">
      <c r="B113" s="32"/>
      <c r="E113" s="239" t="str">
        <f>E7</f>
        <v>Stavební úpravy MK v ul. Na Chmelnici a části ul. Vrchlickéhé v Třeboni</v>
      </c>
      <c r="F113" s="240"/>
      <c r="G113" s="240"/>
      <c r="H113" s="240"/>
      <c r="L113" s="32"/>
    </row>
    <row r="114" spans="2:65" ht="12" customHeight="1" x14ac:dyDescent="0.2">
      <c r="B114" s="20"/>
      <c r="C114" s="27" t="s">
        <v>155</v>
      </c>
      <c r="L114" s="20"/>
    </row>
    <row r="115" spans="2:65" s="1" customFormat="1" ht="16.5" customHeight="1" x14ac:dyDescent="0.2">
      <c r="B115" s="32"/>
      <c r="E115" s="239" t="s">
        <v>2320</v>
      </c>
      <c r="F115" s="238"/>
      <c r="G115" s="238"/>
      <c r="H115" s="238"/>
      <c r="L115" s="32"/>
    </row>
    <row r="116" spans="2:65" s="1" customFormat="1" ht="12" customHeight="1" x14ac:dyDescent="0.2">
      <c r="B116" s="32"/>
      <c r="C116" s="27" t="s">
        <v>1450</v>
      </c>
      <c r="L116" s="32"/>
    </row>
    <row r="117" spans="2:65" s="1" customFormat="1" ht="16.5" customHeight="1" x14ac:dyDescent="0.2">
      <c r="B117" s="32"/>
      <c r="E117" s="225" t="str">
        <f>E11</f>
        <v>304a2 - Kanalizační splaškové přípojky, ulice Vrchlického</v>
      </c>
      <c r="F117" s="238"/>
      <c r="G117" s="238"/>
      <c r="H117" s="238"/>
      <c r="L117" s="32"/>
    </row>
    <row r="118" spans="2:65" s="1" customFormat="1" ht="6.9" customHeight="1" x14ac:dyDescent="0.2">
      <c r="B118" s="32"/>
      <c r="L118" s="32"/>
    </row>
    <row r="119" spans="2:65" s="1" customFormat="1" ht="12" customHeight="1" x14ac:dyDescent="0.2">
      <c r="B119" s="32"/>
      <c r="C119" s="27" t="s">
        <v>20</v>
      </c>
      <c r="F119" s="25" t="str">
        <f>F14</f>
        <v>Třeboň</v>
      </c>
      <c r="I119" s="27" t="s">
        <v>22</v>
      </c>
      <c r="J119" s="52" t="str">
        <f>IF(J14="","",J14)</f>
        <v>6. 6. 2024</v>
      </c>
      <c r="L119" s="32"/>
    </row>
    <row r="120" spans="2:65" s="1" customFormat="1" ht="6.9" customHeight="1" x14ac:dyDescent="0.2">
      <c r="B120" s="32"/>
      <c r="L120" s="32"/>
    </row>
    <row r="121" spans="2:65" s="1" customFormat="1" ht="15.15" customHeight="1" x14ac:dyDescent="0.2">
      <c r="B121" s="32"/>
      <c r="C121" s="27" t="s">
        <v>24</v>
      </c>
      <c r="F121" s="25" t="str">
        <f>E17</f>
        <v>Město Třeboň</v>
      </c>
      <c r="I121" s="27" t="s">
        <v>30</v>
      </c>
      <c r="J121" s="30" t="str">
        <f>E23</f>
        <v>WAY project s.r.o.</v>
      </c>
      <c r="L121" s="32"/>
    </row>
    <row r="122" spans="2:65" s="1" customFormat="1" ht="15.15" customHeight="1" x14ac:dyDescent="0.2">
      <c r="B122" s="32"/>
      <c r="C122" s="27" t="s">
        <v>28</v>
      </c>
      <c r="F122" s="25" t="str">
        <f>IF(E20="","",E20)</f>
        <v>Vyplň údaj</v>
      </c>
      <c r="I122" s="27" t="s">
        <v>34</v>
      </c>
      <c r="J122" s="30" t="str">
        <f>E26</f>
        <v xml:space="preserve"> </v>
      </c>
      <c r="L122" s="32"/>
    </row>
    <row r="123" spans="2:65" s="1" customFormat="1" ht="10.35" customHeight="1" x14ac:dyDescent="0.2">
      <c r="B123" s="32"/>
      <c r="L123" s="32"/>
    </row>
    <row r="124" spans="2:65" s="10" customFormat="1" ht="29.25" customHeight="1" x14ac:dyDescent="0.2">
      <c r="B124" s="116"/>
      <c r="C124" s="117" t="s">
        <v>170</v>
      </c>
      <c r="D124" s="118" t="s">
        <v>62</v>
      </c>
      <c r="E124" s="118" t="s">
        <v>58</v>
      </c>
      <c r="F124" s="118" t="s">
        <v>59</v>
      </c>
      <c r="G124" s="118" t="s">
        <v>171</v>
      </c>
      <c r="H124" s="118" t="s">
        <v>172</v>
      </c>
      <c r="I124" s="118" t="s">
        <v>173</v>
      </c>
      <c r="J124" s="118" t="s">
        <v>159</v>
      </c>
      <c r="K124" s="119" t="s">
        <v>174</v>
      </c>
      <c r="L124" s="116"/>
      <c r="M124" s="59" t="s">
        <v>1</v>
      </c>
      <c r="N124" s="60" t="s">
        <v>41</v>
      </c>
      <c r="O124" s="60" t="s">
        <v>175</v>
      </c>
      <c r="P124" s="60" t="s">
        <v>176</v>
      </c>
      <c r="Q124" s="60" t="s">
        <v>177</v>
      </c>
      <c r="R124" s="60" t="s">
        <v>178</v>
      </c>
      <c r="S124" s="60" t="s">
        <v>179</v>
      </c>
      <c r="T124" s="61" t="s">
        <v>180</v>
      </c>
    </row>
    <row r="125" spans="2:65" s="1" customFormat="1" ht="22.95" customHeight="1" x14ac:dyDescent="0.3">
      <c r="B125" s="32"/>
      <c r="C125" s="64" t="s">
        <v>181</v>
      </c>
      <c r="J125" s="120">
        <f>BK125</f>
        <v>0</v>
      </c>
      <c r="L125" s="32"/>
      <c r="M125" s="62"/>
      <c r="N125" s="53"/>
      <c r="O125" s="53"/>
      <c r="P125" s="121">
        <f>P126</f>
        <v>0</v>
      </c>
      <c r="Q125" s="53"/>
      <c r="R125" s="121">
        <f>R126</f>
        <v>88.104884399999989</v>
      </c>
      <c r="S125" s="53"/>
      <c r="T125" s="122">
        <f>T126</f>
        <v>0</v>
      </c>
      <c r="AT125" s="17" t="s">
        <v>76</v>
      </c>
      <c r="AU125" s="17" t="s">
        <v>161</v>
      </c>
      <c r="BK125" s="123">
        <f>BK126</f>
        <v>0</v>
      </c>
    </row>
    <row r="126" spans="2:65" s="11" customFormat="1" ht="25.95" customHeight="1" x14ac:dyDescent="0.25">
      <c r="B126" s="124"/>
      <c r="D126" s="125" t="s">
        <v>76</v>
      </c>
      <c r="E126" s="126" t="s">
        <v>291</v>
      </c>
      <c r="F126" s="126" t="s">
        <v>292</v>
      </c>
      <c r="I126" s="127"/>
      <c r="J126" s="128">
        <f>BK126</f>
        <v>0</v>
      </c>
      <c r="L126" s="124"/>
      <c r="M126" s="129"/>
      <c r="P126" s="130">
        <f>P127+P180+P185+P201</f>
        <v>0</v>
      </c>
      <c r="R126" s="130">
        <f>R127+R180+R185+R201</f>
        <v>88.104884399999989</v>
      </c>
      <c r="T126" s="131">
        <f>T127+T180+T185+T201</f>
        <v>0</v>
      </c>
      <c r="AR126" s="125" t="s">
        <v>85</v>
      </c>
      <c r="AT126" s="132" t="s">
        <v>76</v>
      </c>
      <c r="AU126" s="132" t="s">
        <v>77</v>
      </c>
      <c r="AY126" s="125" t="s">
        <v>185</v>
      </c>
      <c r="BK126" s="133">
        <f>BK127+BK180+BK185+BK201</f>
        <v>0</v>
      </c>
    </row>
    <row r="127" spans="2:65" s="11" customFormat="1" ht="22.95" customHeight="1" x14ac:dyDescent="0.25">
      <c r="B127" s="124"/>
      <c r="D127" s="125" t="s">
        <v>76</v>
      </c>
      <c r="E127" s="134" t="s">
        <v>85</v>
      </c>
      <c r="F127" s="134" t="s">
        <v>293</v>
      </c>
      <c r="I127" s="127"/>
      <c r="J127" s="135">
        <f>BK127</f>
        <v>0</v>
      </c>
      <c r="L127" s="124"/>
      <c r="M127" s="129"/>
      <c r="P127" s="130">
        <f>SUM(P128:P179)</f>
        <v>0</v>
      </c>
      <c r="R127" s="130">
        <f>SUM(R128:R179)</f>
        <v>87.993785199999991</v>
      </c>
      <c r="T127" s="131">
        <f>SUM(T128:T179)</f>
        <v>0</v>
      </c>
      <c r="AR127" s="125" t="s">
        <v>85</v>
      </c>
      <c r="AT127" s="132" t="s">
        <v>76</v>
      </c>
      <c r="AU127" s="132" t="s">
        <v>85</v>
      </c>
      <c r="AY127" s="125" t="s">
        <v>185</v>
      </c>
      <c r="BK127" s="133">
        <f>SUM(BK128:BK179)</f>
        <v>0</v>
      </c>
    </row>
    <row r="128" spans="2:65" s="1" customFormat="1" ht="16.5" customHeight="1" x14ac:dyDescent="0.2">
      <c r="B128" s="32"/>
      <c r="C128" s="136" t="s">
        <v>85</v>
      </c>
      <c r="D128" s="136" t="s">
        <v>191</v>
      </c>
      <c r="E128" s="137" t="s">
        <v>2322</v>
      </c>
      <c r="F128" s="138" t="s">
        <v>2323</v>
      </c>
      <c r="G128" s="139" t="s">
        <v>1454</v>
      </c>
      <c r="H128" s="140">
        <v>40</v>
      </c>
      <c r="I128" s="141"/>
      <c r="J128" s="142">
        <f>ROUND(I128*H128,2)</f>
        <v>0</v>
      </c>
      <c r="K128" s="138" t="s">
        <v>195</v>
      </c>
      <c r="L128" s="32"/>
      <c r="M128" s="143" t="s">
        <v>1</v>
      </c>
      <c r="N128" s="144" t="s">
        <v>42</v>
      </c>
      <c r="P128" s="145">
        <f>O128*H128</f>
        <v>0</v>
      </c>
      <c r="Q128" s="145">
        <v>3.0000000000000001E-5</v>
      </c>
      <c r="R128" s="145">
        <f>Q128*H128</f>
        <v>1.2000000000000001E-3</v>
      </c>
      <c r="S128" s="145">
        <v>0</v>
      </c>
      <c r="T128" s="146">
        <f>S128*H128</f>
        <v>0</v>
      </c>
      <c r="AR128" s="147" t="s">
        <v>184</v>
      </c>
      <c r="AT128" s="147" t="s">
        <v>191</v>
      </c>
      <c r="AU128" s="147" t="s">
        <v>87</v>
      </c>
      <c r="AY128" s="17" t="s">
        <v>185</v>
      </c>
      <c r="BE128" s="148">
        <f>IF(N128="základní",J128,0)</f>
        <v>0</v>
      </c>
      <c r="BF128" s="148">
        <f>IF(N128="snížená",J128,0)</f>
        <v>0</v>
      </c>
      <c r="BG128" s="148">
        <f>IF(N128="zákl. přenesená",J128,0)</f>
        <v>0</v>
      </c>
      <c r="BH128" s="148">
        <f>IF(N128="sníž. přenesená",J128,0)</f>
        <v>0</v>
      </c>
      <c r="BI128" s="148">
        <f>IF(N128="nulová",J128,0)</f>
        <v>0</v>
      </c>
      <c r="BJ128" s="17" t="s">
        <v>85</v>
      </c>
      <c r="BK128" s="148">
        <f>ROUND(I128*H128,2)</f>
        <v>0</v>
      </c>
      <c r="BL128" s="17" t="s">
        <v>184</v>
      </c>
      <c r="BM128" s="147" t="s">
        <v>2324</v>
      </c>
    </row>
    <row r="129" spans="2:65" s="1" customFormat="1" x14ac:dyDescent="0.2">
      <c r="B129" s="32"/>
      <c r="D129" s="149" t="s">
        <v>198</v>
      </c>
      <c r="F129" s="150" t="s">
        <v>2325</v>
      </c>
      <c r="I129" s="151"/>
      <c r="L129" s="32"/>
      <c r="M129" s="152"/>
      <c r="T129" s="56"/>
      <c r="AT129" s="17" t="s">
        <v>198</v>
      </c>
      <c r="AU129" s="17" t="s">
        <v>87</v>
      </c>
    </row>
    <row r="130" spans="2:65" s="12" customFormat="1" x14ac:dyDescent="0.2">
      <c r="B130" s="153"/>
      <c r="D130" s="149" t="s">
        <v>199</v>
      </c>
      <c r="E130" s="154" t="s">
        <v>1</v>
      </c>
      <c r="F130" s="155" t="s">
        <v>1457</v>
      </c>
      <c r="H130" s="154" t="s">
        <v>1</v>
      </c>
      <c r="I130" s="156"/>
      <c r="L130" s="153"/>
      <c r="M130" s="157"/>
      <c r="T130" s="158"/>
      <c r="AT130" s="154" t="s">
        <v>199</v>
      </c>
      <c r="AU130" s="154" t="s">
        <v>87</v>
      </c>
      <c r="AV130" s="12" t="s">
        <v>85</v>
      </c>
      <c r="AW130" s="12" t="s">
        <v>33</v>
      </c>
      <c r="AX130" s="12" t="s">
        <v>77</v>
      </c>
      <c r="AY130" s="154" t="s">
        <v>185</v>
      </c>
    </row>
    <row r="131" spans="2:65" s="13" customFormat="1" x14ac:dyDescent="0.2">
      <c r="B131" s="159"/>
      <c r="D131" s="149" t="s">
        <v>199</v>
      </c>
      <c r="E131" s="160" t="s">
        <v>1</v>
      </c>
      <c r="F131" s="161" t="s">
        <v>2326</v>
      </c>
      <c r="H131" s="162">
        <v>40</v>
      </c>
      <c r="I131" s="163"/>
      <c r="L131" s="159"/>
      <c r="M131" s="164"/>
      <c r="T131" s="165"/>
      <c r="AT131" s="160" t="s">
        <v>199</v>
      </c>
      <c r="AU131" s="160" t="s">
        <v>87</v>
      </c>
      <c r="AV131" s="13" t="s">
        <v>87</v>
      </c>
      <c r="AW131" s="13" t="s">
        <v>33</v>
      </c>
      <c r="AX131" s="13" t="s">
        <v>85</v>
      </c>
      <c r="AY131" s="160" t="s">
        <v>185</v>
      </c>
    </row>
    <row r="132" spans="2:65" s="1" customFormat="1" ht="21.75" customHeight="1" x14ac:dyDescent="0.2">
      <c r="B132" s="32"/>
      <c r="C132" s="136" t="s">
        <v>87</v>
      </c>
      <c r="D132" s="136" t="s">
        <v>191</v>
      </c>
      <c r="E132" s="137" t="s">
        <v>1459</v>
      </c>
      <c r="F132" s="138" t="s">
        <v>1460</v>
      </c>
      <c r="G132" s="139" t="s">
        <v>382</v>
      </c>
      <c r="H132" s="140">
        <v>46.68</v>
      </c>
      <c r="I132" s="141"/>
      <c r="J132" s="142">
        <f>ROUND(I132*H132,2)</f>
        <v>0</v>
      </c>
      <c r="K132" s="138" t="s">
        <v>195</v>
      </c>
      <c r="L132" s="32"/>
      <c r="M132" s="143" t="s">
        <v>1</v>
      </c>
      <c r="N132" s="144" t="s">
        <v>42</v>
      </c>
      <c r="P132" s="145">
        <f>O132*H132</f>
        <v>0</v>
      </c>
      <c r="Q132" s="145">
        <v>0</v>
      </c>
      <c r="R132" s="145">
        <f>Q132*H132</f>
        <v>0</v>
      </c>
      <c r="S132" s="145">
        <v>0</v>
      </c>
      <c r="T132" s="146">
        <f>S132*H132</f>
        <v>0</v>
      </c>
      <c r="AR132" s="147" t="s">
        <v>184</v>
      </c>
      <c r="AT132" s="147" t="s">
        <v>191</v>
      </c>
      <c r="AU132" s="147" t="s">
        <v>87</v>
      </c>
      <c r="AY132" s="17" t="s">
        <v>185</v>
      </c>
      <c r="BE132" s="148">
        <f>IF(N132="základní",J132,0)</f>
        <v>0</v>
      </c>
      <c r="BF132" s="148">
        <f>IF(N132="snížená",J132,0)</f>
        <v>0</v>
      </c>
      <c r="BG132" s="148">
        <f>IF(N132="zákl. přenesená",J132,0)</f>
        <v>0</v>
      </c>
      <c r="BH132" s="148">
        <f>IF(N132="sníž. přenesená",J132,0)</f>
        <v>0</v>
      </c>
      <c r="BI132" s="148">
        <f>IF(N132="nulová",J132,0)</f>
        <v>0</v>
      </c>
      <c r="BJ132" s="17" t="s">
        <v>85</v>
      </c>
      <c r="BK132" s="148">
        <f>ROUND(I132*H132,2)</f>
        <v>0</v>
      </c>
      <c r="BL132" s="17" t="s">
        <v>184</v>
      </c>
      <c r="BM132" s="147" t="s">
        <v>2327</v>
      </c>
    </row>
    <row r="133" spans="2:65" s="1" customFormat="1" ht="19.2" x14ac:dyDescent="0.2">
      <c r="B133" s="32"/>
      <c r="D133" s="149" t="s">
        <v>198</v>
      </c>
      <c r="F133" s="150" t="s">
        <v>1462</v>
      </c>
      <c r="I133" s="151"/>
      <c r="L133" s="32"/>
      <c r="M133" s="152"/>
      <c r="T133" s="56"/>
      <c r="AT133" s="17" t="s">
        <v>198</v>
      </c>
      <c r="AU133" s="17" t="s">
        <v>87</v>
      </c>
    </row>
    <row r="134" spans="2:65" s="13" customFormat="1" x14ac:dyDescent="0.2">
      <c r="B134" s="159"/>
      <c r="D134" s="149" t="s">
        <v>199</v>
      </c>
      <c r="E134" s="160" t="s">
        <v>1</v>
      </c>
      <c r="F134" s="161" t="s">
        <v>2437</v>
      </c>
      <c r="H134" s="162">
        <v>46.68</v>
      </c>
      <c r="I134" s="163"/>
      <c r="L134" s="159"/>
      <c r="M134" s="164"/>
      <c r="T134" s="165"/>
      <c r="AT134" s="160" t="s">
        <v>199</v>
      </c>
      <c r="AU134" s="160" t="s">
        <v>87</v>
      </c>
      <c r="AV134" s="13" t="s">
        <v>87</v>
      </c>
      <c r="AW134" s="13" t="s">
        <v>33</v>
      </c>
      <c r="AX134" s="13" t="s">
        <v>85</v>
      </c>
      <c r="AY134" s="160" t="s">
        <v>185</v>
      </c>
    </row>
    <row r="135" spans="2:65" s="12" customFormat="1" x14ac:dyDescent="0.2">
      <c r="B135" s="153"/>
      <c r="D135" s="149" t="s">
        <v>199</v>
      </c>
      <c r="E135" s="154" t="s">
        <v>1</v>
      </c>
      <c r="F135" s="155" t="s">
        <v>1464</v>
      </c>
      <c r="H135" s="154" t="s">
        <v>1</v>
      </c>
      <c r="I135" s="156"/>
      <c r="L135" s="153"/>
      <c r="M135" s="157"/>
      <c r="T135" s="158"/>
      <c r="AT135" s="154" t="s">
        <v>199</v>
      </c>
      <c r="AU135" s="154" t="s">
        <v>87</v>
      </c>
      <c r="AV135" s="12" t="s">
        <v>85</v>
      </c>
      <c r="AW135" s="12" t="s">
        <v>33</v>
      </c>
      <c r="AX135" s="12" t="s">
        <v>77</v>
      </c>
      <c r="AY135" s="154" t="s">
        <v>185</v>
      </c>
    </row>
    <row r="136" spans="2:65" s="12" customFormat="1" x14ac:dyDescent="0.2">
      <c r="B136" s="153"/>
      <c r="D136" s="149" t="s">
        <v>199</v>
      </c>
      <c r="E136" s="154" t="s">
        <v>1</v>
      </c>
      <c r="F136" s="155" t="s">
        <v>2329</v>
      </c>
      <c r="H136" s="154" t="s">
        <v>1</v>
      </c>
      <c r="I136" s="156"/>
      <c r="L136" s="153"/>
      <c r="M136" s="157"/>
      <c r="T136" s="158"/>
      <c r="AT136" s="154" t="s">
        <v>199</v>
      </c>
      <c r="AU136" s="154" t="s">
        <v>87</v>
      </c>
      <c r="AV136" s="12" t="s">
        <v>85</v>
      </c>
      <c r="AW136" s="12" t="s">
        <v>33</v>
      </c>
      <c r="AX136" s="12" t="s">
        <v>77</v>
      </c>
      <c r="AY136" s="154" t="s">
        <v>185</v>
      </c>
    </row>
    <row r="137" spans="2:65" s="1" customFormat="1" ht="16.5" customHeight="1" x14ac:dyDescent="0.2">
      <c r="B137" s="32"/>
      <c r="C137" s="136" t="s">
        <v>207</v>
      </c>
      <c r="D137" s="136" t="s">
        <v>191</v>
      </c>
      <c r="E137" s="137" t="s">
        <v>1466</v>
      </c>
      <c r="F137" s="138" t="s">
        <v>1467</v>
      </c>
      <c r="G137" s="139" t="s">
        <v>382</v>
      </c>
      <c r="H137" s="140">
        <v>9.3360000000000003</v>
      </c>
      <c r="I137" s="141"/>
      <c r="J137" s="142">
        <f>ROUND(I137*H137,2)</f>
        <v>0</v>
      </c>
      <c r="K137" s="138" t="s">
        <v>195</v>
      </c>
      <c r="L137" s="32"/>
      <c r="M137" s="143" t="s">
        <v>1</v>
      </c>
      <c r="N137" s="144" t="s">
        <v>42</v>
      </c>
      <c r="P137" s="145">
        <f>O137*H137</f>
        <v>0</v>
      </c>
      <c r="Q137" s="145">
        <v>0</v>
      </c>
      <c r="R137" s="145">
        <f>Q137*H137</f>
        <v>0</v>
      </c>
      <c r="S137" s="145">
        <v>0</v>
      </c>
      <c r="T137" s="146">
        <f>S137*H137</f>
        <v>0</v>
      </c>
      <c r="AR137" s="147" t="s">
        <v>184</v>
      </c>
      <c r="AT137" s="147" t="s">
        <v>191</v>
      </c>
      <c r="AU137" s="147" t="s">
        <v>87</v>
      </c>
      <c r="AY137" s="17" t="s">
        <v>185</v>
      </c>
      <c r="BE137" s="148">
        <f>IF(N137="základní",J137,0)</f>
        <v>0</v>
      </c>
      <c r="BF137" s="148">
        <f>IF(N137="snížená",J137,0)</f>
        <v>0</v>
      </c>
      <c r="BG137" s="148">
        <f>IF(N137="zákl. přenesená",J137,0)</f>
        <v>0</v>
      </c>
      <c r="BH137" s="148">
        <f>IF(N137="sníž. přenesená",J137,0)</f>
        <v>0</v>
      </c>
      <c r="BI137" s="148">
        <f>IF(N137="nulová",J137,0)</f>
        <v>0</v>
      </c>
      <c r="BJ137" s="17" t="s">
        <v>85</v>
      </c>
      <c r="BK137" s="148">
        <f>ROUND(I137*H137,2)</f>
        <v>0</v>
      </c>
      <c r="BL137" s="17" t="s">
        <v>184</v>
      </c>
      <c r="BM137" s="147" t="s">
        <v>2330</v>
      </c>
    </row>
    <row r="138" spans="2:65" s="1" customFormat="1" ht="19.2" x14ac:dyDescent="0.2">
      <c r="B138" s="32"/>
      <c r="D138" s="149" t="s">
        <v>198</v>
      </c>
      <c r="F138" s="150" t="s">
        <v>1469</v>
      </c>
      <c r="I138" s="151"/>
      <c r="L138" s="32"/>
      <c r="M138" s="152"/>
      <c r="T138" s="56"/>
      <c r="AT138" s="17" t="s">
        <v>198</v>
      </c>
      <c r="AU138" s="17" t="s">
        <v>87</v>
      </c>
    </row>
    <row r="139" spans="2:65" s="12" customFormat="1" x14ac:dyDescent="0.2">
      <c r="B139" s="153"/>
      <c r="D139" s="149" t="s">
        <v>199</v>
      </c>
      <c r="E139" s="154" t="s">
        <v>1</v>
      </c>
      <c r="F139" s="155" t="s">
        <v>1780</v>
      </c>
      <c r="H139" s="154" t="s">
        <v>1</v>
      </c>
      <c r="I139" s="156"/>
      <c r="L139" s="153"/>
      <c r="M139" s="157"/>
      <c r="T139" s="158"/>
      <c r="AT139" s="154" t="s">
        <v>199</v>
      </c>
      <c r="AU139" s="154" t="s">
        <v>87</v>
      </c>
      <c r="AV139" s="12" t="s">
        <v>85</v>
      </c>
      <c r="AW139" s="12" t="s">
        <v>33</v>
      </c>
      <c r="AX139" s="12" t="s">
        <v>77</v>
      </c>
      <c r="AY139" s="154" t="s">
        <v>185</v>
      </c>
    </row>
    <row r="140" spans="2:65" s="13" customFormat="1" x14ac:dyDescent="0.2">
      <c r="B140" s="159"/>
      <c r="D140" s="149" t="s">
        <v>199</v>
      </c>
      <c r="E140" s="160" t="s">
        <v>1</v>
      </c>
      <c r="F140" s="161" t="s">
        <v>2438</v>
      </c>
      <c r="H140" s="162">
        <v>9.3360000000000003</v>
      </c>
      <c r="I140" s="163"/>
      <c r="L140" s="159"/>
      <c r="M140" s="164"/>
      <c r="T140" s="165"/>
      <c r="AT140" s="160" t="s">
        <v>199</v>
      </c>
      <c r="AU140" s="160" t="s">
        <v>87</v>
      </c>
      <c r="AV140" s="13" t="s">
        <v>87</v>
      </c>
      <c r="AW140" s="13" t="s">
        <v>33</v>
      </c>
      <c r="AX140" s="13" t="s">
        <v>85</v>
      </c>
      <c r="AY140" s="160" t="s">
        <v>185</v>
      </c>
    </row>
    <row r="141" spans="2:65" s="1" customFormat="1" ht="16.5" customHeight="1" x14ac:dyDescent="0.2">
      <c r="B141" s="32"/>
      <c r="C141" s="136" t="s">
        <v>184</v>
      </c>
      <c r="D141" s="136" t="s">
        <v>191</v>
      </c>
      <c r="E141" s="137" t="s">
        <v>413</v>
      </c>
      <c r="F141" s="138" t="s">
        <v>414</v>
      </c>
      <c r="G141" s="139" t="s">
        <v>296</v>
      </c>
      <c r="H141" s="140">
        <v>84.03</v>
      </c>
      <c r="I141" s="141"/>
      <c r="J141" s="142">
        <f>ROUND(I141*H141,2)</f>
        <v>0</v>
      </c>
      <c r="K141" s="138" t="s">
        <v>195</v>
      </c>
      <c r="L141" s="32"/>
      <c r="M141" s="143" t="s">
        <v>1</v>
      </c>
      <c r="N141" s="144" t="s">
        <v>42</v>
      </c>
      <c r="P141" s="145">
        <f>O141*H141</f>
        <v>0</v>
      </c>
      <c r="Q141" s="145">
        <v>8.4000000000000003E-4</v>
      </c>
      <c r="R141" s="145">
        <f>Q141*H141</f>
        <v>7.0585200000000001E-2</v>
      </c>
      <c r="S141" s="145">
        <v>0</v>
      </c>
      <c r="T141" s="146">
        <f>S141*H141</f>
        <v>0</v>
      </c>
      <c r="AR141" s="147" t="s">
        <v>184</v>
      </c>
      <c r="AT141" s="147" t="s">
        <v>191</v>
      </c>
      <c r="AU141" s="147" t="s">
        <v>87</v>
      </c>
      <c r="AY141" s="17" t="s">
        <v>185</v>
      </c>
      <c r="BE141" s="148">
        <f>IF(N141="základní",J141,0)</f>
        <v>0</v>
      </c>
      <c r="BF141" s="148">
        <f>IF(N141="snížená",J141,0)</f>
        <v>0</v>
      </c>
      <c r="BG141" s="148">
        <f>IF(N141="zákl. přenesená",J141,0)</f>
        <v>0</v>
      </c>
      <c r="BH141" s="148">
        <f>IF(N141="sníž. přenesená",J141,0)</f>
        <v>0</v>
      </c>
      <c r="BI141" s="148">
        <f>IF(N141="nulová",J141,0)</f>
        <v>0</v>
      </c>
      <c r="BJ141" s="17" t="s">
        <v>85</v>
      </c>
      <c r="BK141" s="148">
        <f>ROUND(I141*H141,2)</f>
        <v>0</v>
      </c>
      <c r="BL141" s="17" t="s">
        <v>184</v>
      </c>
      <c r="BM141" s="147" t="s">
        <v>2332</v>
      </c>
    </row>
    <row r="142" spans="2:65" s="1" customFormat="1" x14ac:dyDescent="0.2">
      <c r="B142" s="32"/>
      <c r="D142" s="149" t="s">
        <v>198</v>
      </c>
      <c r="F142" s="150" t="s">
        <v>416</v>
      </c>
      <c r="I142" s="151"/>
      <c r="L142" s="32"/>
      <c r="M142" s="152"/>
      <c r="T142" s="56"/>
      <c r="AT142" s="17" t="s">
        <v>198</v>
      </c>
      <c r="AU142" s="17" t="s">
        <v>87</v>
      </c>
    </row>
    <row r="143" spans="2:65" s="12" customFormat="1" x14ac:dyDescent="0.2">
      <c r="B143" s="153"/>
      <c r="D143" s="149" t="s">
        <v>199</v>
      </c>
      <c r="E143" s="154" t="s">
        <v>1</v>
      </c>
      <c r="F143" s="155" t="s">
        <v>2439</v>
      </c>
      <c r="H143" s="154" t="s">
        <v>1</v>
      </c>
      <c r="I143" s="156"/>
      <c r="L143" s="153"/>
      <c r="M143" s="157"/>
      <c r="T143" s="158"/>
      <c r="AT143" s="154" t="s">
        <v>199</v>
      </c>
      <c r="AU143" s="154" t="s">
        <v>87</v>
      </c>
      <c r="AV143" s="12" t="s">
        <v>85</v>
      </c>
      <c r="AW143" s="12" t="s">
        <v>33</v>
      </c>
      <c r="AX143" s="12" t="s">
        <v>77</v>
      </c>
      <c r="AY143" s="154" t="s">
        <v>185</v>
      </c>
    </row>
    <row r="144" spans="2:65" s="13" customFormat="1" x14ac:dyDescent="0.2">
      <c r="B144" s="159"/>
      <c r="D144" s="149" t="s">
        <v>199</v>
      </c>
      <c r="E144" s="160" t="s">
        <v>1</v>
      </c>
      <c r="F144" s="161" t="s">
        <v>2440</v>
      </c>
      <c r="H144" s="162">
        <v>84.03</v>
      </c>
      <c r="I144" s="163"/>
      <c r="L144" s="159"/>
      <c r="M144" s="164"/>
      <c r="T144" s="165"/>
      <c r="AT144" s="160" t="s">
        <v>199</v>
      </c>
      <c r="AU144" s="160" t="s">
        <v>87</v>
      </c>
      <c r="AV144" s="13" t="s">
        <v>87</v>
      </c>
      <c r="AW144" s="13" t="s">
        <v>33</v>
      </c>
      <c r="AX144" s="13" t="s">
        <v>85</v>
      </c>
      <c r="AY144" s="160" t="s">
        <v>185</v>
      </c>
    </row>
    <row r="145" spans="2:65" s="1" customFormat="1" ht="16.5" customHeight="1" x14ac:dyDescent="0.2">
      <c r="B145" s="32"/>
      <c r="C145" s="136" t="s">
        <v>188</v>
      </c>
      <c r="D145" s="136" t="s">
        <v>191</v>
      </c>
      <c r="E145" s="137" t="s">
        <v>419</v>
      </c>
      <c r="F145" s="138" t="s">
        <v>420</v>
      </c>
      <c r="G145" s="139" t="s">
        <v>296</v>
      </c>
      <c r="H145" s="140">
        <v>84.03</v>
      </c>
      <c r="I145" s="141"/>
      <c r="J145" s="142">
        <f>ROUND(I145*H145,2)</f>
        <v>0</v>
      </c>
      <c r="K145" s="138" t="s">
        <v>195</v>
      </c>
      <c r="L145" s="32"/>
      <c r="M145" s="143" t="s">
        <v>1</v>
      </c>
      <c r="N145" s="144" t="s">
        <v>42</v>
      </c>
      <c r="P145" s="145">
        <f>O145*H145</f>
        <v>0</v>
      </c>
      <c r="Q145" s="145">
        <v>0</v>
      </c>
      <c r="R145" s="145">
        <f>Q145*H145</f>
        <v>0</v>
      </c>
      <c r="S145" s="145">
        <v>0</v>
      </c>
      <c r="T145" s="146">
        <f>S145*H145</f>
        <v>0</v>
      </c>
      <c r="AR145" s="147" t="s">
        <v>184</v>
      </c>
      <c r="AT145" s="147" t="s">
        <v>191</v>
      </c>
      <c r="AU145" s="147" t="s">
        <v>87</v>
      </c>
      <c r="AY145" s="17" t="s">
        <v>185</v>
      </c>
      <c r="BE145" s="148">
        <f>IF(N145="základní",J145,0)</f>
        <v>0</v>
      </c>
      <c r="BF145" s="148">
        <f>IF(N145="snížená",J145,0)</f>
        <v>0</v>
      </c>
      <c r="BG145" s="148">
        <f>IF(N145="zákl. přenesená",J145,0)</f>
        <v>0</v>
      </c>
      <c r="BH145" s="148">
        <f>IF(N145="sníž. přenesená",J145,0)</f>
        <v>0</v>
      </c>
      <c r="BI145" s="148">
        <f>IF(N145="nulová",J145,0)</f>
        <v>0</v>
      </c>
      <c r="BJ145" s="17" t="s">
        <v>85</v>
      </c>
      <c r="BK145" s="148">
        <f>ROUND(I145*H145,2)</f>
        <v>0</v>
      </c>
      <c r="BL145" s="17" t="s">
        <v>184</v>
      </c>
      <c r="BM145" s="147" t="s">
        <v>2335</v>
      </c>
    </row>
    <row r="146" spans="2:65" s="1" customFormat="1" ht="19.2" x14ac:dyDescent="0.2">
      <c r="B146" s="32"/>
      <c r="D146" s="149" t="s">
        <v>198</v>
      </c>
      <c r="F146" s="150" t="s">
        <v>422</v>
      </c>
      <c r="I146" s="151"/>
      <c r="L146" s="32"/>
      <c r="M146" s="152"/>
      <c r="T146" s="56"/>
      <c r="AT146" s="17" t="s">
        <v>198</v>
      </c>
      <c r="AU146" s="17" t="s">
        <v>87</v>
      </c>
    </row>
    <row r="147" spans="2:65" s="13" customFormat="1" x14ac:dyDescent="0.2">
      <c r="B147" s="159"/>
      <c r="D147" s="149" t="s">
        <v>199</v>
      </c>
      <c r="E147" s="160" t="s">
        <v>1</v>
      </c>
      <c r="F147" s="161" t="s">
        <v>2441</v>
      </c>
      <c r="H147" s="162">
        <v>84.03</v>
      </c>
      <c r="I147" s="163"/>
      <c r="L147" s="159"/>
      <c r="M147" s="164"/>
      <c r="T147" s="165"/>
      <c r="AT147" s="160" t="s">
        <v>199</v>
      </c>
      <c r="AU147" s="160" t="s">
        <v>87</v>
      </c>
      <c r="AV147" s="13" t="s">
        <v>87</v>
      </c>
      <c r="AW147" s="13" t="s">
        <v>33</v>
      </c>
      <c r="AX147" s="13" t="s">
        <v>85</v>
      </c>
      <c r="AY147" s="160" t="s">
        <v>185</v>
      </c>
    </row>
    <row r="148" spans="2:65" s="1" customFormat="1" ht="21.75" customHeight="1" x14ac:dyDescent="0.2">
      <c r="B148" s="32"/>
      <c r="C148" s="136" t="s">
        <v>225</v>
      </c>
      <c r="D148" s="136" t="s">
        <v>191</v>
      </c>
      <c r="E148" s="137" t="s">
        <v>425</v>
      </c>
      <c r="F148" s="138" t="s">
        <v>426</v>
      </c>
      <c r="G148" s="139" t="s">
        <v>382</v>
      </c>
      <c r="H148" s="140">
        <v>46.68</v>
      </c>
      <c r="I148" s="141"/>
      <c r="J148" s="142">
        <f>ROUND(I148*H148,2)</f>
        <v>0</v>
      </c>
      <c r="K148" s="138" t="s">
        <v>195</v>
      </c>
      <c r="L148" s="32"/>
      <c r="M148" s="143" t="s">
        <v>1</v>
      </c>
      <c r="N148" s="144" t="s">
        <v>42</v>
      </c>
      <c r="P148" s="145">
        <f>O148*H148</f>
        <v>0</v>
      </c>
      <c r="Q148" s="145">
        <v>0</v>
      </c>
      <c r="R148" s="145">
        <f>Q148*H148</f>
        <v>0</v>
      </c>
      <c r="S148" s="145">
        <v>0</v>
      </c>
      <c r="T148" s="146">
        <f>S148*H148</f>
        <v>0</v>
      </c>
      <c r="AR148" s="147" t="s">
        <v>184</v>
      </c>
      <c r="AT148" s="147" t="s">
        <v>191</v>
      </c>
      <c r="AU148" s="147" t="s">
        <v>87</v>
      </c>
      <c r="AY148" s="17" t="s">
        <v>185</v>
      </c>
      <c r="BE148" s="148">
        <f>IF(N148="základní",J148,0)</f>
        <v>0</v>
      </c>
      <c r="BF148" s="148">
        <f>IF(N148="snížená",J148,0)</f>
        <v>0</v>
      </c>
      <c r="BG148" s="148">
        <f>IF(N148="zákl. přenesená",J148,0)</f>
        <v>0</v>
      </c>
      <c r="BH148" s="148">
        <f>IF(N148="sníž. přenesená",J148,0)</f>
        <v>0</v>
      </c>
      <c r="BI148" s="148">
        <f>IF(N148="nulová",J148,0)</f>
        <v>0</v>
      </c>
      <c r="BJ148" s="17" t="s">
        <v>85</v>
      </c>
      <c r="BK148" s="148">
        <f>ROUND(I148*H148,2)</f>
        <v>0</v>
      </c>
      <c r="BL148" s="17" t="s">
        <v>184</v>
      </c>
      <c r="BM148" s="147" t="s">
        <v>2337</v>
      </c>
    </row>
    <row r="149" spans="2:65" s="1" customFormat="1" ht="19.2" x14ac:dyDescent="0.2">
      <c r="B149" s="32"/>
      <c r="D149" s="149" t="s">
        <v>198</v>
      </c>
      <c r="F149" s="150" t="s">
        <v>428</v>
      </c>
      <c r="I149" s="151"/>
      <c r="L149" s="32"/>
      <c r="M149" s="152"/>
      <c r="T149" s="56"/>
      <c r="AT149" s="17" t="s">
        <v>198</v>
      </c>
      <c r="AU149" s="17" t="s">
        <v>87</v>
      </c>
    </row>
    <row r="150" spans="2:65" s="12" customFormat="1" x14ac:dyDescent="0.2">
      <c r="B150" s="153"/>
      <c r="D150" s="149" t="s">
        <v>199</v>
      </c>
      <c r="E150" s="154" t="s">
        <v>1</v>
      </c>
      <c r="F150" s="155" t="s">
        <v>430</v>
      </c>
      <c r="H150" s="154" t="s">
        <v>1</v>
      </c>
      <c r="I150" s="156"/>
      <c r="L150" s="153"/>
      <c r="M150" s="157"/>
      <c r="T150" s="158"/>
      <c r="AT150" s="154" t="s">
        <v>199</v>
      </c>
      <c r="AU150" s="154" t="s">
        <v>87</v>
      </c>
      <c r="AV150" s="12" t="s">
        <v>85</v>
      </c>
      <c r="AW150" s="12" t="s">
        <v>33</v>
      </c>
      <c r="AX150" s="12" t="s">
        <v>77</v>
      </c>
      <c r="AY150" s="154" t="s">
        <v>185</v>
      </c>
    </row>
    <row r="151" spans="2:65" s="13" customFormat="1" x14ac:dyDescent="0.2">
      <c r="B151" s="159"/>
      <c r="D151" s="149" t="s">
        <v>199</v>
      </c>
      <c r="E151" s="160" t="s">
        <v>1</v>
      </c>
      <c r="F151" s="161" t="s">
        <v>2442</v>
      </c>
      <c r="H151" s="162">
        <v>46.68</v>
      </c>
      <c r="I151" s="163"/>
      <c r="L151" s="159"/>
      <c r="M151" s="164"/>
      <c r="T151" s="165"/>
      <c r="AT151" s="160" t="s">
        <v>199</v>
      </c>
      <c r="AU151" s="160" t="s">
        <v>87</v>
      </c>
      <c r="AV151" s="13" t="s">
        <v>87</v>
      </c>
      <c r="AW151" s="13" t="s">
        <v>33</v>
      </c>
      <c r="AX151" s="13" t="s">
        <v>85</v>
      </c>
      <c r="AY151" s="160" t="s">
        <v>185</v>
      </c>
    </row>
    <row r="152" spans="2:65" s="1" customFormat="1" ht="24.15" customHeight="1" x14ac:dyDescent="0.2">
      <c r="B152" s="32"/>
      <c r="C152" s="136" t="s">
        <v>231</v>
      </c>
      <c r="D152" s="136" t="s">
        <v>191</v>
      </c>
      <c r="E152" s="137" t="s">
        <v>435</v>
      </c>
      <c r="F152" s="138" t="s">
        <v>436</v>
      </c>
      <c r="G152" s="139" t="s">
        <v>382</v>
      </c>
      <c r="H152" s="140">
        <v>513.48</v>
      </c>
      <c r="I152" s="141"/>
      <c r="J152" s="142">
        <f>ROUND(I152*H152,2)</f>
        <v>0</v>
      </c>
      <c r="K152" s="138" t="s">
        <v>195</v>
      </c>
      <c r="L152" s="32"/>
      <c r="M152" s="143" t="s">
        <v>1</v>
      </c>
      <c r="N152" s="144" t="s">
        <v>42</v>
      </c>
      <c r="P152" s="145">
        <f>O152*H152</f>
        <v>0</v>
      </c>
      <c r="Q152" s="145">
        <v>0</v>
      </c>
      <c r="R152" s="145">
        <f>Q152*H152</f>
        <v>0</v>
      </c>
      <c r="S152" s="145">
        <v>0</v>
      </c>
      <c r="T152" s="146">
        <f>S152*H152</f>
        <v>0</v>
      </c>
      <c r="AR152" s="147" t="s">
        <v>184</v>
      </c>
      <c r="AT152" s="147" t="s">
        <v>191</v>
      </c>
      <c r="AU152" s="147" t="s">
        <v>87</v>
      </c>
      <c r="AY152" s="17" t="s">
        <v>185</v>
      </c>
      <c r="BE152" s="148">
        <f>IF(N152="základní",J152,0)</f>
        <v>0</v>
      </c>
      <c r="BF152" s="148">
        <f>IF(N152="snížená",J152,0)</f>
        <v>0</v>
      </c>
      <c r="BG152" s="148">
        <f>IF(N152="zákl. přenesená",J152,0)</f>
        <v>0</v>
      </c>
      <c r="BH152" s="148">
        <f>IF(N152="sníž. přenesená",J152,0)</f>
        <v>0</v>
      </c>
      <c r="BI152" s="148">
        <f>IF(N152="nulová",J152,0)</f>
        <v>0</v>
      </c>
      <c r="BJ152" s="17" t="s">
        <v>85</v>
      </c>
      <c r="BK152" s="148">
        <f>ROUND(I152*H152,2)</f>
        <v>0</v>
      </c>
      <c r="BL152" s="17" t="s">
        <v>184</v>
      </c>
      <c r="BM152" s="147" t="s">
        <v>2339</v>
      </c>
    </row>
    <row r="153" spans="2:65" s="1" customFormat="1" ht="28.8" x14ac:dyDescent="0.2">
      <c r="B153" s="32"/>
      <c r="D153" s="149" t="s">
        <v>198</v>
      </c>
      <c r="F153" s="150" t="s">
        <v>438</v>
      </c>
      <c r="I153" s="151"/>
      <c r="L153" s="32"/>
      <c r="M153" s="152"/>
      <c r="T153" s="56"/>
      <c r="AT153" s="17" t="s">
        <v>198</v>
      </c>
      <c r="AU153" s="17" t="s">
        <v>87</v>
      </c>
    </row>
    <row r="154" spans="2:65" s="12" customFormat="1" x14ac:dyDescent="0.2">
      <c r="B154" s="153"/>
      <c r="D154" s="149" t="s">
        <v>199</v>
      </c>
      <c r="E154" s="154" t="s">
        <v>1</v>
      </c>
      <c r="F154" s="155" t="s">
        <v>430</v>
      </c>
      <c r="H154" s="154" t="s">
        <v>1</v>
      </c>
      <c r="I154" s="156"/>
      <c r="L154" s="153"/>
      <c r="M154" s="157"/>
      <c r="T154" s="158"/>
      <c r="AT154" s="154" t="s">
        <v>199</v>
      </c>
      <c r="AU154" s="154" t="s">
        <v>87</v>
      </c>
      <c r="AV154" s="12" t="s">
        <v>85</v>
      </c>
      <c r="AW154" s="12" t="s">
        <v>33</v>
      </c>
      <c r="AX154" s="12" t="s">
        <v>77</v>
      </c>
      <c r="AY154" s="154" t="s">
        <v>185</v>
      </c>
    </row>
    <row r="155" spans="2:65" s="13" customFormat="1" x14ac:dyDescent="0.2">
      <c r="B155" s="159"/>
      <c r="D155" s="149" t="s">
        <v>199</v>
      </c>
      <c r="E155" s="160" t="s">
        <v>1</v>
      </c>
      <c r="F155" s="161" t="s">
        <v>2443</v>
      </c>
      <c r="H155" s="162">
        <v>513.48</v>
      </c>
      <c r="I155" s="163"/>
      <c r="L155" s="159"/>
      <c r="M155" s="164"/>
      <c r="T155" s="165"/>
      <c r="AT155" s="160" t="s">
        <v>199</v>
      </c>
      <c r="AU155" s="160" t="s">
        <v>87</v>
      </c>
      <c r="AV155" s="13" t="s">
        <v>87</v>
      </c>
      <c r="AW155" s="13" t="s">
        <v>33</v>
      </c>
      <c r="AX155" s="13" t="s">
        <v>85</v>
      </c>
      <c r="AY155" s="160" t="s">
        <v>185</v>
      </c>
    </row>
    <row r="156" spans="2:65" s="1" customFormat="1" ht="16.5" customHeight="1" x14ac:dyDescent="0.2">
      <c r="B156" s="32"/>
      <c r="C156" s="136" t="s">
        <v>236</v>
      </c>
      <c r="D156" s="136" t="s">
        <v>191</v>
      </c>
      <c r="E156" s="137" t="s">
        <v>441</v>
      </c>
      <c r="F156" s="138" t="s">
        <v>442</v>
      </c>
      <c r="G156" s="139" t="s">
        <v>443</v>
      </c>
      <c r="H156" s="140">
        <v>84.024000000000001</v>
      </c>
      <c r="I156" s="141"/>
      <c r="J156" s="142">
        <f>ROUND(I156*H156,2)</f>
        <v>0</v>
      </c>
      <c r="K156" s="138" t="s">
        <v>195</v>
      </c>
      <c r="L156" s="32"/>
      <c r="M156" s="143" t="s">
        <v>1</v>
      </c>
      <c r="N156" s="144" t="s">
        <v>42</v>
      </c>
      <c r="P156" s="145">
        <f>O156*H156</f>
        <v>0</v>
      </c>
      <c r="Q156" s="145">
        <v>0</v>
      </c>
      <c r="R156" s="145">
        <f>Q156*H156</f>
        <v>0</v>
      </c>
      <c r="S156" s="145">
        <v>0</v>
      </c>
      <c r="T156" s="146">
        <f>S156*H156</f>
        <v>0</v>
      </c>
      <c r="AR156" s="147" t="s">
        <v>184</v>
      </c>
      <c r="AT156" s="147" t="s">
        <v>191</v>
      </c>
      <c r="AU156" s="147" t="s">
        <v>87</v>
      </c>
      <c r="AY156" s="17" t="s">
        <v>185</v>
      </c>
      <c r="BE156" s="148">
        <f>IF(N156="základní",J156,0)</f>
        <v>0</v>
      </c>
      <c r="BF156" s="148">
        <f>IF(N156="snížená",J156,0)</f>
        <v>0</v>
      </c>
      <c r="BG156" s="148">
        <f>IF(N156="zákl. přenesená",J156,0)</f>
        <v>0</v>
      </c>
      <c r="BH156" s="148">
        <f>IF(N156="sníž. přenesená",J156,0)</f>
        <v>0</v>
      </c>
      <c r="BI156" s="148">
        <f>IF(N156="nulová",J156,0)</f>
        <v>0</v>
      </c>
      <c r="BJ156" s="17" t="s">
        <v>85</v>
      </c>
      <c r="BK156" s="148">
        <f>ROUND(I156*H156,2)</f>
        <v>0</v>
      </c>
      <c r="BL156" s="17" t="s">
        <v>184</v>
      </c>
      <c r="BM156" s="147" t="s">
        <v>2341</v>
      </c>
    </row>
    <row r="157" spans="2:65" s="1" customFormat="1" ht="19.2" x14ac:dyDescent="0.2">
      <c r="B157" s="32"/>
      <c r="D157" s="149" t="s">
        <v>198</v>
      </c>
      <c r="F157" s="150" t="s">
        <v>445</v>
      </c>
      <c r="I157" s="151"/>
      <c r="L157" s="32"/>
      <c r="M157" s="152"/>
      <c r="T157" s="56"/>
      <c r="AT157" s="17" t="s">
        <v>198</v>
      </c>
      <c r="AU157" s="17" t="s">
        <v>87</v>
      </c>
    </row>
    <row r="158" spans="2:65" s="13" customFormat="1" x14ac:dyDescent="0.2">
      <c r="B158" s="159"/>
      <c r="D158" s="149" t="s">
        <v>199</v>
      </c>
      <c r="E158" s="160" t="s">
        <v>1</v>
      </c>
      <c r="F158" s="161" t="s">
        <v>2444</v>
      </c>
      <c r="H158" s="162">
        <v>84.024000000000001</v>
      </c>
      <c r="I158" s="163"/>
      <c r="L158" s="159"/>
      <c r="M158" s="164"/>
      <c r="T158" s="165"/>
      <c r="AT158" s="160" t="s">
        <v>199</v>
      </c>
      <c r="AU158" s="160" t="s">
        <v>87</v>
      </c>
      <c r="AV158" s="13" t="s">
        <v>87</v>
      </c>
      <c r="AW158" s="13" t="s">
        <v>33</v>
      </c>
      <c r="AX158" s="13" t="s">
        <v>85</v>
      </c>
      <c r="AY158" s="160" t="s">
        <v>185</v>
      </c>
    </row>
    <row r="159" spans="2:65" s="1" customFormat="1" ht="16.5" customHeight="1" x14ac:dyDescent="0.2">
      <c r="B159" s="32"/>
      <c r="C159" s="136" t="s">
        <v>245</v>
      </c>
      <c r="D159" s="136" t="s">
        <v>191</v>
      </c>
      <c r="E159" s="137" t="s">
        <v>464</v>
      </c>
      <c r="F159" s="138" t="s">
        <v>465</v>
      </c>
      <c r="G159" s="139" t="s">
        <v>382</v>
      </c>
      <c r="H159" s="140">
        <v>34.231000000000002</v>
      </c>
      <c r="I159" s="141"/>
      <c r="J159" s="142">
        <f>ROUND(I159*H159,2)</f>
        <v>0</v>
      </c>
      <c r="K159" s="138" t="s">
        <v>195</v>
      </c>
      <c r="L159" s="32"/>
      <c r="M159" s="143" t="s">
        <v>1</v>
      </c>
      <c r="N159" s="144" t="s">
        <v>42</v>
      </c>
      <c r="P159" s="145">
        <f>O159*H159</f>
        <v>0</v>
      </c>
      <c r="Q159" s="145">
        <v>0</v>
      </c>
      <c r="R159" s="145">
        <f>Q159*H159</f>
        <v>0</v>
      </c>
      <c r="S159" s="145">
        <v>0</v>
      </c>
      <c r="T159" s="146">
        <f>S159*H159</f>
        <v>0</v>
      </c>
      <c r="AR159" s="147" t="s">
        <v>184</v>
      </c>
      <c r="AT159" s="147" t="s">
        <v>191</v>
      </c>
      <c r="AU159" s="147" t="s">
        <v>87</v>
      </c>
      <c r="AY159" s="17" t="s">
        <v>185</v>
      </c>
      <c r="BE159" s="148">
        <f>IF(N159="základní",J159,0)</f>
        <v>0</v>
      </c>
      <c r="BF159" s="148">
        <f>IF(N159="snížená",J159,0)</f>
        <v>0</v>
      </c>
      <c r="BG159" s="148">
        <f>IF(N159="zákl. přenesená",J159,0)</f>
        <v>0</v>
      </c>
      <c r="BH159" s="148">
        <f>IF(N159="sníž. přenesená",J159,0)</f>
        <v>0</v>
      </c>
      <c r="BI159" s="148">
        <f>IF(N159="nulová",J159,0)</f>
        <v>0</v>
      </c>
      <c r="BJ159" s="17" t="s">
        <v>85</v>
      </c>
      <c r="BK159" s="148">
        <f>ROUND(I159*H159,2)</f>
        <v>0</v>
      </c>
      <c r="BL159" s="17" t="s">
        <v>184</v>
      </c>
      <c r="BM159" s="147" t="s">
        <v>2343</v>
      </c>
    </row>
    <row r="160" spans="2:65" s="1" customFormat="1" ht="19.2" x14ac:dyDescent="0.2">
      <c r="B160" s="32"/>
      <c r="D160" s="149" t="s">
        <v>198</v>
      </c>
      <c r="F160" s="150" t="s">
        <v>467</v>
      </c>
      <c r="I160" s="151"/>
      <c r="L160" s="32"/>
      <c r="M160" s="152"/>
      <c r="T160" s="56"/>
      <c r="AT160" s="17" t="s">
        <v>198</v>
      </c>
      <c r="AU160" s="17" t="s">
        <v>87</v>
      </c>
    </row>
    <row r="161" spans="2:65" s="13" customFormat="1" x14ac:dyDescent="0.2">
      <c r="B161" s="159"/>
      <c r="D161" s="149" t="s">
        <v>199</v>
      </c>
      <c r="E161" s="160" t="s">
        <v>1</v>
      </c>
      <c r="F161" s="161" t="s">
        <v>2445</v>
      </c>
      <c r="H161" s="162">
        <v>46.68</v>
      </c>
      <c r="I161" s="163"/>
      <c r="L161" s="159"/>
      <c r="M161" s="164"/>
      <c r="T161" s="165"/>
      <c r="AT161" s="160" t="s">
        <v>199</v>
      </c>
      <c r="AU161" s="160" t="s">
        <v>87</v>
      </c>
      <c r="AV161" s="13" t="s">
        <v>87</v>
      </c>
      <c r="AW161" s="13" t="s">
        <v>33</v>
      </c>
      <c r="AX161" s="13" t="s">
        <v>77</v>
      </c>
      <c r="AY161" s="160" t="s">
        <v>185</v>
      </c>
    </row>
    <row r="162" spans="2:65" s="13" customFormat="1" x14ac:dyDescent="0.2">
      <c r="B162" s="159"/>
      <c r="D162" s="149" t="s">
        <v>199</v>
      </c>
      <c r="E162" s="160" t="s">
        <v>1</v>
      </c>
      <c r="F162" s="161" t="s">
        <v>2446</v>
      </c>
      <c r="H162" s="162">
        <v>-10.226000000000001</v>
      </c>
      <c r="I162" s="163"/>
      <c r="L162" s="159"/>
      <c r="M162" s="164"/>
      <c r="T162" s="165"/>
      <c r="AT162" s="160" t="s">
        <v>199</v>
      </c>
      <c r="AU162" s="160" t="s">
        <v>87</v>
      </c>
      <c r="AV162" s="13" t="s">
        <v>87</v>
      </c>
      <c r="AW162" s="13" t="s">
        <v>33</v>
      </c>
      <c r="AX162" s="13" t="s">
        <v>77</v>
      </c>
      <c r="AY162" s="160" t="s">
        <v>185</v>
      </c>
    </row>
    <row r="163" spans="2:65" s="12" customFormat="1" x14ac:dyDescent="0.2">
      <c r="B163" s="153"/>
      <c r="D163" s="149" t="s">
        <v>199</v>
      </c>
      <c r="E163" s="154" t="s">
        <v>1</v>
      </c>
      <c r="F163" s="155" t="s">
        <v>2447</v>
      </c>
      <c r="H163" s="154" t="s">
        <v>1</v>
      </c>
      <c r="I163" s="156"/>
      <c r="L163" s="153"/>
      <c r="M163" s="157"/>
      <c r="T163" s="158"/>
      <c r="AT163" s="154" t="s">
        <v>199</v>
      </c>
      <c r="AU163" s="154" t="s">
        <v>87</v>
      </c>
      <c r="AV163" s="12" t="s">
        <v>85</v>
      </c>
      <c r="AW163" s="12" t="s">
        <v>33</v>
      </c>
      <c r="AX163" s="12" t="s">
        <v>77</v>
      </c>
      <c r="AY163" s="154" t="s">
        <v>185</v>
      </c>
    </row>
    <row r="164" spans="2:65" s="13" customFormat="1" x14ac:dyDescent="0.2">
      <c r="B164" s="159"/>
      <c r="D164" s="149" t="s">
        <v>199</v>
      </c>
      <c r="E164" s="160" t="s">
        <v>1</v>
      </c>
      <c r="F164" s="161" t="s">
        <v>2448</v>
      </c>
      <c r="H164" s="162">
        <v>-2.2229999999999999</v>
      </c>
      <c r="I164" s="163"/>
      <c r="L164" s="159"/>
      <c r="M164" s="164"/>
      <c r="T164" s="165"/>
      <c r="AT164" s="160" t="s">
        <v>199</v>
      </c>
      <c r="AU164" s="160" t="s">
        <v>87</v>
      </c>
      <c r="AV164" s="13" t="s">
        <v>87</v>
      </c>
      <c r="AW164" s="13" t="s">
        <v>33</v>
      </c>
      <c r="AX164" s="13" t="s">
        <v>77</v>
      </c>
      <c r="AY164" s="160" t="s">
        <v>185</v>
      </c>
    </row>
    <row r="165" spans="2:65" s="14" customFormat="1" x14ac:dyDescent="0.2">
      <c r="B165" s="169"/>
      <c r="D165" s="149" t="s">
        <v>199</v>
      </c>
      <c r="E165" s="170" t="s">
        <v>1</v>
      </c>
      <c r="F165" s="171" t="s">
        <v>324</v>
      </c>
      <c r="H165" s="172">
        <v>34.231000000000002</v>
      </c>
      <c r="I165" s="173"/>
      <c r="L165" s="169"/>
      <c r="M165" s="174"/>
      <c r="T165" s="175"/>
      <c r="AT165" s="170" t="s">
        <v>199</v>
      </c>
      <c r="AU165" s="170" t="s">
        <v>87</v>
      </c>
      <c r="AV165" s="14" t="s">
        <v>184</v>
      </c>
      <c r="AW165" s="14" t="s">
        <v>33</v>
      </c>
      <c r="AX165" s="14" t="s">
        <v>85</v>
      </c>
      <c r="AY165" s="170" t="s">
        <v>185</v>
      </c>
    </row>
    <row r="166" spans="2:65" s="1" customFormat="1" ht="16.5" customHeight="1" x14ac:dyDescent="0.2">
      <c r="B166" s="32"/>
      <c r="C166" s="176" t="s">
        <v>252</v>
      </c>
      <c r="D166" s="176" t="s">
        <v>455</v>
      </c>
      <c r="E166" s="177" t="s">
        <v>1490</v>
      </c>
      <c r="F166" s="178" t="s">
        <v>457</v>
      </c>
      <c r="G166" s="179" t="s">
        <v>443</v>
      </c>
      <c r="H166" s="180">
        <v>68.462000000000003</v>
      </c>
      <c r="I166" s="181"/>
      <c r="J166" s="182">
        <f>ROUND(I166*H166,2)</f>
        <v>0</v>
      </c>
      <c r="K166" s="178" t="s">
        <v>195</v>
      </c>
      <c r="L166" s="183"/>
      <c r="M166" s="184" t="s">
        <v>1</v>
      </c>
      <c r="N166" s="185" t="s">
        <v>42</v>
      </c>
      <c r="P166" s="145">
        <f>O166*H166</f>
        <v>0</v>
      </c>
      <c r="Q166" s="145">
        <v>1</v>
      </c>
      <c r="R166" s="145">
        <f>Q166*H166</f>
        <v>68.462000000000003</v>
      </c>
      <c r="S166" s="145">
        <v>0</v>
      </c>
      <c r="T166" s="146">
        <f>S166*H166</f>
        <v>0</v>
      </c>
      <c r="AR166" s="147" t="s">
        <v>236</v>
      </c>
      <c r="AT166" s="147" t="s">
        <v>455</v>
      </c>
      <c r="AU166" s="147" t="s">
        <v>87</v>
      </c>
      <c r="AY166" s="17" t="s">
        <v>185</v>
      </c>
      <c r="BE166" s="148">
        <f>IF(N166="základní",J166,0)</f>
        <v>0</v>
      </c>
      <c r="BF166" s="148">
        <f>IF(N166="snížená",J166,0)</f>
        <v>0</v>
      </c>
      <c r="BG166" s="148">
        <f>IF(N166="zákl. přenesená",J166,0)</f>
        <v>0</v>
      </c>
      <c r="BH166" s="148">
        <f>IF(N166="sníž. přenesená",J166,0)</f>
        <v>0</v>
      </c>
      <c r="BI166" s="148">
        <f>IF(N166="nulová",J166,0)</f>
        <v>0</v>
      </c>
      <c r="BJ166" s="17" t="s">
        <v>85</v>
      </c>
      <c r="BK166" s="148">
        <f>ROUND(I166*H166,2)</f>
        <v>0</v>
      </c>
      <c r="BL166" s="17" t="s">
        <v>184</v>
      </c>
      <c r="BM166" s="147" t="s">
        <v>2449</v>
      </c>
    </row>
    <row r="167" spans="2:65" s="1" customFormat="1" x14ac:dyDescent="0.2">
      <c r="B167" s="32"/>
      <c r="D167" s="149" t="s">
        <v>198</v>
      </c>
      <c r="F167" s="150" t="s">
        <v>457</v>
      </c>
      <c r="I167" s="151"/>
      <c r="L167" s="32"/>
      <c r="M167" s="152"/>
      <c r="T167" s="56"/>
      <c r="AT167" s="17" t="s">
        <v>198</v>
      </c>
      <c r="AU167" s="17" t="s">
        <v>87</v>
      </c>
    </row>
    <row r="168" spans="2:65" s="12" customFormat="1" x14ac:dyDescent="0.2">
      <c r="B168" s="153"/>
      <c r="D168" s="149" t="s">
        <v>199</v>
      </c>
      <c r="E168" s="154" t="s">
        <v>1</v>
      </c>
      <c r="F168" s="155" t="s">
        <v>1492</v>
      </c>
      <c r="H168" s="154" t="s">
        <v>1</v>
      </c>
      <c r="I168" s="156"/>
      <c r="L168" s="153"/>
      <c r="M168" s="157"/>
      <c r="T168" s="158"/>
      <c r="AT168" s="154" t="s">
        <v>199</v>
      </c>
      <c r="AU168" s="154" t="s">
        <v>87</v>
      </c>
      <c r="AV168" s="12" t="s">
        <v>85</v>
      </c>
      <c r="AW168" s="12" t="s">
        <v>33</v>
      </c>
      <c r="AX168" s="12" t="s">
        <v>77</v>
      </c>
      <c r="AY168" s="154" t="s">
        <v>185</v>
      </c>
    </row>
    <row r="169" spans="2:65" s="13" customFormat="1" x14ac:dyDescent="0.2">
      <c r="B169" s="159"/>
      <c r="D169" s="149" t="s">
        <v>199</v>
      </c>
      <c r="E169" s="160" t="s">
        <v>1</v>
      </c>
      <c r="F169" s="161" t="s">
        <v>2450</v>
      </c>
      <c r="H169" s="162">
        <v>68.462000000000003</v>
      </c>
      <c r="I169" s="163"/>
      <c r="L169" s="159"/>
      <c r="M169" s="164"/>
      <c r="T169" s="165"/>
      <c r="AT169" s="160" t="s">
        <v>199</v>
      </c>
      <c r="AU169" s="160" t="s">
        <v>87</v>
      </c>
      <c r="AV169" s="13" t="s">
        <v>87</v>
      </c>
      <c r="AW169" s="13" t="s">
        <v>33</v>
      </c>
      <c r="AX169" s="13" t="s">
        <v>85</v>
      </c>
      <c r="AY169" s="160" t="s">
        <v>185</v>
      </c>
    </row>
    <row r="170" spans="2:65" s="1" customFormat="1" ht="16.5" customHeight="1" x14ac:dyDescent="0.2">
      <c r="B170" s="32"/>
      <c r="C170" s="136" t="s">
        <v>258</v>
      </c>
      <c r="D170" s="136" t="s">
        <v>191</v>
      </c>
      <c r="E170" s="137" t="s">
        <v>1496</v>
      </c>
      <c r="F170" s="138" t="s">
        <v>1497</v>
      </c>
      <c r="G170" s="139" t="s">
        <v>382</v>
      </c>
      <c r="H170" s="140">
        <v>9.73</v>
      </c>
      <c r="I170" s="141"/>
      <c r="J170" s="142">
        <f>ROUND(I170*H170,2)</f>
        <v>0</v>
      </c>
      <c r="K170" s="138" t="s">
        <v>195</v>
      </c>
      <c r="L170" s="32"/>
      <c r="M170" s="143" t="s">
        <v>1</v>
      </c>
      <c r="N170" s="144" t="s">
        <v>42</v>
      </c>
      <c r="P170" s="145">
        <f>O170*H170</f>
        <v>0</v>
      </c>
      <c r="Q170" s="145">
        <v>0</v>
      </c>
      <c r="R170" s="145">
        <f>Q170*H170</f>
        <v>0</v>
      </c>
      <c r="S170" s="145">
        <v>0</v>
      </c>
      <c r="T170" s="146">
        <f>S170*H170</f>
        <v>0</v>
      </c>
      <c r="AR170" s="147" t="s">
        <v>184</v>
      </c>
      <c r="AT170" s="147" t="s">
        <v>191</v>
      </c>
      <c r="AU170" s="147" t="s">
        <v>87</v>
      </c>
      <c r="AY170" s="17" t="s">
        <v>185</v>
      </c>
      <c r="BE170" s="148">
        <f>IF(N170="základní",J170,0)</f>
        <v>0</v>
      </c>
      <c r="BF170" s="148">
        <f>IF(N170="snížená",J170,0)</f>
        <v>0</v>
      </c>
      <c r="BG170" s="148">
        <f>IF(N170="zákl. přenesená",J170,0)</f>
        <v>0</v>
      </c>
      <c r="BH170" s="148">
        <f>IF(N170="sníž. přenesená",J170,0)</f>
        <v>0</v>
      </c>
      <c r="BI170" s="148">
        <f>IF(N170="nulová",J170,0)</f>
        <v>0</v>
      </c>
      <c r="BJ170" s="17" t="s">
        <v>85</v>
      </c>
      <c r="BK170" s="148">
        <f>ROUND(I170*H170,2)</f>
        <v>0</v>
      </c>
      <c r="BL170" s="17" t="s">
        <v>184</v>
      </c>
      <c r="BM170" s="147" t="s">
        <v>2350</v>
      </c>
    </row>
    <row r="171" spans="2:65" s="1" customFormat="1" ht="19.2" x14ac:dyDescent="0.2">
      <c r="B171" s="32"/>
      <c r="D171" s="149" t="s">
        <v>198</v>
      </c>
      <c r="F171" s="150" t="s">
        <v>1499</v>
      </c>
      <c r="I171" s="151"/>
      <c r="L171" s="32"/>
      <c r="M171" s="152"/>
      <c r="T171" s="56"/>
      <c r="AT171" s="17" t="s">
        <v>198</v>
      </c>
      <c r="AU171" s="17" t="s">
        <v>87</v>
      </c>
    </row>
    <row r="172" spans="2:65" s="12" customFormat="1" x14ac:dyDescent="0.2">
      <c r="B172" s="153"/>
      <c r="D172" s="149" t="s">
        <v>199</v>
      </c>
      <c r="E172" s="154" t="s">
        <v>1</v>
      </c>
      <c r="F172" s="155" t="s">
        <v>2451</v>
      </c>
      <c r="H172" s="154" t="s">
        <v>1</v>
      </c>
      <c r="I172" s="156"/>
      <c r="L172" s="153"/>
      <c r="M172" s="157"/>
      <c r="T172" s="158"/>
      <c r="AT172" s="154" t="s">
        <v>199</v>
      </c>
      <c r="AU172" s="154" t="s">
        <v>87</v>
      </c>
      <c r="AV172" s="12" t="s">
        <v>85</v>
      </c>
      <c r="AW172" s="12" t="s">
        <v>33</v>
      </c>
      <c r="AX172" s="12" t="s">
        <v>77</v>
      </c>
      <c r="AY172" s="154" t="s">
        <v>185</v>
      </c>
    </row>
    <row r="173" spans="2:65" s="13" customFormat="1" x14ac:dyDescent="0.2">
      <c r="B173" s="159"/>
      <c r="D173" s="149" t="s">
        <v>199</v>
      </c>
      <c r="E173" s="160" t="s">
        <v>1</v>
      </c>
      <c r="F173" s="161" t="s">
        <v>2452</v>
      </c>
      <c r="H173" s="162">
        <v>10.226000000000001</v>
      </c>
      <c r="I173" s="163"/>
      <c r="L173" s="159"/>
      <c r="M173" s="164"/>
      <c r="T173" s="165"/>
      <c r="AT173" s="160" t="s">
        <v>199</v>
      </c>
      <c r="AU173" s="160" t="s">
        <v>87</v>
      </c>
      <c r="AV173" s="13" t="s">
        <v>87</v>
      </c>
      <c r="AW173" s="13" t="s">
        <v>33</v>
      </c>
      <c r="AX173" s="13" t="s">
        <v>77</v>
      </c>
      <c r="AY173" s="160" t="s">
        <v>185</v>
      </c>
    </row>
    <row r="174" spans="2:65" s="12" customFormat="1" x14ac:dyDescent="0.2">
      <c r="B174" s="153"/>
      <c r="D174" s="149" t="s">
        <v>199</v>
      </c>
      <c r="E174" s="154" t="s">
        <v>1</v>
      </c>
      <c r="F174" s="155" t="s">
        <v>489</v>
      </c>
      <c r="H174" s="154" t="s">
        <v>1</v>
      </c>
      <c r="I174" s="156"/>
      <c r="L174" s="153"/>
      <c r="M174" s="157"/>
      <c r="T174" s="158"/>
      <c r="AT174" s="154" t="s">
        <v>199</v>
      </c>
      <c r="AU174" s="154" t="s">
        <v>87</v>
      </c>
      <c r="AV174" s="12" t="s">
        <v>85</v>
      </c>
      <c r="AW174" s="12" t="s">
        <v>33</v>
      </c>
      <c r="AX174" s="12" t="s">
        <v>77</v>
      </c>
      <c r="AY174" s="154" t="s">
        <v>185</v>
      </c>
    </row>
    <row r="175" spans="2:65" s="13" customFormat="1" x14ac:dyDescent="0.2">
      <c r="B175" s="159"/>
      <c r="D175" s="149" t="s">
        <v>199</v>
      </c>
      <c r="E175" s="160" t="s">
        <v>1</v>
      </c>
      <c r="F175" s="161" t="s">
        <v>2453</v>
      </c>
      <c r="H175" s="162">
        <v>-0.496</v>
      </c>
      <c r="I175" s="163"/>
      <c r="L175" s="159"/>
      <c r="M175" s="164"/>
      <c r="T175" s="165"/>
      <c r="AT175" s="160" t="s">
        <v>199</v>
      </c>
      <c r="AU175" s="160" t="s">
        <v>87</v>
      </c>
      <c r="AV175" s="13" t="s">
        <v>87</v>
      </c>
      <c r="AW175" s="13" t="s">
        <v>33</v>
      </c>
      <c r="AX175" s="13" t="s">
        <v>77</v>
      </c>
      <c r="AY175" s="160" t="s">
        <v>185</v>
      </c>
    </row>
    <row r="176" spans="2:65" s="14" customFormat="1" x14ac:dyDescent="0.2">
      <c r="B176" s="169"/>
      <c r="D176" s="149" t="s">
        <v>199</v>
      </c>
      <c r="E176" s="170" t="s">
        <v>1</v>
      </c>
      <c r="F176" s="171" t="s">
        <v>324</v>
      </c>
      <c r="H176" s="172">
        <v>9.73</v>
      </c>
      <c r="I176" s="173"/>
      <c r="L176" s="169"/>
      <c r="M176" s="174"/>
      <c r="T176" s="175"/>
      <c r="AT176" s="170" t="s">
        <v>199</v>
      </c>
      <c r="AU176" s="170" t="s">
        <v>87</v>
      </c>
      <c r="AV176" s="14" t="s">
        <v>184</v>
      </c>
      <c r="AW176" s="14" t="s">
        <v>33</v>
      </c>
      <c r="AX176" s="14" t="s">
        <v>85</v>
      </c>
      <c r="AY176" s="170" t="s">
        <v>185</v>
      </c>
    </row>
    <row r="177" spans="2:65" s="1" customFormat="1" ht="16.5" customHeight="1" x14ac:dyDescent="0.2">
      <c r="B177" s="32"/>
      <c r="C177" s="176" t="s">
        <v>264</v>
      </c>
      <c r="D177" s="176" t="s">
        <v>455</v>
      </c>
      <c r="E177" s="177" t="s">
        <v>493</v>
      </c>
      <c r="F177" s="178" t="s">
        <v>494</v>
      </c>
      <c r="G177" s="179" t="s">
        <v>443</v>
      </c>
      <c r="H177" s="180">
        <v>19.46</v>
      </c>
      <c r="I177" s="181"/>
      <c r="J177" s="182">
        <f>ROUND(I177*H177,2)</f>
        <v>0</v>
      </c>
      <c r="K177" s="178" t="s">
        <v>195</v>
      </c>
      <c r="L177" s="183"/>
      <c r="M177" s="184" t="s">
        <v>1</v>
      </c>
      <c r="N177" s="185" t="s">
        <v>42</v>
      </c>
      <c r="P177" s="145">
        <f>O177*H177</f>
        <v>0</v>
      </c>
      <c r="Q177" s="145">
        <v>1</v>
      </c>
      <c r="R177" s="145">
        <f>Q177*H177</f>
        <v>19.46</v>
      </c>
      <c r="S177" s="145">
        <v>0</v>
      </c>
      <c r="T177" s="146">
        <f>S177*H177</f>
        <v>0</v>
      </c>
      <c r="AR177" s="147" t="s">
        <v>236</v>
      </c>
      <c r="AT177" s="147" t="s">
        <v>455</v>
      </c>
      <c r="AU177" s="147" t="s">
        <v>87</v>
      </c>
      <c r="AY177" s="17" t="s">
        <v>185</v>
      </c>
      <c r="BE177" s="148">
        <f>IF(N177="základní",J177,0)</f>
        <v>0</v>
      </c>
      <c r="BF177" s="148">
        <f>IF(N177="snížená",J177,0)</f>
        <v>0</v>
      </c>
      <c r="BG177" s="148">
        <f>IF(N177="zákl. přenesená",J177,0)</f>
        <v>0</v>
      </c>
      <c r="BH177" s="148">
        <f>IF(N177="sníž. přenesená",J177,0)</f>
        <v>0</v>
      </c>
      <c r="BI177" s="148">
        <f>IF(N177="nulová",J177,0)</f>
        <v>0</v>
      </c>
      <c r="BJ177" s="17" t="s">
        <v>85</v>
      </c>
      <c r="BK177" s="148">
        <f>ROUND(I177*H177,2)</f>
        <v>0</v>
      </c>
      <c r="BL177" s="17" t="s">
        <v>184</v>
      </c>
      <c r="BM177" s="147" t="s">
        <v>2354</v>
      </c>
    </row>
    <row r="178" spans="2:65" s="1" customFormat="1" x14ac:dyDescent="0.2">
      <c r="B178" s="32"/>
      <c r="D178" s="149" t="s">
        <v>198</v>
      </c>
      <c r="F178" s="150" t="s">
        <v>494</v>
      </c>
      <c r="I178" s="151"/>
      <c r="L178" s="32"/>
      <c r="M178" s="152"/>
      <c r="T178" s="56"/>
      <c r="AT178" s="17" t="s">
        <v>198</v>
      </c>
      <c r="AU178" s="17" t="s">
        <v>87</v>
      </c>
    </row>
    <row r="179" spans="2:65" s="13" customFormat="1" x14ac:dyDescent="0.2">
      <c r="B179" s="159"/>
      <c r="D179" s="149" t="s">
        <v>199</v>
      </c>
      <c r="E179" s="160" t="s">
        <v>1</v>
      </c>
      <c r="F179" s="161" t="s">
        <v>2454</v>
      </c>
      <c r="H179" s="162">
        <v>19.46</v>
      </c>
      <c r="I179" s="163"/>
      <c r="L179" s="159"/>
      <c r="M179" s="164"/>
      <c r="T179" s="165"/>
      <c r="AT179" s="160" t="s">
        <v>199</v>
      </c>
      <c r="AU179" s="160" t="s">
        <v>87</v>
      </c>
      <c r="AV179" s="13" t="s">
        <v>87</v>
      </c>
      <c r="AW179" s="13" t="s">
        <v>33</v>
      </c>
      <c r="AX179" s="13" t="s">
        <v>85</v>
      </c>
      <c r="AY179" s="160" t="s">
        <v>185</v>
      </c>
    </row>
    <row r="180" spans="2:65" s="11" customFormat="1" ht="22.95" customHeight="1" x14ac:dyDescent="0.25">
      <c r="B180" s="124"/>
      <c r="D180" s="125" t="s">
        <v>76</v>
      </c>
      <c r="E180" s="134" t="s">
        <v>184</v>
      </c>
      <c r="F180" s="134" t="s">
        <v>521</v>
      </c>
      <c r="I180" s="127"/>
      <c r="J180" s="135">
        <f>BK180</f>
        <v>0</v>
      </c>
      <c r="L180" s="124"/>
      <c r="M180" s="129"/>
      <c r="P180" s="130">
        <f>SUM(P181:P184)</f>
        <v>0</v>
      </c>
      <c r="R180" s="130">
        <f>SUM(R181:R184)</f>
        <v>0</v>
      </c>
      <c r="T180" s="131">
        <f>SUM(T181:T184)</f>
        <v>0</v>
      </c>
      <c r="AR180" s="125" t="s">
        <v>85</v>
      </c>
      <c r="AT180" s="132" t="s">
        <v>76</v>
      </c>
      <c r="AU180" s="132" t="s">
        <v>85</v>
      </c>
      <c r="AY180" s="125" t="s">
        <v>185</v>
      </c>
      <c r="BK180" s="133">
        <f>SUM(BK181:BK184)</f>
        <v>0</v>
      </c>
    </row>
    <row r="181" spans="2:65" s="1" customFormat="1" ht="16.5" customHeight="1" x14ac:dyDescent="0.2">
      <c r="B181" s="32"/>
      <c r="C181" s="136" t="s">
        <v>271</v>
      </c>
      <c r="D181" s="136" t="s">
        <v>191</v>
      </c>
      <c r="E181" s="137" t="s">
        <v>523</v>
      </c>
      <c r="F181" s="138" t="s">
        <v>524</v>
      </c>
      <c r="G181" s="139" t="s">
        <v>382</v>
      </c>
      <c r="H181" s="140">
        <v>2.2229999999999999</v>
      </c>
      <c r="I181" s="141"/>
      <c r="J181" s="142">
        <f>ROUND(I181*H181,2)</f>
        <v>0</v>
      </c>
      <c r="K181" s="138" t="s">
        <v>195</v>
      </c>
      <c r="L181" s="32"/>
      <c r="M181" s="143" t="s">
        <v>1</v>
      </c>
      <c r="N181" s="144" t="s">
        <v>42</v>
      </c>
      <c r="P181" s="145">
        <f>O181*H181</f>
        <v>0</v>
      </c>
      <c r="Q181" s="145">
        <v>0</v>
      </c>
      <c r="R181" s="145">
        <f>Q181*H181</f>
        <v>0</v>
      </c>
      <c r="S181" s="145">
        <v>0</v>
      </c>
      <c r="T181" s="146">
        <f>S181*H181</f>
        <v>0</v>
      </c>
      <c r="AR181" s="147" t="s">
        <v>184</v>
      </c>
      <c r="AT181" s="147" t="s">
        <v>191</v>
      </c>
      <c r="AU181" s="147" t="s">
        <v>87</v>
      </c>
      <c r="AY181" s="17" t="s">
        <v>185</v>
      </c>
      <c r="BE181" s="148">
        <f>IF(N181="základní",J181,0)</f>
        <v>0</v>
      </c>
      <c r="BF181" s="148">
        <f>IF(N181="snížená",J181,0)</f>
        <v>0</v>
      </c>
      <c r="BG181" s="148">
        <f>IF(N181="zákl. přenesená",J181,0)</f>
        <v>0</v>
      </c>
      <c r="BH181" s="148">
        <f>IF(N181="sníž. přenesená",J181,0)</f>
        <v>0</v>
      </c>
      <c r="BI181" s="148">
        <f>IF(N181="nulová",J181,0)</f>
        <v>0</v>
      </c>
      <c r="BJ181" s="17" t="s">
        <v>85</v>
      </c>
      <c r="BK181" s="148">
        <f>ROUND(I181*H181,2)</f>
        <v>0</v>
      </c>
      <c r="BL181" s="17" t="s">
        <v>184</v>
      </c>
      <c r="BM181" s="147" t="s">
        <v>2356</v>
      </c>
    </row>
    <row r="182" spans="2:65" s="1" customFormat="1" x14ac:dyDescent="0.2">
      <c r="B182" s="32"/>
      <c r="D182" s="149" t="s">
        <v>198</v>
      </c>
      <c r="F182" s="150" t="s">
        <v>526</v>
      </c>
      <c r="I182" s="151"/>
      <c r="L182" s="32"/>
      <c r="M182" s="152"/>
      <c r="T182" s="56"/>
      <c r="AT182" s="17" t="s">
        <v>198</v>
      </c>
      <c r="AU182" s="17" t="s">
        <v>87</v>
      </c>
    </row>
    <row r="183" spans="2:65" s="12" customFormat="1" x14ac:dyDescent="0.2">
      <c r="B183" s="153"/>
      <c r="D183" s="149" t="s">
        <v>199</v>
      </c>
      <c r="E183" s="154" t="s">
        <v>1</v>
      </c>
      <c r="F183" s="155" t="s">
        <v>2455</v>
      </c>
      <c r="H183" s="154" t="s">
        <v>1</v>
      </c>
      <c r="I183" s="156"/>
      <c r="L183" s="153"/>
      <c r="M183" s="157"/>
      <c r="T183" s="158"/>
      <c r="AT183" s="154" t="s">
        <v>199</v>
      </c>
      <c r="AU183" s="154" t="s">
        <v>87</v>
      </c>
      <c r="AV183" s="12" t="s">
        <v>85</v>
      </c>
      <c r="AW183" s="12" t="s">
        <v>33</v>
      </c>
      <c r="AX183" s="12" t="s">
        <v>77</v>
      </c>
      <c r="AY183" s="154" t="s">
        <v>185</v>
      </c>
    </row>
    <row r="184" spans="2:65" s="13" customFormat="1" x14ac:dyDescent="0.2">
      <c r="B184" s="159"/>
      <c r="D184" s="149" t="s">
        <v>199</v>
      </c>
      <c r="E184" s="160" t="s">
        <v>1</v>
      </c>
      <c r="F184" s="161" t="s">
        <v>2456</v>
      </c>
      <c r="H184" s="162">
        <v>2.2229999999999999</v>
      </c>
      <c r="I184" s="163"/>
      <c r="L184" s="159"/>
      <c r="M184" s="164"/>
      <c r="T184" s="165"/>
      <c r="AT184" s="160" t="s">
        <v>199</v>
      </c>
      <c r="AU184" s="160" t="s">
        <v>87</v>
      </c>
      <c r="AV184" s="13" t="s">
        <v>87</v>
      </c>
      <c r="AW184" s="13" t="s">
        <v>33</v>
      </c>
      <c r="AX184" s="13" t="s">
        <v>85</v>
      </c>
      <c r="AY184" s="160" t="s">
        <v>185</v>
      </c>
    </row>
    <row r="185" spans="2:65" s="11" customFormat="1" ht="22.95" customHeight="1" x14ac:dyDescent="0.25">
      <c r="B185" s="124"/>
      <c r="D185" s="125" t="s">
        <v>76</v>
      </c>
      <c r="E185" s="134" t="s">
        <v>236</v>
      </c>
      <c r="F185" s="134" t="s">
        <v>705</v>
      </c>
      <c r="I185" s="127"/>
      <c r="J185" s="135">
        <f>BK185</f>
        <v>0</v>
      </c>
      <c r="L185" s="124"/>
      <c r="M185" s="129"/>
      <c r="P185" s="130">
        <f>SUM(P186:P200)</f>
        <v>0</v>
      </c>
      <c r="R185" s="130">
        <f>SUM(R186:R200)</f>
        <v>0.1110992</v>
      </c>
      <c r="T185" s="131">
        <f>SUM(T186:T200)</f>
        <v>0</v>
      </c>
      <c r="AR185" s="125" t="s">
        <v>85</v>
      </c>
      <c r="AT185" s="132" t="s">
        <v>76</v>
      </c>
      <c r="AU185" s="132" t="s">
        <v>85</v>
      </c>
      <c r="AY185" s="125" t="s">
        <v>185</v>
      </c>
      <c r="BK185" s="133">
        <f>SUM(BK186:BK200)</f>
        <v>0</v>
      </c>
    </row>
    <row r="186" spans="2:65" s="1" customFormat="1" ht="16.5" customHeight="1" x14ac:dyDescent="0.2">
      <c r="B186" s="32"/>
      <c r="C186" s="136" t="s">
        <v>277</v>
      </c>
      <c r="D186" s="136" t="s">
        <v>191</v>
      </c>
      <c r="E186" s="137" t="s">
        <v>707</v>
      </c>
      <c r="F186" s="138" t="s">
        <v>708</v>
      </c>
      <c r="G186" s="139" t="s">
        <v>365</v>
      </c>
      <c r="H186" s="140">
        <v>24.7</v>
      </c>
      <c r="I186" s="141"/>
      <c r="J186" s="142">
        <f>ROUND(I186*H186,2)</f>
        <v>0</v>
      </c>
      <c r="K186" s="138" t="s">
        <v>195</v>
      </c>
      <c r="L186" s="32"/>
      <c r="M186" s="143" t="s">
        <v>1</v>
      </c>
      <c r="N186" s="144" t="s">
        <v>42</v>
      </c>
      <c r="P186" s="145">
        <f>O186*H186</f>
        <v>0</v>
      </c>
      <c r="Q186" s="145">
        <v>1.0000000000000001E-5</v>
      </c>
      <c r="R186" s="145">
        <f>Q186*H186</f>
        <v>2.4699999999999999E-4</v>
      </c>
      <c r="S186" s="145">
        <v>0</v>
      </c>
      <c r="T186" s="146">
        <f>S186*H186</f>
        <v>0</v>
      </c>
      <c r="AR186" s="147" t="s">
        <v>184</v>
      </c>
      <c r="AT186" s="147" t="s">
        <v>191</v>
      </c>
      <c r="AU186" s="147" t="s">
        <v>87</v>
      </c>
      <c r="AY186" s="17" t="s">
        <v>185</v>
      </c>
      <c r="BE186" s="148">
        <f>IF(N186="základní",J186,0)</f>
        <v>0</v>
      </c>
      <c r="BF186" s="148">
        <f>IF(N186="snížená",J186,0)</f>
        <v>0</v>
      </c>
      <c r="BG186" s="148">
        <f>IF(N186="zákl. přenesená",J186,0)</f>
        <v>0</v>
      </c>
      <c r="BH186" s="148">
        <f>IF(N186="sníž. přenesená",J186,0)</f>
        <v>0</v>
      </c>
      <c r="BI186" s="148">
        <f>IF(N186="nulová",J186,0)</f>
        <v>0</v>
      </c>
      <c r="BJ186" s="17" t="s">
        <v>85</v>
      </c>
      <c r="BK186" s="148">
        <f>ROUND(I186*H186,2)</f>
        <v>0</v>
      </c>
      <c r="BL186" s="17" t="s">
        <v>184</v>
      </c>
      <c r="BM186" s="147" t="s">
        <v>2457</v>
      </c>
    </row>
    <row r="187" spans="2:65" s="1" customFormat="1" x14ac:dyDescent="0.2">
      <c r="B187" s="32"/>
      <c r="D187" s="149" t="s">
        <v>198</v>
      </c>
      <c r="F187" s="150" t="s">
        <v>710</v>
      </c>
      <c r="I187" s="151"/>
      <c r="L187" s="32"/>
      <c r="M187" s="152"/>
      <c r="T187" s="56"/>
      <c r="AT187" s="17" t="s">
        <v>198</v>
      </c>
      <c r="AU187" s="17" t="s">
        <v>87</v>
      </c>
    </row>
    <row r="188" spans="2:65" s="13" customFormat="1" x14ac:dyDescent="0.2">
      <c r="B188" s="159"/>
      <c r="D188" s="149" t="s">
        <v>199</v>
      </c>
      <c r="E188" s="160" t="s">
        <v>1</v>
      </c>
      <c r="F188" s="161" t="s">
        <v>2458</v>
      </c>
      <c r="H188" s="162">
        <v>24.7</v>
      </c>
      <c r="I188" s="163"/>
      <c r="L188" s="159"/>
      <c r="M188" s="164"/>
      <c r="T188" s="165"/>
      <c r="AT188" s="160" t="s">
        <v>199</v>
      </c>
      <c r="AU188" s="160" t="s">
        <v>87</v>
      </c>
      <c r="AV188" s="13" t="s">
        <v>87</v>
      </c>
      <c r="AW188" s="13" t="s">
        <v>33</v>
      </c>
      <c r="AX188" s="13" t="s">
        <v>85</v>
      </c>
      <c r="AY188" s="160" t="s">
        <v>185</v>
      </c>
    </row>
    <row r="189" spans="2:65" s="1" customFormat="1" ht="16.5" customHeight="1" x14ac:dyDescent="0.2">
      <c r="B189" s="32"/>
      <c r="C189" s="176" t="s">
        <v>8</v>
      </c>
      <c r="D189" s="176" t="s">
        <v>455</v>
      </c>
      <c r="E189" s="177" t="s">
        <v>713</v>
      </c>
      <c r="F189" s="178" t="s">
        <v>714</v>
      </c>
      <c r="G189" s="179" t="s">
        <v>365</v>
      </c>
      <c r="H189" s="180">
        <v>25.440999999999999</v>
      </c>
      <c r="I189" s="181"/>
      <c r="J189" s="182">
        <f>ROUND(I189*H189,2)</f>
        <v>0</v>
      </c>
      <c r="K189" s="178" t="s">
        <v>195</v>
      </c>
      <c r="L189" s="183"/>
      <c r="M189" s="184" t="s">
        <v>1</v>
      </c>
      <c r="N189" s="185" t="s">
        <v>42</v>
      </c>
      <c r="P189" s="145">
        <f>O189*H189</f>
        <v>0</v>
      </c>
      <c r="Q189" s="145">
        <v>4.1999999999999997E-3</v>
      </c>
      <c r="R189" s="145">
        <f>Q189*H189</f>
        <v>0.10685219999999999</v>
      </c>
      <c r="S189" s="145">
        <v>0</v>
      </c>
      <c r="T189" s="146">
        <f>S189*H189</f>
        <v>0</v>
      </c>
      <c r="AR189" s="147" t="s">
        <v>236</v>
      </c>
      <c r="AT189" s="147" t="s">
        <v>455</v>
      </c>
      <c r="AU189" s="147" t="s">
        <v>87</v>
      </c>
      <c r="AY189" s="17" t="s">
        <v>185</v>
      </c>
      <c r="BE189" s="148">
        <f>IF(N189="základní",J189,0)</f>
        <v>0</v>
      </c>
      <c r="BF189" s="148">
        <f>IF(N189="snížená",J189,0)</f>
        <v>0</v>
      </c>
      <c r="BG189" s="148">
        <f>IF(N189="zákl. přenesená",J189,0)</f>
        <v>0</v>
      </c>
      <c r="BH189" s="148">
        <f>IF(N189="sníž. přenesená",J189,0)</f>
        <v>0</v>
      </c>
      <c r="BI189" s="148">
        <f>IF(N189="nulová",J189,0)</f>
        <v>0</v>
      </c>
      <c r="BJ189" s="17" t="s">
        <v>85</v>
      </c>
      <c r="BK189" s="148">
        <f>ROUND(I189*H189,2)</f>
        <v>0</v>
      </c>
      <c r="BL189" s="17" t="s">
        <v>184</v>
      </c>
      <c r="BM189" s="147" t="s">
        <v>2459</v>
      </c>
    </row>
    <row r="190" spans="2:65" s="1" customFormat="1" x14ac:dyDescent="0.2">
      <c r="B190" s="32"/>
      <c r="D190" s="149" t="s">
        <v>198</v>
      </c>
      <c r="F190" s="150" t="s">
        <v>714</v>
      </c>
      <c r="I190" s="151"/>
      <c r="L190" s="32"/>
      <c r="M190" s="152"/>
      <c r="T190" s="56"/>
      <c r="AT190" s="17" t="s">
        <v>198</v>
      </c>
      <c r="AU190" s="17" t="s">
        <v>87</v>
      </c>
    </row>
    <row r="191" spans="2:65" s="13" customFormat="1" x14ac:dyDescent="0.2">
      <c r="B191" s="159"/>
      <c r="D191" s="149" t="s">
        <v>199</v>
      </c>
      <c r="E191" s="160" t="s">
        <v>1</v>
      </c>
      <c r="F191" s="161" t="s">
        <v>2460</v>
      </c>
      <c r="H191" s="162">
        <v>24.7</v>
      </c>
      <c r="I191" s="163"/>
      <c r="L191" s="159"/>
      <c r="M191" s="164"/>
      <c r="T191" s="165"/>
      <c r="AT191" s="160" t="s">
        <v>199</v>
      </c>
      <c r="AU191" s="160" t="s">
        <v>87</v>
      </c>
      <c r="AV191" s="13" t="s">
        <v>87</v>
      </c>
      <c r="AW191" s="13" t="s">
        <v>33</v>
      </c>
      <c r="AX191" s="13" t="s">
        <v>85</v>
      </c>
      <c r="AY191" s="160" t="s">
        <v>185</v>
      </c>
    </row>
    <row r="192" spans="2:65" s="13" customFormat="1" x14ac:dyDescent="0.2">
      <c r="B192" s="159"/>
      <c r="D192" s="149" t="s">
        <v>199</v>
      </c>
      <c r="F192" s="161" t="s">
        <v>2461</v>
      </c>
      <c r="H192" s="162">
        <v>25.440999999999999</v>
      </c>
      <c r="I192" s="163"/>
      <c r="L192" s="159"/>
      <c r="M192" s="164"/>
      <c r="T192" s="165"/>
      <c r="AT192" s="160" t="s">
        <v>199</v>
      </c>
      <c r="AU192" s="160" t="s">
        <v>87</v>
      </c>
      <c r="AV192" s="13" t="s">
        <v>87</v>
      </c>
      <c r="AW192" s="13" t="s">
        <v>4</v>
      </c>
      <c r="AX192" s="13" t="s">
        <v>85</v>
      </c>
      <c r="AY192" s="160" t="s">
        <v>185</v>
      </c>
    </row>
    <row r="193" spans="2:65" s="1" customFormat="1" ht="21.75" customHeight="1" x14ac:dyDescent="0.2">
      <c r="B193" s="32"/>
      <c r="C193" s="136" t="s">
        <v>387</v>
      </c>
      <c r="D193" s="136" t="s">
        <v>191</v>
      </c>
      <c r="E193" s="137" t="s">
        <v>731</v>
      </c>
      <c r="F193" s="138" t="s">
        <v>732</v>
      </c>
      <c r="G193" s="139" t="s">
        <v>532</v>
      </c>
      <c r="H193" s="140">
        <v>5</v>
      </c>
      <c r="I193" s="141"/>
      <c r="J193" s="142">
        <f>ROUND(I193*H193,2)</f>
        <v>0</v>
      </c>
      <c r="K193" s="138" t="s">
        <v>195</v>
      </c>
      <c r="L193" s="32"/>
      <c r="M193" s="143" t="s">
        <v>1</v>
      </c>
      <c r="N193" s="144" t="s">
        <v>42</v>
      </c>
      <c r="P193" s="145">
        <f>O193*H193</f>
        <v>0</v>
      </c>
      <c r="Q193" s="145">
        <v>0</v>
      </c>
      <c r="R193" s="145">
        <f>Q193*H193</f>
        <v>0</v>
      </c>
      <c r="S193" s="145">
        <v>0</v>
      </c>
      <c r="T193" s="146">
        <f>S193*H193</f>
        <v>0</v>
      </c>
      <c r="AR193" s="147" t="s">
        <v>184</v>
      </c>
      <c r="AT193" s="147" t="s">
        <v>191</v>
      </c>
      <c r="AU193" s="147" t="s">
        <v>87</v>
      </c>
      <c r="AY193" s="17" t="s">
        <v>185</v>
      </c>
      <c r="BE193" s="148">
        <f>IF(N193="základní",J193,0)</f>
        <v>0</v>
      </c>
      <c r="BF193" s="148">
        <f>IF(N193="snížená",J193,0)</f>
        <v>0</v>
      </c>
      <c r="BG193" s="148">
        <f>IF(N193="zákl. přenesená",J193,0)</f>
        <v>0</v>
      </c>
      <c r="BH193" s="148">
        <f>IF(N193="sníž. přenesená",J193,0)</f>
        <v>0</v>
      </c>
      <c r="BI193" s="148">
        <f>IF(N193="nulová",J193,0)</f>
        <v>0</v>
      </c>
      <c r="BJ193" s="17" t="s">
        <v>85</v>
      </c>
      <c r="BK193" s="148">
        <f>ROUND(I193*H193,2)</f>
        <v>0</v>
      </c>
      <c r="BL193" s="17" t="s">
        <v>184</v>
      </c>
      <c r="BM193" s="147" t="s">
        <v>2462</v>
      </c>
    </row>
    <row r="194" spans="2:65" s="1" customFormat="1" ht="19.2" x14ac:dyDescent="0.2">
      <c r="B194" s="32"/>
      <c r="D194" s="149" t="s">
        <v>198</v>
      </c>
      <c r="F194" s="150" t="s">
        <v>734</v>
      </c>
      <c r="I194" s="151"/>
      <c r="L194" s="32"/>
      <c r="M194" s="152"/>
      <c r="T194" s="56"/>
      <c r="AT194" s="17" t="s">
        <v>198</v>
      </c>
      <c r="AU194" s="17" t="s">
        <v>87</v>
      </c>
    </row>
    <row r="195" spans="2:65" s="12" customFormat="1" x14ac:dyDescent="0.2">
      <c r="B195" s="153"/>
      <c r="D195" s="149" t="s">
        <v>199</v>
      </c>
      <c r="E195" s="154" t="s">
        <v>1</v>
      </c>
      <c r="F195" s="155" t="s">
        <v>2463</v>
      </c>
      <c r="H195" s="154" t="s">
        <v>1</v>
      </c>
      <c r="I195" s="156"/>
      <c r="L195" s="153"/>
      <c r="M195" s="157"/>
      <c r="T195" s="158"/>
      <c r="AT195" s="154" t="s">
        <v>199</v>
      </c>
      <c r="AU195" s="154" t="s">
        <v>87</v>
      </c>
      <c r="AV195" s="12" t="s">
        <v>85</v>
      </c>
      <c r="AW195" s="12" t="s">
        <v>33</v>
      </c>
      <c r="AX195" s="12" t="s">
        <v>77</v>
      </c>
      <c r="AY195" s="154" t="s">
        <v>185</v>
      </c>
    </row>
    <row r="196" spans="2:65" s="13" customFormat="1" x14ac:dyDescent="0.2">
      <c r="B196" s="159"/>
      <c r="D196" s="149" t="s">
        <v>199</v>
      </c>
      <c r="E196" s="160" t="s">
        <v>1</v>
      </c>
      <c r="F196" s="161" t="s">
        <v>2464</v>
      </c>
      <c r="H196" s="162">
        <v>5</v>
      </c>
      <c r="I196" s="163"/>
      <c r="L196" s="159"/>
      <c r="M196" s="164"/>
      <c r="T196" s="165"/>
      <c r="AT196" s="160" t="s">
        <v>199</v>
      </c>
      <c r="AU196" s="160" t="s">
        <v>87</v>
      </c>
      <c r="AV196" s="13" t="s">
        <v>87</v>
      </c>
      <c r="AW196" s="13" t="s">
        <v>33</v>
      </c>
      <c r="AX196" s="13" t="s">
        <v>85</v>
      </c>
      <c r="AY196" s="160" t="s">
        <v>185</v>
      </c>
    </row>
    <row r="197" spans="2:65" s="12" customFormat="1" x14ac:dyDescent="0.2">
      <c r="B197" s="153"/>
      <c r="D197" s="149" t="s">
        <v>199</v>
      </c>
      <c r="E197" s="154" t="s">
        <v>1</v>
      </c>
      <c r="F197" s="155" t="s">
        <v>737</v>
      </c>
      <c r="H197" s="154" t="s">
        <v>1</v>
      </c>
      <c r="I197" s="156"/>
      <c r="L197" s="153"/>
      <c r="M197" s="157"/>
      <c r="T197" s="158"/>
      <c r="AT197" s="154" t="s">
        <v>199</v>
      </c>
      <c r="AU197" s="154" t="s">
        <v>87</v>
      </c>
      <c r="AV197" s="12" t="s">
        <v>85</v>
      </c>
      <c r="AW197" s="12" t="s">
        <v>33</v>
      </c>
      <c r="AX197" s="12" t="s">
        <v>77</v>
      </c>
      <c r="AY197" s="154" t="s">
        <v>185</v>
      </c>
    </row>
    <row r="198" spans="2:65" s="1" customFormat="1" ht="16.5" customHeight="1" x14ac:dyDescent="0.2">
      <c r="B198" s="32"/>
      <c r="C198" s="176" t="s">
        <v>393</v>
      </c>
      <c r="D198" s="176" t="s">
        <v>455</v>
      </c>
      <c r="E198" s="177" t="s">
        <v>739</v>
      </c>
      <c r="F198" s="178" t="s">
        <v>740</v>
      </c>
      <c r="G198" s="179" t="s">
        <v>532</v>
      </c>
      <c r="H198" s="180">
        <v>5</v>
      </c>
      <c r="I198" s="181"/>
      <c r="J198" s="182">
        <f>ROUND(I198*H198,2)</f>
        <v>0</v>
      </c>
      <c r="K198" s="178" t="s">
        <v>195</v>
      </c>
      <c r="L198" s="183"/>
      <c r="M198" s="184" t="s">
        <v>1</v>
      </c>
      <c r="N198" s="185" t="s">
        <v>42</v>
      </c>
      <c r="P198" s="145">
        <f>O198*H198</f>
        <v>0</v>
      </c>
      <c r="Q198" s="145">
        <v>8.0000000000000004E-4</v>
      </c>
      <c r="R198" s="145">
        <f>Q198*H198</f>
        <v>4.0000000000000001E-3</v>
      </c>
      <c r="S198" s="145">
        <v>0</v>
      </c>
      <c r="T198" s="146">
        <f>S198*H198</f>
        <v>0</v>
      </c>
      <c r="AR198" s="147" t="s">
        <v>236</v>
      </c>
      <c r="AT198" s="147" t="s">
        <v>455</v>
      </c>
      <c r="AU198" s="147" t="s">
        <v>87</v>
      </c>
      <c r="AY198" s="17" t="s">
        <v>185</v>
      </c>
      <c r="BE198" s="148">
        <f>IF(N198="základní",J198,0)</f>
        <v>0</v>
      </c>
      <c r="BF198" s="148">
        <f>IF(N198="snížená",J198,0)</f>
        <v>0</v>
      </c>
      <c r="BG198" s="148">
        <f>IF(N198="zákl. přenesená",J198,0)</f>
        <v>0</v>
      </c>
      <c r="BH198" s="148">
        <f>IF(N198="sníž. přenesená",J198,0)</f>
        <v>0</v>
      </c>
      <c r="BI198" s="148">
        <f>IF(N198="nulová",J198,0)</f>
        <v>0</v>
      </c>
      <c r="BJ198" s="17" t="s">
        <v>85</v>
      </c>
      <c r="BK198" s="148">
        <f>ROUND(I198*H198,2)</f>
        <v>0</v>
      </c>
      <c r="BL198" s="17" t="s">
        <v>184</v>
      </c>
      <c r="BM198" s="147" t="s">
        <v>2465</v>
      </c>
    </row>
    <row r="199" spans="2:65" s="1" customFormat="1" x14ac:dyDescent="0.2">
      <c r="B199" s="32"/>
      <c r="D199" s="149" t="s">
        <v>198</v>
      </c>
      <c r="F199" s="150" t="s">
        <v>740</v>
      </c>
      <c r="I199" s="151"/>
      <c r="L199" s="32"/>
      <c r="M199" s="152"/>
      <c r="T199" s="56"/>
      <c r="AT199" s="17" t="s">
        <v>198</v>
      </c>
      <c r="AU199" s="17" t="s">
        <v>87</v>
      </c>
    </row>
    <row r="200" spans="2:65" s="13" customFormat="1" x14ac:dyDescent="0.2">
      <c r="B200" s="159"/>
      <c r="D200" s="149" t="s">
        <v>199</v>
      </c>
      <c r="E200" s="160" t="s">
        <v>1</v>
      </c>
      <c r="F200" s="161" t="s">
        <v>1597</v>
      </c>
      <c r="H200" s="162">
        <v>5</v>
      </c>
      <c r="I200" s="163"/>
      <c r="L200" s="159"/>
      <c r="M200" s="164"/>
      <c r="T200" s="165"/>
      <c r="AT200" s="160" t="s">
        <v>199</v>
      </c>
      <c r="AU200" s="160" t="s">
        <v>87</v>
      </c>
      <c r="AV200" s="13" t="s">
        <v>87</v>
      </c>
      <c r="AW200" s="13" t="s">
        <v>33</v>
      </c>
      <c r="AX200" s="13" t="s">
        <v>85</v>
      </c>
      <c r="AY200" s="160" t="s">
        <v>185</v>
      </c>
    </row>
    <row r="201" spans="2:65" s="11" customFormat="1" ht="22.95" customHeight="1" x14ac:dyDescent="0.25">
      <c r="B201" s="124"/>
      <c r="D201" s="125" t="s">
        <v>76</v>
      </c>
      <c r="E201" s="134" t="s">
        <v>975</v>
      </c>
      <c r="F201" s="134" t="s">
        <v>976</v>
      </c>
      <c r="I201" s="127"/>
      <c r="J201" s="135">
        <f>BK201</f>
        <v>0</v>
      </c>
      <c r="L201" s="124"/>
      <c r="M201" s="129"/>
      <c r="P201" s="130">
        <f>SUM(P202:P203)</f>
        <v>0</v>
      </c>
      <c r="R201" s="130">
        <f>SUM(R202:R203)</f>
        <v>0</v>
      </c>
      <c r="T201" s="131">
        <f>SUM(T202:T203)</f>
        <v>0</v>
      </c>
      <c r="AR201" s="125" t="s">
        <v>85</v>
      </c>
      <c r="AT201" s="132" t="s">
        <v>76</v>
      </c>
      <c r="AU201" s="132" t="s">
        <v>85</v>
      </c>
      <c r="AY201" s="125" t="s">
        <v>185</v>
      </c>
      <c r="BK201" s="133">
        <f>SUM(BK202:BK203)</f>
        <v>0</v>
      </c>
    </row>
    <row r="202" spans="2:65" s="1" customFormat="1" ht="16.5" customHeight="1" x14ac:dyDescent="0.2">
      <c r="B202" s="32"/>
      <c r="C202" s="136" t="s">
        <v>399</v>
      </c>
      <c r="D202" s="136" t="s">
        <v>191</v>
      </c>
      <c r="E202" s="137" t="s">
        <v>1705</v>
      </c>
      <c r="F202" s="138" t="s">
        <v>1706</v>
      </c>
      <c r="G202" s="139" t="s">
        <v>443</v>
      </c>
      <c r="H202" s="140">
        <v>88.105000000000004</v>
      </c>
      <c r="I202" s="141"/>
      <c r="J202" s="142">
        <f>ROUND(I202*H202,2)</f>
        <v>0</v>
      </c>
      <c r="K202" s="138" t="s">
        <v>195</v>
      </c>
      <c r="L202" s="32"/>
      <c r="M202" s="143" t="s">
        <v>1</v>
      </c>
      <c r="N202" s="144" t="s">
        <v>42</v>
      </c>
      <c r="P202" s="145">
        <f>O202*H202</f>
        <v>0</v>
      </c>
      <c r="Q202" s="145">
        <v>0</v>
      </c>
      <c r="R202" s="145">
        <f>Q202*H202</f>
        <v>0</v>
      </c>
      <c r="S202" s="145">
        <v>0</v>
      </c>
      <c r="T202" s="146">
        <f>S202*H202</f>
        <v>0</v>
      </c>
      <c r="AR202" s="147" t="s">
        <v>184</v>
      </c>
      <c r="AT202" s="147" t="s">
        <v>191</v>
      </c>
      <c r="AU202" s="147" t="s">
        <v>87</v>
      </c>
      <c r="AY202" s="17" t="s">
        <v>185</v>
      </c>
      <c r="BE202" s="148">
        <f>IF(N202="základní",J202,0)</f>
        <v>0</v>
      </c>
      <c r="BF202" s="148">
        <f>IF(N202="snížená",J202,0)</f>
        <v>0</v>
      </c>
      <c r="BG202" s="148">
        <f>IF(N202="zákl. přenesená",J202,0)</f>
        <v>0</v>
      </c>
      <c r="BH202" s="148">
        <f>IF(N202="sníž. přenesená",J202,0)</f>
        <v>0</v>
      </c>
      <c r="BI202" s="148">
        <f>IF(N202="nulová",J202,0)</f>
        <v>0</v>
      </c>
      <c r="BJ202" s="17" t="s">
        <v>85</v>
      </c>
      <c r="BK202" s="148">
        <f>ROUND(I202*H202,2)</f>
        <v>0</v>
      </c>
      <c r="BL202" s="17" t="s">
        <v>184</v>
      </c>
      <c r="BM202" s="147" t="s">
        <v>2435</v>
      </c>
    </row>
    <row r="203" spans="2:65" s="1" customFormat="1" ht="19.2" x14ac:dyDescent="0.2">
      <c r="B203" s="32"/>
      <c r="D203" s="149" t="s">
        <v>198</v>
      </c>
      <c r="F203" s="150" t="s">
        <v>1708</v>
      </c>
      <c r="I203" s="151"/>
      <c r="L203" s="32"/>
      <c r="M203" s="193"/>
      <c r="N203" s="194"/>
      <c r="O203" s="194"/>
      <c r="P203" s="194"/>
      <c r="Q203" s="194"/>
      <c r="R203" s="194"/>
      <c r="S203" s="194"/>
      <c r="T203" s="195"/>
      <c r="AT203" s="17" t="s">
        <v>198</v>
      </c>
      <c r="AU203" s="17" t="s">
        <v>87</v>
      </c>
    </row>
    <row r="204" spans="2:65" s="1" customFormat="1" ht="6.9" customHeight="1" x14ac:dyDescent="0.2">
      <c r="B204" s="44"/>
      <c r="C204" s="45"/>
      <c r="D204" s="45"/>
      <c r="E204" s="45"/>
      <c r="F204" s="45"/>
      <c r="G204" s="45"/>
      <c r="H204" s="45"/>
      <c r="I204" s="45"/>
      <c r="J204" s="45"/>
      <c r="K204" s="45"/>
      <c r="L204" s="32"/>
    </row>
  </sheetData>
  <sheetProtection algorithmName="SHA-512" hashValue="KyfjVL6pI9JzaYbE9mdlP509UpapVWyFA0ZY8DL1fA5KxZomCngZOXPt9DI0z70f+6aaBAsYmTmQ5bIOJp0Sqg==" saltValue="Lc5Cvi+4vu/Oh4aVQq+14U6PfZ50nwWf5Gl8lof0E6/FlY6O0OoQKpWOMX7cb+zIvsZzp6OKXReSdfRmwxzDVA==" spinCount="100000" sheet="1" objects="1" scenarios="1" formatColumns="0" formatRows="0" autoFilter="0"/>
  <autoFilter ref="C124:K203" xr:uid="{00000000-0009-0000-0000-00000B000000}"/>
  <mergeCells count="12">
    <mergeCell ref="E117:H117"/>
    <mergeCell ref="L2:V2"/>
    <mergeCell ref="E85:H85"/>
    <mergeCell ref="E87:H87"/>
    <mergeCell ref="E89:H89"/>
    <mergeCell ref="E113:H113"/>
    <mergeCell ref="E115:H115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B2:BM204"/>
  <sheetViews>
    <sheetView showGridLines="0" workbookViewId="0"/>
  </sheetViews>
  <sheetFormatPr defaultRowHeight="10.199999999999999" x14ac:dyDescent="0.2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100.85546875" customWidth="1"/>
    <col min="7" max="7" width="7.42578125" customWidth="1"/>
    <col min="8" max="8" width="14" customWidth="1"/>
    <col min="9" max="9" width="15.85546875" customWidth="1"/>
    <col min="10" max="11" width="22.28515625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 x14ac:dyDescent="0.2">
      <c r="L2" s="209"/>
      <c r="M2" s="209"/>
      <c r="N2" s="209"/>
      <c r="O2" s="209"/>
      <c r="P2" s="209"/>
      <c r="Q2" s="209"/>
      <c r="R2" s="209"/>
      <c r="S2" s="209"/>
      <c r="T2" s="209"/>
      <c r="U2" s="209"/>
      <c r="V2" s="209"/>
      <c r="AT2" s="17" t="s">
        <v>135</v>
      </c>
    </row>
    <row r="3" spans="2:46" ht="6.9" customHeight="1" x14ac:dyDescent="0.2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87</v>
      </c>
    </row>
    <row r="4" spans="2:46" ht="24.9" customHeight="1" x14ac:dyDescent="0.2">
      <c r="B4" s="20"/>
      <c r="D4" s="21" t="s">
        <v>154</v>
      </c>
      <c r="L4" s="20"/>
      <c r="M4" s="93" t="s">
        <v>10</v>
      </c>
      <c r="AT4" s="17" t="s">
        <v>4</v>
      </c>
    </row>
    <row r="5" spans="2:46" ht="6.9" customHeight="1" x14ac:dyDescent="0.2">
      <c r="B5" s="20"/>
      <c r="L5" s="20"/>
    </row>
    <row r="6" spans="2:46" ht="12" customHeight="1" x14ac:dyDescent="0.2">
      <c r="B6" s="20"/>
      <c r="D6" s="27" t="s">
        <v>16</v>
      </c>
      <c r="L6" s="20"/>
    </row>
    <row r="7" spans="2:46" ht="16.5" customHeight="1" x14ac:dyDescent="0.2">
      <c r="B7" s="20"/>
      <c r="E7" s="239" t="str">
        <f>'Rekapitulace stavby'!K6</f>
        <v>Stavební úpravy MK v ul. Na Chmelnici a části ul. Vrchlickéhé v Třeboni</v>
      </c>
      <c r="F7" s="240"/>
      <c r="G7" s="240"/>
      <c r="H7" s="240"/>
      <c r="L7" s="20"/>
    </row>
    <row r="8" spans="2:46" ht="12" customHeight="1" x14ac:dyDescent="0.2">
      <c r="B8" s="20"/>
      <c r="D8" s="27" t="s">
        <v>155</v>
      </c>
      <c r="L8" s="20"/>
    </row>
    <row r="9" spans="2:46" s="1" customFormat="1" ht="16.5" customHeight="1" x14ac:dyDescent="0.2">
      <c r="B9" s="32"/>
      <c r="E9" s="239" t="s">
        <v>2320</v>
      </c>
      <c r="F9" s="238"/>
      <c r="G9" s="238"/>
      <c r="H9" s="238"/>
      <c r="L9" s="32"/>
    </row>
    <row r="10" spans="2:46" s="1" customFormat="1" ht="12" customHeight="1" x14ac:dyDescent="0.2">
      <c r="B10" s="32"/>
      <c r="D10" s="27" t="s">
        <v>1450</v>
      </c>
      <c r="L10" s="32"/>
    </row>
    <row r="11" spans="2:46" s="1" customFormat="1" ht="16.5" customHeight="1" x14ac:dyDescent="0.2">
      <c r="B11" s="32"/>
      <c r="E11" s="225" t="s">
        <v>2466</v>
      </c>
      <c r="F11" s="238"/>
      <c r="G11" s="238"/>
      <c r="H11" s="238"/>
      <c r="L11" s="32"/>
    </row>
    <row r="12" spans="2:46" s="1" customFormat="1" x14ac:dyDescent="0.2">
      <c r="B12" s="32"/>
      <c r="L12" s="32"/>
    </row>
    <row r="13" spans="2:46" s="1" customFormat="1" ht="12" customHeight="1" x14ac:dyDescent="0.2">
      <c r="B13" s="32"/>
      <c r="D13" s="27" t="s">
        <v>18</v>
      </c>
      <c r="F13" s="25" t="s">
        <v>1</v>
      </c>
      <c r="I13" s="27" t="s">
        <v>19</v>
      </c>
      <c r="J13" s="25" t="s">
        <v>1</v>
      </c>
      <c r="L13" s="32"/>
    </row>
    <row r="14" spans="2:46" s="1" customFormat="1" ht="12" customHeight="1" x14ac:dyDescent="0.2">
      <c r="B14" s="32"/>
      <c r="D14" s="27" t="s">
        <v>20</v>
      </c>
      <c r="F14" s="25" t="s">
        <v>21</v>
      </c>
      <c r="I14" s="27" t="s">
        <v>22</v>
      </c>
      <c r="J14" s="52" t="str">
        <f>'Rekapitulace stavby'!AN8</f>
        <v>6. 6. 2024</v>
      </c>
      <c r="L14" s="32"/>
    </row>
    <row r="15" spans="2:46" s="1" customFormat="1" ht="10.95" customHeight="1" x14ac:dyDescent="0.2">
      <c r="B15" s="32"/>
      <c r="L15" s="32"/>
    </row>
    <row r="16" spans="2:46" s="1" customFormat="1" ht="12" customHeight="1" x14ac:dyDescent="0.2">
      <c r="B16" s="32"/>
      <c r="D16" s="27" t="s">
        <v>24</v>
      </c>
      <c r="I16" s="27" t="s">
        <v>25</v>
      </c>
      <c r="J16" s="25" t="s">
        <v>1</v>
      </c>
      <c r="L16" s="32"/>
    </row>
    <row r="17" spans="2:12" s="1" customFormat="1" ht="18" customHeight="1" x14ac:dyDescent="0.2">
      <c r="B17" s="32"/>
      <c r="E17" s="25" t="s">
        <v>26</v>
      </c>
      <c r="I17" s="27" t="s">
        <v>27</v>
      </c>
      <c r="J17" s="25" t="s">
        <v>1</v>
      </c>
      <c r="L17" s="32"/>
    </row>
    <row r="18" spans="2:12" s="1" customFormat="1" ht="6.9" customHeight="1" x14ac:dyDescent="0.2">
      <c r="B18" s="32"/>
      <c r="L18" s="32"/>
    </row>
    <row r="19" spans="2:12" s="1" customFormat="1" ht="12" customHeight="1" x14ac:dyDescent="0.2">
      <c r="B19" s="32"/>
      <c r="D19" s="27" t="s">
        <v>28</v>
      </c>
      <c r="I19" s="27" t="s">
        <v>25</v>
      </c>
      <c r="J19" s="28" t="str">
        <f>'Rekapitulace stavby'!AN13</f>
        <v>Vyplň údaj</v>
      </c>
      <c r="L19" s="32"/>
    </row>
    <row r="20" spans="2:12" s="1" customFormat="1" ht="18" customHeight="1" x14ac:dyDescent="0.2">
      <c r="B20" s="32"/>
      <c r="E20" s="241" t="str">
        <f>'Rekapitulace stavby'!E14</f>
        <v>Vyplň údaj</v>
      </c>
      <c r="F20" s="208"/>
      <c r="G20" s="208"/>
      <c r="H20" s="208"/>
      <c r="I20" s="27" t="s">
        <v>27</v>
      </c>
      <c r="J20" s="28" t="str">
        <f>'Rekapitulace stavby'!AN14</f>
        <v>Vyplň údaj</v>
      </c>
      <c r="L20" s="32"/>
    </row>
    <row r="21" spans="2:12" s="1" customFormat="1" ht="6.9" customHeight="1" x14ac:dyDescent="0.2">
      <c r="B21" s="32"/>
      <c r="L21" s="32"/>
    </row>
    <row r="22" spans="2:12" s="1" customFormat="1" ht="12" customHeight="1" x14ac:dyDescent="0.2">
      <c r="B22" s="32"/>
      <c r="D22" s="27" t="s">
        <v>30</v>
      </c>
      <c r="I22" s="27" t="s">
        <v>25</v>
      </c>
      <c r="J22" s="25" t="s">
        <v>31</v>
      </c>
      <c r="L22" s="32"/>
    </row>
    <row r="23" spans="2:12" s="1" customFormat="1" ht="18" customHeight="1" x14ac:dyDescent="0.2">
      <c r="B23" s="32"/>
      <c r="E23" s="25" t="s">
        <v>32</v>
      </c>
      <c r="I23" s="27" t="s">
        <v>27</v>
      </c>
      <c r="J23" s="25" t="s">
        <v>1775</v>
      </c>
      <c r="L23" s="32"/>
    </row>
    <row r="24" spans="2:12" s="1" customFormat="1" ht="6.9" customHeight="1" x14ac:dyDescent="0.2">
      <c r="B24" s="32"/>
      <c r="L24" s="32"/>
    </row>
    <row r="25" spans="2:12" s="1" customFormat="1" ht="12" customHeight="1" x14ac:dyDescent="0.2">
      <c r="B25" s="32"/>
      <c r="D25" s="27" t="s">
        <v>34</v>
      </c>
      <c r="I25" s="27" t="s">
        <v>25</v>
      </c>
      <c r="J25" s="25" t="str">
        <f>IF('Rekapitulace stavby'!AN19="","",'Rekapitulace stavby'!AN19)</f>
        <v/>
      </c>
      <c r="L25" s="32"/>
    </row>
    <row r="26" spans="2:12" s="1" customFormat="1" ht="18" customHeight="1" x14ac:dyDescent="0.2">
      <c r="B26" s="32"/>
      <c r="E26" s="25" t="str">
        <f>IF('Rekapitulace stavby'!E20="","",'Rekapitulace stavby'!E20)</f>
        <v xml:space="preserve"> </v>
      </c>
      <c r="I26" s="27" t="s">
        <v>27</v>
      </c>
      <c r="J26" s="25" t="str">
        <f>IF('Rekapitulace stavby'!AN20="","",'Rekapitulace stavby'!AN20)</f>
        <v/>
      </c>
      <c r="L26" s="32"/>
    </row>
    <row r="27" spans="2:12" s="1" customFormat="1" ht="6.9" customHeight="1" x14ac:dyDescent="0.2">
      <c r="B27" s="32"/>
      <c r="L27" s="32"/>
    </row>
    <row r="28" spans="2:12" s="1" customFormat="1" ht="12" customHeight="1" x14ac:dyDescent="0.2">
      <c r="B28" s="32"/>
      <c r="D28" s="27" t="s">
        <v>36</v>
      </c>
      <c r="L28" s="32"/>
    </row>
    <row r="29" spans="2:12" s="7" customFormat="1" ht="16.5" customHeight="1" x14ac:dyDescent="0.2">
      <c r="B29" s="94"/>
      <c r="E29" s="213" t="s">
        <v>1</v>
      </c>
      <c r="F29" s="213"/>
      <c r="G29" s="213"/>
      <c r="H29" s="213"/>
      <c r="L29" s="94"/>
    </row>
    <row r="30" spans="2:12" s="1" customFormat="1" ht="6.9" customHeight="1" x14ac:dyDescent="0.2">
      <c r="B30" s="32"/>
      <c r="L30" s="32"/>
    </row>
    <row r="31" spans="2:12" s="1" customFormat="1" ht="6.9" customHeight="1" x14ac:dyDescent="0.2">
      <c r="B31" s="32"/>
      <c r="D31" s="53"/>
      <c r="E31" s="53"/>
      <c r="F31" s="53"/>
      <c r="G31" s="53"/>
      <c r="H31" s="53"/>
      <c r="I31" s="53"/>
      <c r="J31" s="53"/>
      <c r="K31" s="53"/>
      <c r="L31" s="32"/>
    </row>
    <row r="32" spans="2:12" s="1" customFormat="1" ht="25.35" customHeight="1" x14ac:dyDescent="0.2">
      <c r="B32" s="32"/>
      <c r="D32" s="95" t="s">
        <v>37</v>
      </c>
      <c r="J32" s="66">
        <f>ROUND(J125, 2)</f>
        <v>0</v>
      </c>
      <c r="L32" s="32"/>
    </row>
    <row r="33" spans="2:12" s="1" customFormat="1" ht="6.9" customHeight="1" x14ac:dyDescent="0.2">
      <c r="B33" s="32"/>
      <c r="D33" s="53"/>
      <c r="E33" s="53"/>
      <c r="F33" s="53"/>
      <c r="G33" s="53"/>
      <c r="H33" s="53"/>
      <c r="I33" s="53"/>
      <c r="J33" s="53"/>
      <c r="K33" s="53"/>
      <c r="L33" s="32"/>
    </row>
    <row r="34" spans="2:12" s="1" customFormat="1" ht="14.4" customHeight="1" x14ac:dyDescent="0.2">
      <c r="B34" s="32"/>
      <c r="F34" s="35" t="s">
        <v>39</v>
      </c>
      <c r="I34" s="35" t="s">
        <v>38</v>
      </c>
      <c r="J34" s="35" t="s">
        <v>40</v>
      </c>
      <c r="L34" s="32"/>
    </row>
    <row r="35" spans="2:12" s="1" customFormat="1" ht="14.4" customHeight="1" x14ac:dyDescent="0.2">
      <c r="B35" s="32"/>
      <c r="D35" s="55" t="s">
        <v>41</v>
      </c>
      <c r="E35" s="27" t="s">
        <v>42</v>
      </c>
      <c r="F35" s="86">
        <f>ROUND((SUM(BE125:BE203)),  2)</f>
        <v>0</v>
      </c>
      <c r="I35" s="96">
        <v>0.21</v>
      </c>
      <c r="J35" s="86">
        <f>ROUND(((SUM(BE125:BE203))*I35),  2)</f>
        <v>0</v>
      </c>
      <c r="L35" s="32"/>
    </row>
    <row r="36" spans="2:12" s="1" customFormat="1" ht="14.4" customHeight="1" x14ac:dyDescent="0.2">
      <c r="B36" s="32"/>
      <c r="E36" s="27" t="s">
        <v>43</v>
      </c>
      <c r="F36" s="86">
        <f>ROUND((SUM(BF125:BF203)),  2)</f>
        <v>0</v>
      </c>
      <c r="I36" s="96">
        <v>0.15</v>
      </c>
      <c r="J36" s="86">
        <f>ROUND(((SUM(BF125:BF203))*I36),  2)</f>
        <v>0</v>
      </c>
      <c r="L36" s="32"/>
    </row>
    <row r="37" spans="2:12" s="1" customFormat="1" ht="14.4" hidden="1" customHeight="1" x14ac:dyDescent="0.2">
      <c r="B37" s="32"/>
      <c r="E37" s="27" t="s">
        <v>44</v>
      </c>
      <c r="F37" s="86">
        <f>ROUND((SUM(BG125:BG203)),  2)</f>
        <v>0</v>
      </c>
      <c r="I37" s="96">
        <v>0.21</v>
      </c>
      <c r="J37" s="86">
        <f>0</f>
        <v>0</v>
      </c>
      <c r="L37" s="32"/>
    </row>
    <row r="38" spans="2:12" s="1" customFormat="1" ht="14.4" hidden="1" customHeight="1" x14ac:dyDescent="0.2">
      <c r="B38" s="32"/>
      <c r="E38" s="27" t="s">
        <v>45</v>
      </c>
      <c r="F38" s="86">
        <f>ROUND((SUM(BH125:BH203)),  2)</f>
        <v>0</v>
      </c>
      <c r="I38" s="96">
        <v>0.15</v>
      </c>
      <c r="J38" s="86">
        <f>0</f>
        <v>0</v>
      </c>
      <c r="L38" s="32"/>
    </row>
    <row r="39" spans="2:12" s="1" customFormat="1" ht="14.4" hidden="1" customHeight="1" x14ac:dyDescent="0.2">
      <c r="B39" s="32"/>
      <c r="E39" s="27" t="s">
        <v>46</v>
      </c>
      <c r="F39" s="86">
        <f>ROUND((SUM(BI125:BI203)),  2)</f>
        <v>0</v>
      </c>
      <c r="I39" s="96">
        <v>0</v>
      </c>
      <c r="J39" s="86">
        <f>0</f>
        <v>0</v>
      </c>
      <c r="L39" s="32"/>
    </row>
    <row r="40" spans="2:12" s="1" customFormat="1" ht="6.9" customHeight="1" x14ac:dyDescent="0.2">
      <c r="B40" s="32"/>
      <c r="L40" s="32"/>
    </row>
    <row r="41" spans="2:12" s="1" customFormat="1" ht="25.35" customHeight="1" x14ac:dyDescent="0.2">
      <c r="B41" s="32"/>
      <c r="C41" s="97"/>
      <c r="D41" s="98" t="s">
        <v>47</v>
      </c>
      <c r="E41" s="57"/>
      <c r="F41" s="57"/>
      <c r="G41" s="99" t="s">
        <v>48</v>
      </c>
      <c r="H41" s="100" t="s">
        <v>49</v>
      </c>
      <c r="I41" s="57"/>
      <c r="J41" s="101">
        <f>SUM(J32:J39)</f>
        <v>0</v>
      </c>
      <c r="K41" s="102"/>
      <c r="L41" s="32"/>
    </row>
    <row r="42" spans="2:12" s="1" customFormat="1" ht="14.4" customHeight="1" x14ac:dyDescent="0.2">
      <c r="B42" s="32"/>
      <c r="L42" s="32"/>
    </row>
    <row r="43" spans="2:12" ht="14.4" customHeight="1" x14ac:dyDescent="0.2">
      <c r="B43" s="20"/>
      <c r="L43" s="20"/>
    </row>
    <row r="44" spans="2:12" ht="14.4" customHeight="1" x14ac:dyDescent="0.2">
      <c r="B44" s="20"/>
      <c r="L44" s="20"/>
    </row>
    <row r="45" spans="2:12" ht="14.4" customHeight="1" x14ac:dyDescent="0.2">
      <c r="B45" s="20"/>
      <c r="L45" s="20"/>
    </row>
    <row r="46" spans="2:12" ht="14.4" customHeight="1" x14ac:dyDescent="0.2">
      <c r="B46" s="20"/>
      <c r="L46" s="20"/>
    </row>
    <row r="47" spans="2:12" ht="14.4" customHeight="1" x14ac:dyDescent="0.2">
      <c r="B47" s="20"/>
      <c r="L47" s="20"/>
    </row>
    <row r="48" spans="2:12" ht="14.4" customHeight="1" x14ac:dyDescent="0.2">
      <c r="B48" s="20"/>
      <c r="L48" s="20"/>
    </row>
    <row r="49" spans="2:12" ht="14.4" customHeight="1" x14ac:dyDescent="0.2">
      <c r="B49" s="20"/>
      <c r="L49" s="20"/>
    </row>
    <row r="50" spans="2:12" s="1" customFormat="1" ht="14.4" customHeight="1" x14ac:dyDescent="0.2">
      <c r="B50" s="32"/>
      <c r="D50" s="41" t="s">
        <v>50</v>
      </c>
      <c r="E50" s="42"/>
      <c r="F50" s="42"/>
      <c r="G50" s="41" t="s">
        <v>51</v>
      </c>
      <c r="H50" s="42"/>
      <c r="I50" s="42"/>
      <c r="J50" s="42"/>
      <c r="K50" s="42"/>
      <c r="L50" s="32"/>
    </row>
    <row r="51" spans="2:12" x14ac:dyDescent="0.2">
      <c r="B51" s="20"/>
      <c r="L51" s="20"/>
    </row>
    <row r="52" spans="2:12" x14ac:dyDescent="0.2">
      <c r="B52" s="20"/>
      <c r="L52" s="20"/>
    </row>
    <row r="53" spans="2:12" x14ac:dyDescent="0.2">
      <c r="B53" s="20"/>
      <c r="L53" s="20"/>
    </row>
    <row r="54" spans="2:12" x14ac:dyDescent="0.2">
      <c r="B54" s="20"/>
      <c r="L54" s="20"/>
    </row>
    <row r="55" spans="2:12" x14ac:dyDescent="0.2">
      <c r="B55" s="20"/>
      <c r="L55" s="20"/>
    </row>
    <row r="56" spans="2:12" x14ac:dyDescent="0.2">
      <c r="B56" s="20"/>
      <c r="L56" s="20"/>
    </row>
    <row r="57" spans="2:12" x14ac:dyDescent="0.2">
      <c r="B57" s="20"/>
      <c r="L57" s="20"/>
    </row>
    <row r="58" spans="2:12" x14ac:dyDescent="0.2">
      <c r="B58" s="20"/>
      <c r="L58" s="20"/>
    </row>
    <row r="59" spans="2:12" x14ac:dyDescent="0.2">
      <c r="B59" s="20"/>
      <c r="L59" s="20"/>
    </row>
    <row r="60" spans="2:12" x14ac:dyDescent="0.2">
      <c r="B60" s="20"/>
      <c r="L60" s="20"/>
    </row>
    <row r="61" spans="2:12" s="1" customFormat="1" ht="13.2" x14ac:dyDescent="0.2">
      <c r="B61" s="32"/>
      <c r="D61" s="43" t="s">
        <v>52</v>
      </c>
      <c r="E61" s="34"/>
      <c r="F61" s="103" t="s">
        <v>53</v>
      </c>
      <c r="G61" s="43" t="s">
        <v>52</v>
      </c>
      <c r="H61" s="34"/>
      <c r="I61" s="34"/>
      <c r="J61" s="104" t="s">
        <v>53</v>
      </c>
      <c r="K61" s="34"/>
      <c r="L61" s="32"/>
    </row>
    <row r="62" spans="2:12" x14ac:dyDescent="0.2">
      <c r="B62" s="20"/>
      <c r="L62" s="20"/>
    </row>
    <row r="63" spans="2:12" x14ac:dyDescent="0.2">
      <c r="B63" s="20"/>
      <c r="L63" s="20"/>
    </row>
    <row r="64" spans="2:12" x14ac:dyDescent="0.2">
      <c r="B64" s="20"/>
      <c r="L64" s="20"/>
    </row>
    <row r="65" spans="2:12" s="1" customFormat="1" ht="13.2" x14ac:dyDescent="0.2">
      <c r="B65" s="32"/>
      <c r="D65" s="41" t="s">
        <v>54</v>
      </c>
      <c r="E65" s="42"/>
      <c r="F65" s="42"/>
      <c r="G65" s="41" t="s">
        <v>55</v>
      </c>
      <c r="H65" s="42"/>
      <c r="I65" s="42"/>
      <c r="J65" s="42"/>
      <c r="K65" s="42"/>
      <c r="L65" s="32"/>
    </row>
    <row r="66" spans="2:12" x14ac:dyDescent="0.2">
      <c r="B66" s="20"/>
      <c r="L66" s="20"/>
    </row>
    <row r="67" spans="2:12" x14ac:dyDescent="0.2">
      <c r="B67" s="20"/>
      <c r="L67" s="20"/>
    </row>
    <row r="68" spans="2:12" x14ac:dyDescent="0.2">
      <c r="B68" s="20"/>
      <c r="L68" s="20"/>
    </row>
    <row r="69" spans="2:12" x14ac:dyDescent="0.2">
      <c r="B69" s="20"/>
      <c r="L69" s="20"/>
    </row>
    <row r="70" spans="2:12" x14ac:dyDescent="0.2">
      <c r="B70" s="20"/>
      <c r="L70" s="20"/>
    </row>
    <row r="71" spans="2:12" x14ac:dyDescent="0.2">
      <c r="B71" s="20"/>
      <c r="L71" s="20"/>
    </row>
    <row r="72" spans="2:12" x14ac:dyDescent="0.2">
      <c r="B72" s="20"/>
      <c r="L72" s="20"/>
    </row>
    <row r="73" spans="2:12" x14ac:dyDescent="0.2">
      <c r="B73" s="20"/>
      <c r="L73" s="20"/>
    </row>
    <row r="74" spans="2:12" x14ac:dyDescent="0.2">
      <c r="B74" s="20"/>
      <c r="L74" s="20"/>
    </row>
    <row r="75" spans="2:12" x14ac:dyDescent="0.2">
      <c r="B75" s="20"/>
      <c r="L75" s="20"/>
    </row>
    <row r="76" spans="2:12" s="1" customFormat="1" ht="13.2" x14ac:dyDescent="0.2">
      <c r="B76" s="32"/>
      <c r="D76" s="43" t="s">
        <v>52</v>
      </c>
      <c r="E76" s="34"/>
      <c r="F76" s="103" t="s">
        <v>53</v>
      </c>
      <c r="G76" s="43" t="s">
        <v>52</v>
      </c>
      <c r="H76" s="34"/>
      <c r="I76" s="34"/>
      <c r="J76" s="104" t="s">
        <v>53</v>
      </c>
      <c r="K76" s="34"/>
      <c r="L76" s="32"/>
    </row>
    <row r="77" spans="2:12" s="1" customFormat="1" ht="14.4" customHeight="1" x14ac:dyDescent="0.2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2"/>
    </row>
    <row r="81" spans="2:12" s="1" customFormat="1" ht="6.9" customHeight="1" x14ac:dyDescent="0.2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2"/>
    </row>
    <row r="82" spans="2:12" s="1" customFormat="1" ht="24.9" customHeight="1" x14ac:dyDescent="0.2">
      <c r="B82" s="32"/>
      <c r="C82" s="21" t="s">
        <v>157</v>
      </c>
      <c r="L82" s="32"/>
    </row>
    <row r="83" spans="2:12" s="1" customFormat="1" ht="6.9" customHeight="1" x14ac:dyDescent="0.2">
      <c r="B83" s="32"/>
      <c r="L83" s="32"/>
    </row>
    <row r="84" spans="2:12" s="1" customFormat="1" ht="12" customHeight="1" x14ac:dyDescent="0.2">
      <c r="B84" s="32"/>
      <c r="C84" s="27" t="s">
        <v>16</v>
      </c>
      <c r="L84" s="32"/>
    </row>
    <row r="85" spans="2:12" s="1" customFormat="1" ht="16.5" customHeight="1" x14ac:dyDescent="0.2">
      <c r="B85" s="32"/>
      <c r="E85" s="239" t="str">
        <f>E7</f>
        <v>Stavební úpravy MK v ul. Na Chmelnici a části ul. Vrchlickéhé v Třeboni</v>
      </c>
      <c r="F85" s="240"/>
      <c r="G85" s="240"/>
      <c r="H85" s="240"/>
      <c r="L85" s="32"/>
    </row>
    <row r="86" spans="2:12" ht="12" customHeight="1" x14ac:dyDescent="0.2">
      <c r="B86" s="20"/>
      <c r="C86" s="27" t="s">
        <v>155</v>
      </c>
      <c r="L86" s="20"/>
    </row>
    <row r="87" spans="2:12" s="1" customFormat="1" ht="16.5" customHeight="1" x14ac:dyDescent="0.2">
      <c r="B87" s="32"/>
      <c r="E87" s="239" t="s">
        <v>2320</v>
      </c>
      <c r="F87" s="238"/>
      <c r="G87" s="238"/>
      <c r="H87" s="238"/>
      <c r="L87" s="32"/>
    </row>
    <row r="88" spans="2:12" s="1" customFormat="1" ht="12" customHeight="1" x14ac:dyDescent="0.2">
      <c r="B88" s="32"/>
      <c r="C88" s="27" t="s">
        <v>1450</v>
      </c>
      <c r="L88" s="32"/>
    </row>
    <row r="89" spans="2:12" s="1" customFormat="1" ht="16.5" customHeight="1" x14ac:dyDescent="0.2">
      <c r="B89" s="32"/>
      <c r="E89" s="225" t="str">
        <f>E11</f>
        <v>304a3 - Kanalizační dešťové přípojky, ulice Vrchlického</v>
      </c>
      <c r="F89" s="238"/>
      <c r="G89" s="238"/>
      <c r="H89" s="238"/>
      <c r="L89" s="32"/>
    </row>
    <row r="90" spans="2:12" s="1" customFormat="1" ht="6.9" customHeight="1" x14ac:dyDescent="0.2">
      <c r="B90" s="32"/>
      <c r="L90" s="32"/>
    </row>
    <row r="91" spans="2:12" s="1" customFormat="1" ht="12" customHeight="1" x14ac:dyDescent="0.2">
      <c r="B91" s="32"/>
      <c r="C91" s="27" t="s">
        <v>20</v>
      </c>
      <c r="F91" s="25" t="str">
        <f>F14</f>
        <v>Třeboň</v>
      </c>
      <c r="I91" s="27" t="s">
        <v>22</v>
      </c>
      <c r="J91" s="52" t="str">
        <f>IF(J14="","",J14)</f>
        <v>6. 6. 2024</v>
      </c>
      <c r="L91" s="32"/>
    </row>
    <row r="92" spans="2:12" s="1" customFormat="1" ht="6.9" customHeight="1" x14ac:dyDescent="0.2">
      <c r="B92" s="32"/>
      <c r="L92" s="32"/>
    </row>
    <row r="93" spans="2:12" s="1" customFormat="1" ht="15.15" customHeight="1" x14ac:dyDescent="0.2">
      <c r="B93" s="32"/>
      <c r="C93" s="27" t="s">
        <v>24</v>
      </c>
      <c r="F93" s="25" t="str">
        <f>E17</f>
        <v>Město Třeboň</v>
      </c>
      <c r="I93" s="27" t="s">
        <v>30</v>
      </c>
      <c r="J93" s="30" t="str">
        <f>E23</f>
        <v>WAY project s.r.o.</v>
      </c>
      <c r="L93" s="32"/>
    </row>
    <row r="94" spans="2:12" s="1" customFormat="1" ht="15.15" customHeight="1" x14ac:dyDescent="0.2">
      <c r="B94" s="32"/>
      <c r="C94" s="27" t="s">
        <v>28</v>
      </c>
      <c r="F94" s="25" t="str">
        <f>IF(E20="","",E20)</f>
        <v>Vyplň údaj</v>
      </c>
      <c r="I94" s="27" t="s">
        <v>34</v>
      </c>
      <c r="J94" s="30" t="str">
        <f>E26</f>
        <v xml:space="preserve"> </v>
      </c>
      <c r="L94" s="32"/>
    </row>
    <row r="95" spans="2:12" s="1" customFormat="1" ht="10.35" customHeight="1" x14ac:dyDescent="0.2">
      <c r="B95" s="32"/>
      <c r="L95" s="32"/>
    </row>
    <row r="96" spans="2:12" s="1" customFormat="1" ht="29.25" customHeight="1" x14ac:dyDescent="0.2">
      <c r="B96" s="32"/>
      <c r="C96" s="105" t="s">
        <v>158</v>
      </c>
      <c r="D96" s="97"/>
      <c r="E96" s="97"/>
      <c r="F96" s="97"/>
      <c r="G96" s="97"/>
      <c r="H96" s="97"/>
      <c r="I96" s="97"/>
      <c r="J96" s="106" t="s">
        <v>159</v>
      </c>
      <c r="K96" s="97"/>
      <c r="L96" s="32"/>
    </row>
    <row r="97" spans="2:47" s="1" customFormat="1" ht="10.35" customHeight="1" x14ac:dyDescent="0.2">
      <c r="B97" s="32"/>
      <c r="L97" s="32"/>
    </row>
    <row r="98" spans="2:47" s="1" customFormat="1" ht="22.95" customHeight="1" x14ac:dyDescent="0.2">
      <c r="B98" s="32"/>
      <c r="C98" s="107" t="s">
        <v>160</v>
      </c>
      <c r="J98" s="66">
        <f>J125</f>
        <v>0</v>
      </c>
      <c r="L98" s="32"/>
      <c r="AU98" s="17" t="s">
        <v>161</v>
      </c>
    </row>
    <row r="99" spans="2:47" s="8" customFormat="1" ht="24.9" customHeight="1" x14ac:dyDescent="0.2">
      <c r="B99" s="108"/>
      <c r="D99" s="109" t="s">
        <v>282</v>
      </c>
      <c r="E99" s="110"/>
      <c r="F99" s="110"/>
      <c r="G99" s="110"/>
      <c r="H99" s="110"/>
      <c r="I99" s="110"/>
      <c r="J99" s="111">
        <f>J126</f>
        <v>0</v>
      </c>
      <c r="L99" s="108"/>
    </row>
    <row r="100" spans="2:47" s="9" customFormat="1" ht="19.95" customHeight="1" x14ac:dyDescent="0.2">
      <c r="B100" s="112"/>
      <c r="D100" s="113" t="s">
        <v>283</v>
      </c>
      <c r="E100" s="114"/>
      <c r="F100" s="114"/>
      <c r="G100" s="114"/>
      <c r="H100" s="114"/>
      <c r="I100" s="114"/>
      <c r="J100" s="115">
        <f>J127</f>
        <v>0</v>
      </c>
      <c r="L100" s="112"/>
    </row>
    <row r="101" spans="2:47" s="9" customFormat="1" ht="19.95" customHeight="1" x14ac:dyDescent="0.2">
      <c r="B101" s="112"/>
      <c r="D101" s="113" t="s">
        <v>285</v>
      </c>
      <c r="E101" s="114"/>
      <c r="F101" s="114"/>
      <c r="G101" s="114"/>
      <c r="H101" s="114"/>
      <c r="I101" s="114"/>
      <c r="J101" s="115">
        <f>J180</f>
        <v>0</v>
      </c>
      <c r="L101" s="112"/>
    </row>
    <row r="102" spans="2:47" s="9" customFormat="1" ht="19.95" customHeight="1" x14ac:dyDescent="0.2">
      <c r="B102" s="112"/>
      <c r="D102" s="113" t="s">
        <v>287</v>
      </c>
      <c r="E102" s="114"/>
      <c r="F102" s="114"/>
      <c r="G102" s="114"/>
      <c r="H102" s="114"/>
      <c r="I102" s="114"/>
      <c r="J102" s="115">
        <f>J185</f>
        <v>0</v>
      </c>
      <c r="L102" s="112"/>
    </row>
    <row r="103" spans="2:47" s="9" customFormat="1" ht="19.95" customHeight="1" x14ac:dyDescent="0.2">
      <c r="B103" s="112"/>
      <c r="D103" s="113" t="s">
        <v>290</v>
      </c>
      <c r="E103" s="114"/>
      <c r="F103" s="114"/>
      <c r="G103" s="114"/>
      <c r="H103" s="114"/>
      <c r="I103" s="114"/>
      <c r="J103" s="115">
        <f>J201</f>
        <v>0</v>
      </c>
      <c r="L103" s="112"/>
    </row>
    <row r="104" spans="2:47" s="1" customFormat="1" ht="21.75" customHeight="1" x14ac:dyDescent="0.2">
      <c r="B104" s="32"/>
      <c r="L104" s="32"/>
    </row>
    <row r="105" spans="2:47" s="1" customFormat="1" ht="6.9" customHeight="1" x14ac:dyDescent="0.2">
      <c r="B105" s="44"/>
      <c r="C105" s="45"/>
      <c r="D105" s="45"/>
      <c r="E105" s="45"/>
      <c r="F105" s="45"/>
      <c r="G105" s="45"/>
      <c r="H105" s="45"/>
      <c r="I105" s="45"/>
      <c r="J105" s="45"/>
      <c r="K105" s="45"/>
      <c r="L105" s="32"/>
    </row>
    <row r="109" spans="2:47" s="1" customFormat="1" ht="6.9" customHeight="1" x14ac:dyDescent="0.2">
      <c r="B109" s="46"/>
      <c r="C109" s="47"/>
      <c r="D109" s="47"/>
      <c r="E109" s="47"/>
      <c r="F109" s="47"/>
      <c r="G109" s="47"/>
      <c r="H109" s="47"/>
      <c r="I109" s="47"/>
      <c r="J109" s="47"/>
      <c r="K109" s="47"/>
      <c r="L109" s="32"/>
    </row>
    <row r="110" spans="2:47" s="1" customFormat="1" ht="24.9" customHeight="1" x14ac:dyDescent="0.2">
      <c r="B110" s="32"/>
      <c r="C110" s="21" t="s">
        <v>169</v>
      </c>
      <c r="L110" s="32"/>
    </row>
    <row r="111" spans="2:47" s="1" customFormat="1" ht="6.9" customHeight="1" x14ac:dyDescent="0.2">
      <c r="B111" s="32"/>
      <c r="L111" s="32"/>
    </row>
    <row r="112" spans="2:47" s="1" customFormat="1" ht="12" customHeight="1" x14ac:dyDescent="0.2">
      <c r="B112" s="32"/>
      <c r="C112" s="27" t="s">
        <v>16</v>
      </c>
      <c r="L112" s="32"/>
    </row>
    <row r="113" spans="2:65" s="1" customFormat="1" ht="16.5" customHeight="1" x14ac:dyDescent="0.2">
      <c r="B113" s="32"/>
      <c r="E113" s="239" t="str">
        <f>E7</f>
        <v>Stavební úpravy MK v ul. Na Chmelnici a části ul. Vrchlickéhé v Třeboni</v>
      </c>
      <c r="F113" s="240"/>
      <c r="G113" s="240"/>
      <c r="H113" s="240"/>
      <c r="L113" s="32"/>
    </row>
    <row r="114" spans="2:65" ht="12" customHeight="1" x14ac:dyDescent="0.2">
      <c r="B114" s="20"/>
      <c r="C114" s="27" t="s">
        <v>155</v>
      </c>
      <c r="L114" s="20"/>
    </row>
    <row r="115" spans="2:65" s="1" customFormat="1" ht="16.5" customHeight="1" x14ac:dyDescent="0.2">
      <c r="B115" s="32"/>
      <c r="E115" s="239" t="s">
        <v>2320</v>
      </c>
      <c r="F115" s="238"/>
      <c r="G115" s="238"/>
      <c r="H115" s="238"/>
      <c r="L115" s="32"/>
    </row>
    <row r="116" spans="2:65" s="1" customFormat="1" ht="12" customHeight="1" x14ac:dyDescent="0.2">
      <c r="B116" s="32"/>
      <c r="C116" s="27" t="s">
        <v>1450</v>
      </c>
      <c r="L116" s="32"/>
    </row>
    <row r="117" spans="2:65" s="1" customFormat="1" ht="16.5" customHeight="1" x14ac:dyDescent="0.2">
      <c r="B117" s="32"/>
      <c r="E117" s="225" t="str">
        <f>E11</f>
        <v>304a3 - Kanalizační dešťové přípojky, ulice Vrchlického</v>
      </c>
      <c r="F117" s="238"/>
      <c r="G117" s="238"/>
      <c r="H117" s="238"/>
      <c r="L117" s="32"/>
    </row>
    <row r="118" spans="2:65" s="1" customFormat="1" ht="6.9" customHeight="1" x14ac:dyDescent="0.2">
      <c r="B118" s="32"/>
      <c r="L118" s="32"/>
    </row>
    <row r="119" spans="2:65" s="1" customFormat="1" ht="12" customHeight="1" x14ac:dyDescent="0.2">
      <c r="B119" s="32"/>
      <c r="C119" s="27" t="s">
        <v>20</v>
      </c>
      <c r="F119" s="25" t="str">
        <f>F14</f>
        <v>Třeboň</v>
      </c>
      <c r="I119" s="27" t="s">
        <v>22</v>
      </c>
      <c r="J119" s="52" t="str">
        <f>IF(J14="","",J14)</f>
        <v>6. 6. 2024</v>
      </c>
      <c r="L119" s="32"/>
    </row>
    <row r="120" spans="2:65" s="1" customFormat="1" ht="6.9" customHeight="1" x14ac:dyDescent="0.2">
      <c r="B120" s="32"/>
      <c r="L120" s="32"/>
    </row>
    <row r="121" spans="2:65" s="1" customFormat="1" ht="15.15" customHeight="1" x14ac:dyDescent="0.2">
      <c r="B121" s="32"/>
      <c r="C121" s="27" t="s">
        <v>24</v>
      </c>
      <c r="F121" s="25" t="str">
        <f>E17</f>
        <v>Město Třeboň</v>
      </c>
      <c r="I121" s="27" t="s">
        <v>30</v>
      </c>
      <c r="J121" s="30" t="str">
        <f>E23</f>
        <v>WAY project s.r.o.</v>
      </c>
      <c r="L121" s="32"/>
    </row>
    <row r="122" spans="2:65" s="1" customFormat="1" ht="15.15" customHeight="1" x14ac:dyDescent="0.2">
      <c r="B122" s="32"/>
      <c r="C122" s="27" t="s">
        <v>28</v>
      </c>
      <c r="F122" s="25" t="str">
        <f>IF(E20="","",E20)</f>
        <v>Vyplň údaj</v>
      </c>
      <c r="I122" s="27" t="s">
        <v>34</v>
      </c>
      <c r="J122" s="30" t="str">
        <f>E26</f>
        <v xml:space="preserve"> </v>
      </c>
      <c r="L122" s="32"/>
    </row>
    <row r="123" spans="2:65" s="1" customFormat="1" ht="10.35" customHeight="1" x14ac:dyDescent="0.2">
      <c r="B123" s="32"/>
      <c r="L123" s="32"/>
    </row>
    <row r="124" spans="2:65" s="10" customFormat="1" ht="29.25" customHeight="1" x14ac:dyDescent="0.2">
      <c r="B124" s="116"/>
      <c r="C124" s="117" t="s">
        <v>170</v>
      </c>
      <c r="D124" s="118" t="s">
        <v>62</v>
      </c>
      <c r="E124" s="118" t="s">
        <v>58</v>
      </c>
      <c r="F124" s="118" t="s">
        <v>59</v>
      </c>
      <c r="G124" s="118" t="s">
        <v>171</v>
      </c>
      <c r="H124" s="118" t="s">
        <v>172</v>
      </c>
      <c r="I124" s="118" t="s">
        <v>173</v>
      </c>
      <c r="J124" s="118" t="s">
        <v>159</v>
      </c>
      <c r="K124" s="119" t="s">
        <v>174</v>
      </c>
      <c r="L124" s="116"/>
      <c r="M124" s="59" t="s">
        <v>1</v>
      </c>
      <c r="N124" s="60" t="s">
        <v>41</v>
      </c>
      <c r="O124" s="60" t="s">
        <v>175</v>
      </c>
      <c r="P124" s="60" t="s">
        <v>176</v>
      </c>
      <c r="Q124" s="60" t="s">
        <v>177</v>
      </c>
      <c r="R124" s="60" t="s">
        <v>178</v>
      </c>
      <c r="S124" s="60" t="s">
        <v>179</v>
      </c>
      <c r="T124" s="61" t="s">
        <v>180</v>
      </c>
    </row>
    <row r="125" spans="2:65" s="1" customFormat="1" ht="22.95" customHeight="1" x14ac:dyDescent="0.3">
      <c r="B125" s="32"/>
      <c r="C125" s="64" t="s">
        <v>181</v>
      </c>
      <c r="J125" s="120">
        <f>BK125</f>
        <v>0</v>
      </c>
      <c r="L125" s="32"/>
      <c r="M125" s="62"/>
      <c r="N125" s="53"/>
      <c r="O125" s="53"/>
      <c r="P125" s="121">
        <f>P126</f>
        <v>0</v>
      </c>
      <c r="Q125" s="53"/>
      <c r="R125" s="121">
        <f>R126</f>
        <v>91.672076399999995</v>
      </c>
      <c r="S125" s="53"/>
      <c r="T125" s="122">
        <f>T126</f>
        <v>0</v>
      </c>
      <c r="AT125" s="17" t="s">
        <v>76</v>
      </c>
      <c r="AU125" s="17" t="s">
        <v>161</v>
      </c>
      <c r="BK125" s="123">
        <f>BK126</f>
        <v>0</v>
      </c>
    </row>
    <row r="126" spans="2:65" s="11" customFormat="1" ht="25.95" customHeight="1" x14ac:dyDescent="0.25">
      <c r="B126" s="124"/>
      <c r="D126" s="125" t="s">
        <v>76</v>
      </c>
      <c r="E126" s="126" t="s">
        <v>291</v>
      </c>
      <c r="F126" s="126" t="s">
        <v>292</v>
      </c>
      <c r="I126" s="127"/>
      <c r="J126" s="128">
        <f>BK126</f>
        <v>0</v>
      </c>
      <c r="L126" s="124"/>
      <c r="M126" s="129"/>
      <c r="P126" s="130">
        <f>P127+P180+P185+P201</f>
        <v>0</v>
      </c>
      <c r="R126" s="130">
        <f>R127+R180+R185+R201</f>
        <v>91.672076399999995</v>
      </c>
      <c r="T126" s="131">
        <f>T127+T180+T185+T201</f>
        <v>0</v>
      </c>
      <c r="AR126" s="125" t="s">
        <v>85</v>
      </c>
      <c r="AT126" s="132" t="s">
        <v>76</v>
      </c>
      <c r="AU126" s="132" t="s">
        <v>77</v>
      </c>
      <c r="AY126" s="125" t="s">
        <v>185</v>
      </c>
      <c r="BK126" s="133">
        <f>BK127+BK180+BK185+BK201</f>
        <v>0</v>
      </c>
    </row>
    <row r="127" spans="2:65" s="11" customFormat="1" ht="22.95" customHeight="1" x14ac:dyDescent="0.25">
      <c r="B127" s="124"/>
      <c r="D127" s="125" t="s">
        <v>76</v>
      </c>
      <c r="E127" s="134" t="s">
        <v>85</v>
      </c>
      <c r="F127" s="134" t="s">
        <v>293</v>
      </c>
      <c r="I127" s="127"/>
      <c r="J127" s="135">
        <f>BK127</f>
        <v>0</v>
      </c>
      <c r="L127" s="124"/>
      <c r="M127" s="129"/>
      <c r="P127" s="130">
        <f>SUM(P128:P179)</f>
        <v>0</v>
      </c>
      <c r="R127" s="130">
        <f>SUM(R128:R179)</f>
        <v>91.556641200000001</v>
      </c>
      <c r="T127" s="131">
        <f>SUM(T128:T179)</f>
        <v>0</v>
      </c>
      <c r="AR127" s="125" t="s">
        <v>85</v>
      </c>
      <c r="AT127" s="132" t="s">
        <v>76</v>
      </c>
      <c r="AU127" s="132" t="s">
        <v>85</v>
      </c>
      <c r="AY127" s="125" t="s">
        <v>185</v>
      </c>
      <c r="BK127" s="133">
        <f>SUM(BK128:BK179)</f>
        <v>0</v>
      </c>
    </row>
    <row r="128" spans="2:65" s="1" customFormat="1" ht="16.5" customHeight="1" x14ac:dyDescent="0.2">
      <c r="B128" s="32"/>
      <c r="C128" s="136" t="s">
        <v>85</v>
      </c>
      <c r="D128" s="136" t="s">
        <v>191</v>
      </c>
      <c r="E128" s="137" t="s">
        <v>2322</v>
      </c>
      <c r="F128" s="138" t="s">
        <v>2323</v>
      </c>
      <c r="G128" s="139" t="s">
        <v>1454</v>
      </c>
      <c r="H128" s="140">
        <v>40</v>
      </c>
      <c r="I128" s="141"/>
      <c r="J128" s="142">
        <f>ROUND(I128*H128,2)</f>
        <v>0</v>
      </c>
      <c r="K128" s="138" t="s">
        <v>195</v>
      </c>
      <c r="L128" s="32"/>
      <c r="M128" s="143" t="s">
        <v>1</v>
      </c>
      <c r="N128" s="144" t="s">
        <v>42</v>
      </c>
      <c r="P128" s="145">
        <f>O128*H128</f>
        <v>0</v>
      </c>
      <c r="Q128" s="145">
        <v>3.0000000000000001E-5</v>
      </c>
      <c r="R128" s="145">
        <f>Q128*H128</f>
        <v>1.2000000000000001E-3</v>
      </c>
      <c r="S128" s="145">
        <v>0</v>
      </c>
      <c r="T128" s="146">
        <f>S128*H128</f>
        <v>0</v>
      </c>
      <c r="AR128" s="147" t="s">
        <v>184</v>
      </c>
      <c r="AT128" s="147" t="s">
        <v>191</v>
      </c>
      <c r="AU128" s="147" t="s">
        <v>87</v>
      </c>
      <c r="AY128" s="17" t="s">
        <v>185</v>
      </c>
      <c r="BE128" s="148">
        <f>IF(N128="základní",J128,0)</f>
        <v>0</v>
      </c>
      <c r="BF128" s="148">
        <f>IF(N128="snížená",J128,0)</f>
        <v>0</v>
      </c>
      <c r="BG128" s="148">
        <f>IF(N128="zákl. přenesená",J128,0)</f>
        <v>0</v>
      </c>
      <c r="BH128" s="148">
        <f>IF(N128="sníž. přenesená",J128,0)</f>
        <v>0</v>
      </c>
      <c r="BI128" s="148">
        <f>IF(N128="nulová",J128,0)</f>
        <v>0</v>
      </c>
      <c r="BJ128" s="17" t="s">
        <v>85</v>
      </c>
      <c r="BK128" s="148">
        <f>ROUND(I128*H128,2)</f>
        <v>0</v>
      </c>
      <c r="BL128" s="17" t="s">
        <v>184</v>
      </c>
      <c r="BM128" s="147" t="s">
        <v>2324</v>
      </c>
    </row>
    <row r="129" spans="2:65" s="1" customFormat="1" x14ac:dyDescent="0.2">
      <c r="B129" s="32"/>
      <c r="D129" s="149" t="s">
        <v>198</v>
      </c>
      <c r="F129" s="150" t="s">
        <v>2325</v>
      </c>
      <c r="I129" s="151"/>
      <c r="L129" s="32"/>
      <c r="M129" s="152"/>
      <c r="T129" s="56"/>
      <c r="AT129" s="17" t="s">
        <v>198</v>
      </c>
      <c r="AU129" s="17" t="s">
        <v>87</v>
      </c>
    </row>
    <row r="130" spans="2:65" s="12" customFormat="1" x14ac:dyDescent="0.2">
      <c r="B130" s="153"/>
      <c r="D130" s="149" t="s">
        <v>199</v>
      </c>
      <c r="E130" s="154" t="s">
        <v>1</v>
      </c>
      <c r="F130" s="155" t="s">
        <v>1457</v>
      </c>
      <c r="H130" s="154" t="s">
        <v>1</v>
      </c>
      <c r="I130" s="156"/>
      <c r="L130" s="153"/>
      <c r="M130" s="157"/>
      <c r="T130" s="158"/>
      <c r="AT130" s="154" t="s">
        <v>199</v>
      </c>
      <c r="AU130" s="154" t="s">
        <v>87</v>
      </c>
      <c r="AV130" s="12" t="s">
        <v>85</v>
      </c>
      <c r="AW130" s="12" t="s">
        <v>33</v>
      </c>
      <c r="AX130" s="12" t="s">
        <v>77</v>
      </c>
      <c r="AY130" s="154" t="s">
        <v>185</v>
      </c>
    </row>
    <row r="131" spans="2:65" s="13" customFormat="1" x14ac:dyDescent="0.2">
      <c r="B131" s="159"/>
      <c r="D131" s="149" t="s">
        <v>199</v>
      </c>
      <c r="E131" s="160" t="s">
        <v>1</v>
      </c>
      <c r="F131" s="161" t="s">
        <v>2326</v>
      </c>
      <c r="H131" s="162">
        <v>40</v>
      </c>
      <c r="I131" s="163"/>
      <c r="L131" s="159"/>
      <c r="M131" s="164"/>
      <c r="T131" s="165"/>
      <c r="AT131" s="160" t="s">
        <v>199</v>
      </c>
      <c r="AU131" s="160" t="s">
        <v>87</v>
      </c>
      <c r="AV131" s="13" t="s">
        <v>87</v>
      </c>
      <c r="AW131" s="13" t="s">
        <v>33</v>
      </c>
      <c r="AX131" s="13" t="s">
        <v>85</v>
      </c>
      <c r="AY131" s="160" t="s">
        <v>185</v>
      </c>
    </row>
    <row r="132" spans="2:65" s="1" customFormat="1" ht="21.75" customHeight="1" x14ac:dyDescent="0.2">
      <c r="B132" s="32"/>
      <c r="C132" s="136" t="s">
        <v>87</v>
      </c>
      <c r="D132" s="136" t="s">
        <v>191</v>
      </c>
      <c r="E132" s="137" t="s">
        <v>1459</v>
      </c>
      <c r="F132" s="138" t="s">
        <v>1460</v>
      </c>
      <c r="G132" s="139" t="s">
        <v>382</v>
      </c>
      <c r="H132" s="140">
        <v>48.57</v>
      </c>
      <c r="I132" s="141"/>
      <c r="J132" s="142">
        <f>ROUND(I132*H132,2)</f>
        <v>0</v>
      </c>
      <c r="K132" s="138" t="s">
        <v>195</v>
      </c>
      <c r="L132" s="32"/>
      <c r="M132" s="143" t="s">
        <v>1</v>
      </c>
      <c r="N132" s="144" t="s">
        <v>42</v>
      </c>
      <c r="P132" s="145">
        <f>O132*H132</f>
        <v>0</v>
      </c>
      <c r="Q132" s="145">
        <v>0</v>
      </c>
      <c r="R132" s="145">
        <f>Q132*H132</f>
        <v>0</v>
      </c>
      <c r="S132" s="145">
        <v>0</v>
      </c>
      <c r="T132" s="146">
        <f>S132*H132</f>
        <v>0</v>
      </c>
      <c r="AR132" s="147" t="s">
        <v>184</v>
      </c>
      <c r="AT132" s="147" t="s">
        <v>191</v>
      </c>
      <c r="AU132" s="147" t="s">
        <v>87</v>
      </c>
      <c r="AY132" s="17" t="s">
        <v>185</v>
      </c>
      <c r="BE132" s="148">
        <f>IF(N132="základní",J132,0)</f>
        <v>0</v>
      </c>
      <c r="BF132" s="148">
        <f>IF(N132="snížená",J132,0)</f>
        <v>0</v>
      </c>
      <c r="BG132" s="148">
        <f>IF(N132="zákl. přenesená",J132,0)</f>
        <v>0</v>
      </c>
      <c r="BH132" s="148">
        <f>IF(N132="sníž. přenesená",J132,0)</f>
        <v>0</v>
      </c>
      <c r="BI132" s="148">
        <f>IF(N132="nulová",J132,0)</f>
        <v>0</v>
      </c>
      <c r="BJ132" s="17" t="s">
        <v>85</v>
      </c>
      <c r="BK132" s="148">
        <f>ROUND(I132*H132,2)</f>
        <v>0</v>
      </c>
      <c r="BL132" s="17" t="s">
        <v>184</v>
      </c>
      <c r="BM132" s="147" t="s">
        <v>2327</v>
      </c>
    </row>
    <row r="133" spans="2:65" s="1" customFormat="1" ht="19.2" x14ac:dyDescent="0.2">
      <c r="B133" s="32"/>
      <c r="D133" s="149" t="s">
        <v>198</v>
      </c>
      <c r="F133" s="150" t="s">
        <v>1462</v>
      </c>
      <c r="I133" s="151"/>
      <c r="L133" s="32"/>
      <c r="M133" s="152"/>
      <c r="T133" s="56"/>
      <c r="AT133" s="17" t="s">
        <v>198</v>
      </c>
      <c r="AU133" s="17" t="s">
        <v>87</v>
      </c>
    </row>
    <row r="134" spans="2:65" s="13" customFormat="1" x14ac:dyDescent="0.2">
      <c r="B134" s="159"/>
      <c r="D134" s="149" t="s">
        <v>199</v>
      </c>
      <c r="E134" s="160" t="s">
        <v>1</v>
      </c>
      <c r="F134" s="161" t="s">
        <v>2467</v>
      </c>
      <c r="H134" s="162">
        <v>48.57</v>
      </c>
      <c r="I134" s="163"/>
      <c r="L134" s="159"/>
      <c r="M134" s="164"/>
      <c r="T134" s="165"/>
      <c r="AT134" s="160" t="s">
        <v>199</v>
      </c>
      <c r="AU134" s="160" t="s">
        <v>87</v>
      </c>
      <c r="AV134" s="13" t="s">
        <v>87</v>
      </c>
      <c r="AW134" s="13" t="s">
        <v>33</v>
      </c>
      <c r="AX134" s="13" t="s">
        <v>85</v>
      </c>
      <c r="AY134" s="160" t="s">
        <v>185</v>
      </c>
    </row>
    <row r="135" spans="2:65" s="12" customFormat="1" x14ac:dyDescent="0.2">
      <c r="B135" s="153"/>
      <c r="D135" s="149" t="s">
        <v>199</v>
      </c>
      <c r="E135" s="154" t="s">
        <v>1</v>
      </c>
      <c r="F135" s="155" t="s">
        <v>1464</v>
      </c>
      <c r="H135" s="154" t="s">
        <v>1</v>
      </c>
      <c r="I135" s="156"/>
      <c r="L135" s="153"/>
      <c r="M135" s="157"/>
      <c r="T135" s="158"/>
      <c r="AT135" s="154" t="s">
        <v>199</v>
      </c>
      <c r="AU135" s="154" t="s">
        <v>87</v>
      </c>
      <c r="AV135" s="12" t="s">
        <v>85</v>
      </c>
      <c r="AW135" s="12" t="s">
        <v>33</v>
      </c>
      <c r="AX135" s="12" t="s">
        <v>77</v>
      </c>
      <c r="AY135" s="154" t="s">
        <v>185</v>
      </c>
    </row>
    <row r="136" spans="2:65" s="12" customFormat="1" x14ac:dyDescent="0.2">
      <c r="B136" s="153"/>
      <c r="D136" s="149" t="s">
        <v>199</v>
      </c>
      <c r="E136" s="154" t="s">
        <v>1</v>
      </c>
      <c r="F136" s="155" t="s">
        <v>2329</v>
      </c>
      <c r="H136" s="154" t="s">
        <v>1</v>
      </c>
      <c r="I136" s="156"/>
      <c r="L136" s="153"/>
      <c r="M136" s="157"/>
      <c r="T136" s="158"/>
      <c r="AT136" s="154" t="s">
        <v>199</v>
      </c>
      <c r="AU136" s="154" t="s">
        <v>87</v>
      </c>
      <c r="AV136" s="12" t="s">
        <v>85</v>
      </c>
      <c r="AW136" s="12" t="s">
        <v>33</v>
      </c>
      <c r="AX136" s="12" t="s">
        <v>77</v>
      </c>
      <c r="AY136" s="154" t="s">
        <v>185</v>
      </c>
    </row>
    <row r="137" spans="2:65" s="1" customFormat="1" ht="16.5" customHeight="1" x14ac:dyDescent="0.2">
      <c r="B137" s="32"/>
      <c r="C137" s="136" t="s">
        <v>207</v>
      </c>
      <c r="D137" s="136" t="s">
        <v>191</v>
      </c>
      <c r="E137" s="137" t="s">
        <v>1466</v>
      </c>
      <c r="F137" s="138" t="s">
        <v>1467</v>
      </c>
      <c r="G137" s="139" t="s">
        <v>382</v>
      </c>
      <c r="H137" s="140">
        <v>9.7140000000000004</v>
      </c>
      <c r="I137" s="141"/>
      <c r="J137" s="142">
        <f>ROUND(I137*H137,2)</f>
        <v>0</v>
      </c>
      <c r="K137" s="138" t="s">
        <v>195</v>
      </c>
      <c r="L137" s="32"/>
      <c r="M137" s="143" t="s">
        <v>1</v>
      </c>
      <c r="N137" s="144" t="s">
        <v>42</v>
      </c>
      <c r="P137" s="145">
        <f>O137*H137</f>
        <v>0</v>
      </c>
      <c r="Q137" s="145">
        <v>0</v>
      </c>
      <c r="R137" s="145">
        <f>Q137*H137</f>
        <v>0</v>
      </c>
      <c r="S137" s="145">
        <v>0</v>
      </c>
      <c r="T137" s="146">
        <f>S137*H137</f>
        <v>0</v>
      </c>
      <c r="AR137" s="147" t="s">
        <v>184</v>
      </c>
      <c r="AT137" s="147" t="s">
        <v>191</v>
      </c>
      <c r="AU137" s="147" t="s">
        <v>87</v>
      </c>
      <c r="AY137" s="17" t="s">
        <v>185</v>
      </c>
      <c r="BE137" s="148">
        <f>IF(N137="základní",J137,0)</f>
        <v>0</v>
      </c>
      <c r="BF137" s="148">
        <f>IF(N137="snížená",J137,0)</f>
        <v>0</v>
      </c>
      <c r="BG137" s="148">
        <f>IF(N137="zákl. přenesená",J137,0)</f>
        <v>0</v>
      </c>
      <c r="BH137" s="148">
        <f>IF(N137="sníž. přenesená",J137,0)</f>
        <v>0</v>
      </c>
      <c r="BI137" s="148">
        <f>IF(N137="nulová",J137,0)</f>
        <v>0</v>
      </c>
      <c r="BJ137" s="17" t="s">
        <v>85</v>
      </c>
      <c r="BK137" s="148">
        <f>ROUND(I137*H137,2)</f>
        <v>0</v>
      </c>
      <c r="BL137" s="17" t="s">
        <v>184</v>
      </c>
      <c r="BM137" s="147" t="s">
        <v>2330</v>
      </c>
    </row>
    <row r="138" spans="2:65" s="1" customFormat="1" ht="19.2" x14ac:dyDescent="0.2">
      <c r="B138" s="32"/>
      <c r="D138" s="149" t="s">
        <v>198</v>
      </c>
      <c r="F138" s="150" t="s">
        <v>1469</v>
      </c>
      <c r="I138" s="151"/>
      <c r="L138" s="32"/>
      <c r="M138" s="152"/>
      <c r="T138" s="56"/>
      <c r="AT138" s="17" t="s">
        <v>198</v>
      </c>
      <c r="AU138" s="17" t="s">
        <v>87</v>
      </c>
    </row>
    <row r="139" spans="2:65" s="12" customFormat="1" x14ac:dyDescent="0.2">
      <c r="B139" s="153"/>
      <c r="D139" s="149" t="s">
        <v>199</v>
      </c>
      <c r="E139" s="154" t="s">
        <v>1</v>
      </c>
      <c r="F139" s="155" t="s">
        <v>1780</v>
      </c>
      <c r="H139" s="154" t="s">
        <v>1</v>
      </c>
      <c r="I139" s="156"/>
      <c r="L139" s="153"/>
      <c r="M139" s="157"/>
      <c r="T139" s="158"/>
      <c r="AT139" s="154" t="s">
        <v>199</v>
      </c>
      <c r="AU139" s="154" t="s">
        <v>87</v>
      </c>
      <c r="AV139" s="12" t="s">
        <v>85</v>
      </c>
      <c r="AW139" s="12" t="s">
        <v>33</v>
      </c>
      <c r="AX139" s="12" t="s">
        <v>77</v>
      </c>
      <c r="AY139" s="154" t="s">
        <v>185</v>
      </c>
    </row>
    <row r="140" spans="2:65" s="13" customFormat="1" x14ac:dyDescent="0.2">
      <c r="B140" s="159"/>
      <c r="D140" s="149" t="s">
        <v>199</v>
      </c>
      <c r="E140" s="160" t="s">
        <v>1</v>
      </c>
      <c r="F140" s="161" t="s">
        <v>2468</v>
      </c>
      <c r="H140" s="162">
        <v>9.7140000000000004</v>
      </c>
      <c r="I140" s="163"/>
      <c r="L140" s="159"/>
      <c r="M140" s="164"/>
      <c r="T140" s="165"/>
      <c r="AT140" s="160" t="s">
        <v>199</v>
      </c>
      <c r="AU140" s="160" t="s">
        <v>87</v>
      </c>
      <c r="AV140" s="13" t="s">
        <v>87</v>
      </c>
      <c r="AW140" s="13" t="s">
        <v>33</v>
      </c>
      <c r="AX140" s="13" t="s">
        <v>85</v>
      </c>
      <c r="AY140" s="160" t="s">
        <v>185</v>
      </c>
    </row>
    <row r="141" spans="2:65" s="1" customFormat="1" ht="16.5" customHeight="1" x14ac:dyDescent="0.2">
      <c r="B141" s="32"/>
      <c r="C141" s="136" t="s">
        <v>184</v>
      </c>
      <c r="D141" s="136" t="s">
        <v>191</v>
      </c>
      <c r="E141" s="137" t="s">
        <v>413</v>
      </c>
      <c r="F141" s="138" t="s">
        <v>414</v>
      </c>
      <c r="G141" s="139" t="s">
        <v>296</v>
      </c>
      <c r="H141" s="140">
        <v>87.43</v>
      </c>
      <c r="I141" s="141"/>
      <c r="J141" s="142">
        <f>ROUND(I141*H141,2)</f>
        <v>0</v>
      </c>
      <c r="K141" s="138" t="s">
        <v>195</v>
      </c>
      <c r="L141" s="32"/>
      <c r="M141" s="143" t="s">
        <v>1</v>
      </c>
      <c r="N141" s="144" t="s">
        <v>42</v>
      </c>
      <c r="P141" s="145">
        <f>O141*H141</f>
        <v>0</v>
      </c>
      <c r="Q141" s="145">
        <v>8.4000000000000003E-4</v>
      </c>
      <c r="R141" s="145">
        <f>Q141*H141</f>
        <v>7.3441200000000012E-2</v>
      </c>
      <c r="S141" s="145">
        <v>0</v>
      </c>
      <c r="T141" s="146">
        <f>S141*H141</f>
        <v>0</v>
      </c>
      <c r="AR141" s="147" t="s">
        <v>184</v>
      </c>
      <c r="AT141" s="147" t="s">
        <v>191</v>
      </c>
      <c r="AU141" s="147" t="s">
        <v>87</v>
      </c>
      <c r="AY141" s="17" t="s">
        <v>185</v>
      </c>
      <c r="BE141" s="148">
        <f>IF(N141="základní",J141,0)</f>
        <v>0</v>
      </c>
      <c r="BF141" s="148">
        <f>IF(N141="snížená",J141,0)</f>
        <v>0</v>
      </c>
      <c r="BG141" s="148">
        <f>IF(N141="zákl. přenesená",J141,0)</f>
        <v>0</v>
      </c>
      <c r="BH141" s="148">
        <f>IF(N141="sníž. přenesená",J141,0)</f>
        <v>0</v>
      </c>
      <c r="BI141" s="148">
        <f>IF(N141="nulová",J141,0)</f>
        <v>0</v>
      </c>
      <c r="BJ141" s="17" t="s">
        <v>85</v>
      </c>
      <c r="BK141" s="148">
        <f>ROUND(I141*H141,2)</f>
        <v>0</v>
      </c>
      <c r="BL141" s="17" t="s">
        <v>184</v>
      </c>
      <c r="BM141" s="147" t="s">
        <v>2332</v>
      </c>
    </row>
    <row r="142" spans="2:65" s="1" customFormat="1" x14ac:dyDescent="0.2">
      <c r="B142" s="32"/>
      <c r="D142" s="149" t="s">
        <v>198</v>
      </c>
      <c r="F142" s="150" t="s">
        <v>416</v>
      </c>
      <c r="I142" s="151"/>
      <c r="L142" s="32"/>
      <c r="M142" s="152"/>
      <c r="T142" s="56"/>
      <c r="AT142" s="17" t="s">
        <v>198</v>
      </c>
      <c r="AU142" s="17" t="s">
        <v>87</v>
      </c>
    </row>
    <row r="143" spans="2:65" s="12" customFormat="1" x14ac:dyDescent="0.2">
      <c r="B143" s="153"/>
      <c r="D143" s="149" t="s">
        <v>199</v>
      </c>
      <c r="E143" s="154" t="s">
        <v>1</v>
      </c>
      <c r="F143" s="155" t="s">
        <v>2469</v>
      </c>
      <c r="H143" s="154" t="s">
        <v>1</v>
      </c>
      <c r="I143" s="156"/>
      <c r="L143" s="153"/>
      <c r="M143" s="157"/>
      <c r="T143" s="158"/>
      <c r="AT143" s="154" t="s">
        <v>199</v>
      </c>
      <c r="AU143" s="154" t="s">
        <v>87</v>
      </c>
      <c r="AV143" s="12" t="s">
        <v>85</v>
      </c>
      <c r="AW143" s="12" t="s">
        <v>33</v>
      </c>
      <c r="AX143" s="12" t="s">
        <v>77</v>
      </c>
      <c r="AY143" s="154" t="s">
        <v>185</v>
      </c>
    </row>
    <row r="144" spans="2:65" s="13" customFormat="1" x14ac:dyDescent="0.2">
      <c r="B144" s="159"/>
      <c r="D144" s="149" t="s">
        <v>199</v>
      </c>
      <c r="E144" s="160" t="s">
        <v>1</v>
      </c>
      <c r="F144" s="161" t="s">
        <v>2470</v>
      </c>
      <c r="H144" s="162">
        <v>87.43</v>
      </c>
      <c r="I144" s="163"/>
      <c r="L144" s="159"/>
      <c r="M144" s="164"/>
      <c r="T144" s="165"/>
      <c r="AT144" s="160" t="s">
        <v>199</v>
      </c>
      <c r="AU144" s="160" t="s">
        <v>87</v>
      </c>
      <c r="AV144" s="13" t="s">
        <v>87</v>
      </c>
      <c r="AW144" s="13" t="s">
        <v>33</v>
      </c>
      <c r="AX144" s="13" t="s">
        <v>85</v>
      </c>
      <c r="AY144" s="160" t="s">
        <v>185</v>
      </c>
    </row>
    <row r="145" spans="2:65" s="1" customFormat="1" ht="16.5" customHeight="1" x14ac:dyDescent="0.2">
      <c r="B145" s="32"/>
      <c r="C145" s="136" t="s">
        <v>188</v>
      </c>
      <c r="D145" s="136" t="s">
        <v>191</v>
      </c>
      <c r="E145" s="137" t="s">
        <v>419</v>
      </c>
      <c r="F145" s="138" t="s">
        <v>420</v>
      </c>
      <c r="G145" s="139" t="s">
        <v>296</v>
      </c>
      <c r="H145" s="140">
        <v>87.43</v>
      </c>
      <c r="I145" s="141"/>
      <c r="J145" s="142">
        <f>ROUND(I145*H145,2)</f>
        <v>0</v>
      </c>
      <c r="K145" s="138" t="s">
        <v>195</v>
      </c>
      <c r="L145" s="32"/>
      <c r="M145" s="143" t="s">
        <v>1</v>
      </c>
      <c r="N145" s="144" t="s">
        <v>42</v>
      </c>
      <c r="P145" s="145">
        <f>O145*H145</f>
        <v>0</v>
      </c>
      <c r="Q145" s="145">
        <v>0</v>
      </c>
      <c r="R145" s="145">
        <f>Q145*H145</f>
        <v>0</v>
      </c>
      <c r="S145" s="145">
        <v>0</v>
      </c>
      <c r="T145" s="146">
        <f>S145*H145</f>
        <v>0</v>
      </c>
      <c r="AR145" s="147" t="s">
        <v>184</v>
      </c>
      <c r="AT145" s="147" t="s">
        <v>191</v>
      </c>
      <c r="AU145" s="147" t="s">
        <v>87</v>
      </c>
      <c r="AY145" s="17" t="s">
        <v>185</v>
      </c>
      <c r="BE145" s="148">
        <f>IF(N145="základní",J145,0)</f>
        <v>0</v>
      </c>
      <c r="BF145" s="148">
        <f>IF(N145="snížená",J145,0)</f>
        <v>0</v>
      </c>
      <c r="BG145" s="148">
        <f>IF(N145="zákl. přenesená",J145,0)</f>
        <v>0</v>
      </c>
      <c r="BH145" s="148">
        <f>IF(N145="sníž. přenesená",J145,0)</f>
        <v>0</v>
      </c>
      <c r="BI145" s="148">
        <f>IF(N145="nulová",J145,0)</f>
        <v>0</v>
      </c>
      <c r="BJ145" s="17" t="s">
        <v>85</v>
      </c>
      <c r="BK145" s="148">
        <f>ROUND(I145*H145,2)</f>
        <v>0</v>
      </c>
      <c r="BL145" s="17" t="s">
        <v>184</v>
      </c>
      <c r="BM145" s="147" t="s">
        <v>2335</v>
      </c>
    </row>
    <row r="146" spans="2:65" s="1" customFormat="1" ht="19.2" x14ac:dyDescent="0.2">
      <c r="B146" s="32"/>
      <c r="D146" s="149" t="s">
        <v>198</v>
      </c>
      <c r="F146" s="150" t="s">
        <v>422</v>
      </c>
      <c r="I146" s="151"/>
      <c r="L146" s="32"/>
      <c r="M146" s="152"/>
      <c r="T146" s="56"/>
      <c r="AT146" s="17" t="s">
        <v>198</v>
      </c>
      <c r="AU146" s="17" t="s">
        <v>87</v>
      </c>
    </row>
    <row r="147" spans="2:65" s="13" customFormat="1" x14ac:dyDescent="0.2">
      <c r="B147" s="159"/>
      <c r="D147" s="149" t="s">
        <v>199</v>
      </c>
      <c r="E147" s="160" t="s">
        <v>1</v>
      </c>
      <c r="F147" s="161" t="s">
        <v>2471</v>
      </c>
      <c r="H147" s="162">
        <v>87.43</v>
      </c>
      <c r="I147" s="163"/>
      <c r="L147" s="159"/>
      <c r="M147" s="164"/>
      <c r="T147" s="165"/>
      <c r="AT147" s="160" t="s">
        <v>199</v>
      </c>
      <c r="AU147" s="160" t="s">
        <v>87</v>
      </c>
      <c r="AV147" s="13" t="s">
        <v>87</v>
      </c>
      <c r="AW147" s="13" t="s">
        <v>33</v>
      </c>
      <c r="AX147" s="13" t="s">
        <v>85</v>
      </c>
      <c r="AY147" s="160" t="s">
        <v>185</v>
      </c>
    </row>
    <row r="148" spans="2:65" s="1" customFormat="1" ht="21.75" customHeight="1" x14ac:dyDescent="0.2">
      <c r="B148" s="32"/>
      <c r="C148" s="136" t="s">
        <v>225</v>
      </c>
      <c r="D148" s="136" t="s">
        <v>191</v>
      </c>
      <c r="E148" s="137" t="s">
        <v>425</v>
      </c>
      <c r="F148" s="138" t="s">
        <v>426</v>
      </c>
      <c r="G148" s="139" t="s">
        <v>382</v>
      </c>
      <c r="H148" s="140">
        <v>48.57</v>
      </c>
      <c r="I148" s="141"/>
      <c r="J148" s="142">
        <f>ROUND(I148*H148,2)</f>
        <v>0</v>
      </c>
      <c r="K148" s="138" t="s">
        <v>195</v>
      </c>
      <c r="L148" s="32"/>
      <c r="M148" s="143" t="s">
        <v>1</v>
      </c>
      <c r="N148" s="144" t="s">
        <v>42</v>
      </c>
      <c r="P148" s="145">
        <f>O148*H148</f>
        <v>0</v>
      </c>
      <c r="Q148" s="145">
        <v>0</v>
      </c>
      <c r="R148" s="145">
        <f>Q148*H148</f>
        <v>0</v>
      </c>
      <c r="S148" s="145">
        <v>0</v>
      </c>
      <c r="T148" s="146">
        <f>S148*H148</f>
        <v>0</v>
      </c>
      <c r="AR148" s="147" t="s">
        <v>184</v>
      </c>
      <c r="AT148" s="147" t="s">
        <v>191</v>
      </c>
      <c r="AU148" s="147" t="s">
        <v>87</v>
      </c>
      <c r="AY148" s="17" t="s">
        <v>185</v>
      </c>
      <c r="BE148" s="148">
        <f>IF(N148="základní",J148,0)</f>
        <v>0</v>
      </c>
      <c r="BF148" s="148">
        <f>IF(N148="snížená",J148,0)</f>
        <v>0</v>
      </c>
      <c r="BG148" s="148">
        <f>IF(N148="zákl. přenesená",J148,0)</f>
        <v>0</v>
      </c>
      <c r="BH148" s="148">
        <f>IF(N148="sníž. přenesená",J148,0)</f>
        <v>0</v>
      </c>
      <c r="BI148" s="148">
        <f>IF(N148="nulová",J148,0)</f>
        <v>0</v>
      </c>
      <c r="BJ148" s="17" t="s">
        <v>85</v>
      </c>
      <c r="BK148" s="148">
        <f>ROUND(I148*H148,2)</f>
        <v>0</v>
      </c>
      <c r="BL148" s="17" t="s">
        <v>184</v>
      </c>
      <c r="BM148" s="147" t="s">
        <v>2337</v>
      </c>
    </row>
    <row r="149" spans="2:65" s="1" customFormat="1" ht="19.2" x14ac:dyDescent="0.2">
      <c r="B149" s="32"/>
      <c r="D149" s="149" t="s">
        <v>198</v>
      </c>
      <c r="F149" s="150" t="s">
        <v>428</v>
      </c>
      <c r="I149" s="151"/>
      <c r="L149" s="32"/>
      <c r="M149" s="152"/>
      <c r="T149" s="56"/>
      <c r="AT149" s="17" t="s">
        <v>198</v>
      </c>
      <c r="AU149" s="17" t="s">
        <v>87</v>
      </c>
    </row>
    <row r="150" spans="2:65" s="12" customFormat="1" x14ac:dyDescent="0.2">
      <c r="B150" s="153"/>
      <c r="D150" s="149" t="s">
        <v>199</v>
      </c>
      <c r="E150" s="154" t="s">
        <v>1</v>
      </c>
      <c r="F150" s="155" t="s">
        <v>430</v>
      </c>
      <c r="H150" s="154" t="s">
        <v>1</v>
      </c>
      <c r="I150" s="156"/>
      <c r="L150" s="153"/>
      <c r="M150" s="157"/>
      <c r="T150" s="158"/>
      <c r="AT150" s="154" t="s">
        <v>199</v>
      </c>
      <c r="AU150" s="154" t="s">
        <v>87</v>
      </c>
      <c r="AV150" s="12" t="s">
        <v>85</v>
      </c>
      <c r="AW150" s="12" t="s">
        <v>33</v>
      </c>
      <c r="AX150" s="12" t="s">
        <v>77</v>
      </c>
      <c r="AY150" s="154" t="s">
        <v>185</v>
      </c>
    </row>
    <row r="151" spans="2:65" s="13" customFormat="1" x14ac:dyDescent="0.2">
      <c r="B151" s="159"/>
      <c r="D151" s="149" t="s">
        <v>199</v>
      </c>
      <c r="E151" s="160" t="s">
        <v>1</v>
      </c>
      <c r="F151" s="161" t="s">
        <v>2472</v>
      </c>
      <c r="H151" s="162">
        <v>48.57</v>
      </c>
      <c r="I151" s="163"/>
      <c r="L151" s="159"/>
      <c r="M151" s="164"/>
      <c r="T151" s="165"/>
      <c r="AT151" s="160" t="s">
        <v>199</v>
      </c>
      <c r="AU151" s="160" t="s">
        <v>87</v>
      </c>
      <c r="AV151" s="13" t="s">
        <v>87</v>
      </c>
      <c r="AW151" s="13" t="s">
        <v>33</v>
      </c>
      <c r="AX151" s="13" t="s">
        <v>85</v>
      </c>
      <c r="AY151" s="160" t="s">
        <v>185</v>
      </c>
    </row>
    <row r="152" spans="2:65" s="1" customFormat="1" ht="24.15" customHeight="1" x14ac:dyDescent="0.2">
      <c r="B152" s="32"/>
      <c r="C152" s="136" t="s">
        <v>231</v>
      </c>
      <c r="D152" s="136" t="s">
        <v>191</v>
      </c>
      <c r="E152" s="137" t="s">
        <v>435</v>
      </c>
      <c r="F152" s="138" t="s">
        <v>436</v>
      </c>
      <c r="G152" s="139" t="s">
        <v>382</v>
      </c>
      <c r="H152" s="140">
        <v>534.27</v>
      </c>
      <c r="I152" s="141"/>
      <c r="J152" s="142">
        <f>ROUND(I152*H152,2)</f>
        <v>0</v>
      </c>
      <c r="K152" s="138" t="s">
        <v>195</v>
      </c>
      <c r="L152" s="32"/>
      <c r="M152" s="143" t="s">
        <v>1</v>
      </c>
      <c r="N152" s="144" t="s">
        <v>42</v>
      </c>
      <c r="P152" s="145">
        <f>O152*H152</f>
        <v>0</v>
      </c>
      <c r="Q152" s="145">
        <v>0</v>
      </c>
      <c r="R152" s="145">
        <f>Q152*H152</f>
        <v>0</v>
      </c>
      <c r="S152" s="145">
        <v>0</v>
      </c>
      <c r="T152" s="146">
        <f>S152*H152</f>
        <v>0</v>
      </c>
      <c r="AR152" s="147" t="s">
        <v>184</v>
      </c>
      <c r="AT152" s="147" t="s">
        <v>191</v>
      </c>
      <c r="AU152" s="147" t="s">
        <v>87</v>
      </c>
      <c r="AY152" s="17" t="s">
        <v>185</v>
      </c>
      <c r="BE152" s="148">
        <f>IF(N152="základní",J152,0)</f>
        <v>0</v>
      </c>
      <c r="BF152" s="148">
        <f>IF(N152="snížená",J152,0)</f>
        <v>0</v>
      </c>
      <c r="BG152" s="148">
        <f>IF(N152="zákl. přenesená",J152,0)</f>
        <v>0</v>
      </c>
      <c r="BH152" s="148">
        <f>IF(N152="sníž. přenesená",J152,0)</f>
        <v>0</v>
      </c>
      <c r="BI152" s="148">
        <f>IF(N152="nulová",J152,0)</f>
        <v>0</v>
      </c>
      <c r="BJ152" s="17" t="s">
        <v>85</v>
      </c>
      <c r="BK152" s="148">
        <f>ROUND(I152*H152,2)</f>
        <v>0</v>
      </c>
      <c r="BL152" s="17" t="s">
        <v>184</v>
      </c>
      <c r="BM152" s="147" t="s">
        <v>2339</v>
      </c>
    </row>
    <row r="153" spans="2:65" s="1" customFormat="1" ht="28.8" x14ac:dyDescent="0.2">
      <c r="B153" s="32"/>
      <c r="D153" s="149" t="s">
        <v>198</v>
      </c>
      <c r="F153" s="150" t="s">
        <v>438</v>
      </c>
      <c r="I153" s="151"/>
      <c r="L153" s="32"/>
      <c r="M153" s="152"/>
      <c r="T153" s="56"/>
      <c r="AT153" s="17" t="s">
        <v>198</v>
      </c>
      <c r="AU153" s="17" t="s">
        <v>87</v>
      </c>
    </row>
    <row r="154" spans="2:65" s="12" customFormat="1" x14ac:dyDescent="0.2">
      <c r="B154" s="153"/>
      <c r="D154" s="149" t="s">
        <v>199</v>
      </c>
      <c r="E154" s="154" t="s">
        <v>1</v>
      </c>
      <c r="F154" s="155" t="s">
        <v>430</v>
      </c>
      <c r="H154" s="154" t="s">
        <v>1</v>
      </c>
      <c r="I154" s="156"/>
      <c r="L154" s="153"/>
      <c r="M154" s="157"/>
      <c r="T154" s="158"/>
      <c r="AT154" s="154" t="s">
        <v>199</v>
      </c>
      <c r="AU154" s="154" t="s">
        <v>87</v>
      </c>
      <c r="AV154" s="12" t="s">
        <v>85</v>
      </c>
      <c r="AW154" s="12" t="s">
        <v>33</v>
      </c>
      <c r="AX154" s="12" t="s">
        <v>77</v>
      </c>
      <c r="AY154" s="154" t="s">
        <v>185</v>
      </c>
    </row>
    <row r="155" spans="2:65" s="13" customFormat="1" x14ac:dyDescent="0.2">
      <c r="B155" s="159"/>
      <c r="D155" s="149" t="s">
        <v>199</v>
      </c>
      <c r="E155" s="160" t="s">
        <v>1</v>
      </c>
      <c r="F155" s="161" t="s">
        <v>2473</v>
      </c>
      <c r="H155" s="162">
        <v>534.27</v>
      </c>
      <c r="I155" s="163"/>
      <c r="L155" s="159"/>
      <c r="M155" s="164"/>
      <c r="T155" s="165"/>
      <c r="AT155" s="160" t="s">
        <v>199</v>
      </c>
      <c r="AU155" s="160" t="s">
        <v>87</v>
      </c>
      <c r="AV155" s="13" t="s">
        <v>87</v>
      </c>
      <c r="AW155" s="13" t="s">
        <v>33</v>
      </c>
      <c r="AX155" s="13" t="s">
        <v>85</v>
      </c>
      <c r="AY155" s="160" t="s">
        <v>185</v>
      </c>
    </row>
    <row r="156" spans="2:65" s="1" customFormat="1" ht="16.5" customHeight="1" x14ac:dyDescent="0.2">
      <c r="B156" s="32"/>
      <c r="C156" s="136" t="s">
        <v>236</v>
      </c>
      <c r="D156" s="136" t="s">
        <v>191</v>
      </c>
      <c r="E156" s="137" t="s">
        <v>441</v>
      </c>
      <c r="F156" s="138" t="s">
        <v>442</v>
      </c>
      <c r="G156" s="139" t="s">
        <v>443</v>
      </c>
      <c r="H156" s="140">
        <v>87.426000000000002</v>
      </c>
      <c r="I156" s="141"/>
      <c r="J156" s="142">
        <f>ROUND(I156*H156,2)</f>
        <v>0</v>
      </c>
      <c r="K156" s="138" t="s">
        <v>195</v>
      </c>
      <c r="L156" s="32"/>
      <c r="M156" s="143" t="s">
        <v>1</v>
      </c>
      <c r="N156" s="144" t="s">
        <v>42</v>
      </c>
      <c r="P156" s="145">
        <f>O156*H156</f>
        <v>0</v>
      </c>
      <c r="Q156" s="145">
        <v>0</v>
      </c>
      <c r="R156" s="145">
        <f>Q156*H156</f>
        <v>0</v>
      </c>
      <c r="S156" s="145">
        <v>0</v>
      </c>
      <c r="T156" s="146">
        <f>S156*H156</f>
        <v>0</v>
      </c>
      <c r="AR156" s="147" t="s">
        <v>184</v>
      </c>
      <c r="AT156" s="147" t="s">
        <v>191</v>
      </c>
      <c r="AU156" s="147" t="s">
        <v>87</v>
      </c>
      <c r="AY156" s="17" t="s">
        <v>185</v>
      </c>
      <c r="BE156" s="148">
        <f>IF(N156="základní",J156,0)</f>
        <v>0</v>
      </c>
      <c r="BF156" s="148">
        <f>IF(N156="snížená",J156,0)</f>
        <v>0</v>
      </c>
      <c r="BG156" s="148">
        <f>IF(N156="zákl. přenesená",J156,0)</f>
        <v>0</v>
      </c>
      <c r="BH156" s="148">
        <f>IF(N156="sníž. přenesená",J156,0)</f>
        <v>0</v>
      </c>
      <c r="BI156" s="148">
        <f>IF(N156="nulová",J156,0)</f>
        <v>0</v>
      </c>
      <c r="BJ156" s="17" t="s">
        <v>85</v>
      </c>
      <c r="BK156" s="148">
        <f>ROUND(I156*H156,2)</f>
        <v>0</v>
      </c>
      <c r="BL156" s="17" t="s">
        <v>184</v>
      </c>
      <c r="BM156" s="147" t="s">
        <v>2341</v>
      </c>
    </row>
    <row r="157" spans="2:65" s="1" customFormat="1" ht="19.2" x14ac:dyDescent="0.2">
      <c r="B157" s="32"/>
      <c r="D157" s="149" t="s">
        <v>198</v>
      </c>
      <c r="F157" s="150" t="s">
        <v>445</v>
      </c>
      <c r="I157" s="151"/>
      <c r="L157" s="32"/>
      <c r="M157" s="152"/>
      <c r="T157" s="56"/>
      <c r="AT157" s="17" t="s">
        <v>198</v>
      </c>
      <c r="AU157" s="17" t="s">
        <v>87</v>
      </c>
    </row>
    <row r="158" spans="2:65" s="13" customFormat="1" x14ac:dyDescent="0.2">
      <c r="B158" s="159"/>
      <c r="D158" s="149" t="s">
        <v>199</v>
      </c>
      <c r="E158" s="160" t="s">
        <v>1</v>
      </c>
      <c r="F158" s="161" t="s">
        <v>2474</v>
      </c>
      <c r="H158" s="162">
        <v>87.426000000000002</v>
      </c>
      <c r="I158" s="163"/>
      <c r="L158" s="159"/>
      <c r="M158" s="164"/>
      <c r="T158" s="165"/>
      <c r="AT158" s="160" t="s">
        <v>199</v>
      </c>
      <c r="AU158" s="160" t="s">
        <v>87</v>
      </c>
      <c r="AV158" s="13" t="s">
        <v>87</v>
      </c>
      <c r="AW158" s="13" t="s">
        <v>33</v>
      </c>
      <c r="AX158" s="13" t="s">
        <v>85</v>
      </c>
      <c r="AY158" s="160" t="s">
        <v>185</v>
      </c>
    </row>
    <row r="159" spans="2:65" s="1" customFormat="1" ht="16.5" customHeight="1" x14ac:dyDescent="0.2">
      <c r="B159" s="32"/>
      <c r="C159" s="136" t="s">
        <v>245</v>
      </c>
      <c r="D159" s="136" t="s">
        <v>191</v>
      </c>
      <c r="E159" s="137" t="s">
        <v>464</v>
      </c>
      <c r="F159" s="138" t="s">
        <v>465</v>
      </c>
      <c r="G159" s="139" t="s">
        <v>382</v>
      </c>
      <c r="H159" s="140">
        <v>35.616999999999997</v>
      </c>
      <c r="I159" s="141"/>
      <c r="J159" s="142">
        <f>ROUND(I159*H159,2)</f>
        <v>0</v>
      </c>
      <c r="K159" s="138" t="s">
        <v>195</v>
      </c>
      <c r="L159" s="32"/>
      <c r="M159" s="143" t="s">
        <v>1</v>
      </c>
      <c r="N159" s="144" t="s">
        <v>42</v>
      </c>
      <c r="P159" s="145">
        <f>O159*H159</f>
        <v>0</v>
      </c>
      <c r="Q159" s="145">
        <v>0</v>
      </c>
      <c r="R159" s="145">
        <f>Q159*H159</f>
        <v>0</v>
      </c>
      <c r="S159" s="145">
        <v>0</v>
      </c>
      <c r="T159" s="146">
        <f>S159*H159</f>
        <v>0</v>
      </c>
      <c r="AR159" s="147" t="s">
        <v>184</v>
      </c>
      <c r="AT159" s="147" t="s">
        <v>191</v>
      </c>
      <c r="AU159" s="147" t="s">
        <v>87</v>
      </c>
      <c r="AY159" s="17" t="s">
        <v>185</v>
      </c>
      <c r="BE159" s="148">
        <f>IF(N159="základní",J159,0)</f>
        <v>0</v>
      </c>
      <c r="BF159" s="148">
        <f>IF(N159="snížená",J159,0)</f>
        <v>0</v>
      </c>
      <c r="BG159" s="148">
        <f>IF(N159="zákl. přenesená",J159,0)</f>
        <v>0</v>
      </c>
      <c r="BH159" s="148">
        <f>IF(N159="sníž. přenesená",J159,0)</f>
        <v>0</v>
      </c>
      <c r="BI159" s="148">
        <f>IF(N159="nulová",J159,0)</f>
        <v>0</v>
      </c>
      <c r="BJ159" s="17" t="s">
        <v>85</v>
      </c>
      <c r="BK159" s="148">
        <f>ROUND(I159*H159,2)</f>
        <v>0</v>
      </c>
      <c r="BL159" s="17" t="s">
        <v>184</v>
      </c>
      <c r="BM159" s="147" t="s">
        <v>2343</v>
      </c>
    </row>
    <row r="160" spans="2:65" s="1" customFormat="1" ht="19.2" x14ac:dyDescent="0.2">
      <c r="B160" s="32"/>
      <c r="D160" s="149" t="s">
        <v>198</v>
      </c>
      <c r="F160" s="150" t="s">
        <v>467</v>
      </c>
      <c r="I160" s="151"/>
      <c r="L160" s="32"/>
      <c r="M160" s="152"/>
      <c r="T160" s="56"/>
      <c r="AT160" s="17" t="s">
        <v>198</v>
      </c>
      <c r="AU160" s="17" t="s">
        <v>87</v>
      </c>
    </row>
    <row r="161" spans="2:65" s="13" customFormat="1" x14ac:dyDescent="0.2">
      <c r="B161" s="159"/>
      <c r="D161" s="149" t="s">
        <v>199</v>
      </c>
      <c r="E161" s="160" t="s">
        <v>1</v>
      </c>
      <c r="F161" s="161" t="s">
        <v>2475</v>
      </c>
      <c r="H161" s="162">
        <v>48.57</v>
      </c>
      <c r="I161" s="163"/>
      <c r="L161" s="159"/>
      <c r="M161" s="164"/>
      <c r="T161" s="165"/>
      <c r="AT161" s="160" t="s">
        <v>199</v>
      </c>
      <c r="AU161" s="160" t="s">
        <v>87</v>
      </c>
      <c r="AV161" s="13" t="s">
        <v>87</v>
      </c>
      <c r="AW161" s="13" t="s">
        <v>33</v>
      </c>
      <c r="AX161" s="13" t="s">
        <v>77</v>
      </c>
      <c r="AY161" s="160" t="s">
        <v>185</v>
      </c>
    </row>
    <row r="162" spans="2:65" s="13" customFormat="1" x14ac:dyDescent="0.2">
      <c r="B162" s="159"/>
      <c r="D162" s="149" t="s">
        <v>199</v>
      </c>
      <c r="E162" s="160" t="s">
        <v>1</v>
      </c>
      <c r="F162" s="161" t="s">
        <v>2476</v>
      </c>
      <c r="H162" s="162">
        <v>-10.64</v>
      </c>
      <c r="I162" s="163"/>
      <c r="L162" s="159"/>
      <c r="M162" s="164"/>
      <c r="T162" s="165"/>
      <c r="AT162" s="160" t="s">
        <v>199</v>
      </c>
      <c r="AU162" s="160" t="s">
        <v>87</v>
      </c>
      <c r="AV162" s="13" t="s">
        <v>87</v>
      </c>
      <c r="AW162" s="13" t="s">
        <v>33</v>
      </c>
      <c r="AX162" s="13" t="s">
        <v>77</v>
      </c>
      <c r="AY162" s="160" t="s">
        <v>185</v>
      </c>
    </row>
    <row r="163" spans="2:65" s="12" customFormat="1" x14ac:dyDescent="0.2">
      <c r="B163" s="153"/>
      <c r="D163" s="149" t="s">
        <v>199</v>
      </c>
      <c r="E163" s="154" t="s">
        <v>1</v>
      </c>
      <c r="F163" s="155" t="s">
        <v>2447</v>
      </c>
      <c r="H163" s="154" t="s">
        <v>1</v>
      </c>
      <c r="I163" s="156"/>
      <c r="L163" s="153"/>
      <c r="M163" s="157"/>
      <c r="T163" s="158"/>
      <c r="AT163" s="154" t="s">
        <v>199</v>
      </c>
      <c r="AU163" s="154" t="s">
        <v>87</v>
      </c>
      <c r="AV163" s="12" t="s">
        <v>85</v>
      </c>
      <c r="AW163" s="12" t="s">
        <v>33</v>
      </c>
      <c r="AX163" s="12" t="s">
        <v>77</v>
      </c>
      <c r="AY163" s="154" t="s">
        <v>185</v>
      </c>
    </row>
    <row r="164" spans="2:65" s="13" customFormat="1" x14ac:dyDescent="0.2">
      <c r="B164" s="159"/>
      <c r="D164" s="149" t="s">
        <v>199</v>
      </c>
      <c r="E164" s="160" t="s">
        <v>1</v>
      </c>
      <c r="F164" s="161" t="s">
        <v>2477</v>
      </c>
      <c r="H164" s="162">
        <v>-2.3130000000000002</v>
      </c>
      <c r="I164" s="163"/>
      <c r="L164" s="159"/>
      <c r="M164" s="164"/>
      <c r="T164" s="165"/>
      <c r="AT164" s="160" t="s">
        <v>199</v>
      </c>
      <c r="AU164" s="160" t="s">
        <v>87</v>
      </c>
      <c r="AV164" s="13" t="s">
        <v>87</v>
      </c>
      <c r="AW164" s="13" t="s">
        <v>33</v>
      </c>
      <c r="AX164" s="13" t="s">
        <v>77</v>
      </c>
      <c r="AY164" s="160" t="s">
        <v>185</v>
      </c>
    </row>
    <row r="165" spans="2:65" s="14" customFormat="1" x14ac:dyDescent="0.2">
      <c r="B165" s="169"/>
      <c r="D165" s="149" t="s">
        <v>199</v>
      </c>
      <c r="E165" s="170" t="s">
        <v>1</v>
      </c>
      <c r="F165" s="171" t="s">
        <v>324</v>
      </c>
      <c r="H165" s="172">
        <v>35.616999999999997</v>
      </c>
      <c r="I165" s="173"/>
      <c r="L165" s="169"/>
      <c r="M165" s="174"/>
      <c r="T165" s="175"/>
      <c r="AT165" s="170" t="s">
        <v>199</v>
      </c>
      <c r="AU165" s="170" t="s">
        <v>87</v>
      </c>
      <c r="AV165" s="14" t="s">
        <v>184</v>
      </c>
      <c r="AW165" s="14" t="s">
        <v>33</v>
      </c>
      <c r="AX165" s="14" t="s">
        <v>85</v>
      </c>
      <c r="AY165" s="170" t="s">
        <v>185</v>
      </c>
    </row>
    <row r="166" spans="2:65" s="1" customFormat="1" ht="16.5" customHeight="1" x14ac:dyDescent="0.2">
      <c r="B166" s="32"/>
      <c r="C166" s="176" t="s">
        <v>252</v>
      </c>
      <c r="D166" s="176" t="s">
        <v>455</v>
      </c>
      <c r="E166" s="177" t="s">
        <v>1490</v>
      </c>
      <c r="F166" s="178" t="s">
        <v>457</v>
      </c>
      <c r="G166" s="179" t="s">
        <v>443</v>
      </c>
      <c r="H166" s="180">
        <v>71.233999999999995</v>
      </c>
      <c r="I166" s="181"/>
      <c r="J166" s="182">
        <f>ROUND(I166*H166,2)</f>
        <v>0</v>
      </c>
      <c r="K166" s="178" t="s">
        <v>195</v>
      </c>
      <c r="L166" s="183"/>
      <c r="M166" s="184" t="s">
        <v>1</v>
      </c>
      <c r="N166" s="185" t="s">
        <v>42</v>
      </c>
      <c r="P166" s="145">
        <f>O166*H166</f>
        <v>0</v>
      </c>
      <c r="Q166" s="145">
        <v>1</v>
      </c>
      <c r="R166" s="145">
        <f>Q166*H166</f>
        <v>71.233999999999995</v>
      </c>
      <c r="S166" s="145">
        <v>0</v>
      </c>
      <c r="T166" s="146">
        <f>S166*H166</f>
        <v>0</v>
      </c>
      <c r="AR166" s="147" t="s">
        <v>236</v>
      </c>
      <c r="AT166" s="147" t="s">
        <v>455</v>
      </c>
      <c r="AU166" s="147" t="s">
        <v>87</v>
      </c>
      <c r="AY166" s="17" t="s">
        <v>185</v>
      </c>
      <c r="BE166" s="148">
        <f>IF(N166="základní",J166,0)</f>
        <v>0</v>
      </c>
      <c r="BF166" s="148">
        <f>IF(N166="snížená",J166,0)</f>
        <v>0</v>
      </c>
      <c r="BG166" s="148">
        <f>IF(N166="zákl. přenesená",J166,0)</f>
        <v>0</v>
      </c>
      <c r="BH166" s="148">
        <f>IF(N166="sníž. přenesená",J166,0)</f>
        <v>0</v>
      </c>
      <c r="BI166" s="148">
        <f>IF(N166="nulová",J166,0)</f>
        <v>0</v>
      </c>
      <c r="BJ166" s="17" t="s">
        <v>85</v>
      </c>
      <c r="BK166" s="148">
        <f>ROUND(I166*H166,2)</f>
        <v>0</v>
      </c>
      <c r="BL166" s="17" t="s">
        <v>184</v>
      </c>
      <c r="BM166" s="147" t="s">
        <v>2478</v>
      </c>
    </row>
    <row r="167" spans="2:65" s="1" customFormat="1" x14ac:dyDescent="0.2">
      <c r="B167" s="32"/>
      <c r="D167" s="149" t="s">
        <v>198</v>
      </c>
      <c r="F167" s="150" t="s">
        <v>457</v>
      </c>
      <c r="I167" s="151"/>
      <c r="L167" s="32"/>
      <c r="M167" s="152"/>
      <c r="T167" s="56"/>
      <c r="AT167" s="17" t="s">
        <v>198</v>
      </c>
      <c r="AU167" s="17" t="s">
        <v>87</v>
      </c>
    </row>
    <row r="168" spans="2:65" s="12" customFormat="1" x14ac:dyDescent="0.2">
      <c r="B168" s="153"/>
      <c r="D168" s="149" t="s">
        <v>199</v>
      </c>
      <c r="E168" s="154" t="s">
        <v>1</v>
      </c>
      <c r="F168" s="155" t="s">
        <v>1492</v>
      </c>
      <c r="H168" s="154" t="s">
        <v>1</v>
      </c>
      <c r="I168" s="156"/>
      <c r="L168" s="153"/>
      <c r="M168" s="157"/>
      <c r="T168" s="158"/>
      <c r="AT168" s="154" t="s">
        <v>199</v>
      </c>
      <c r="AU168" s="154" t="s">
        <v>87</v>
      </c>
      <c r="AV168" s="12" t="s">
        <v>85</v>
      </c>
      <c r="AW168" s="12" t="s">
        <v>33</v>
      </c>
      <c r="AX168" s="12" t="s">
        <v>77</v>
      </c>
      <c r="AY168" s="154" t="s">
        <v>185</v>
      </c>
    </row>
    <row r="169" spans="2:65" s="13" customFormat="1" x14ac:dyDescent="0.2">
      <c r="B169" s="159"/>
      <c r="D169" s="149" t="s">
        <v>199</v>
      </c>
      <c r="E169" s="160" t="s">
        <v>1</v>
      </c>
      <c r="F169" s="161" t="s">
        <v>2479</v>
      </c>
      <c r="H169" s="162">
        <v>71.233999999999995</v>
      </c>
      <c r="I169" s="163"/>
      <c r="L169" s="159"/>
      <c r="M169" s="164"/>
      <c r="T169" s="165"/>
      <c r="AT169" s="160" t="s">
        <v>199</v>
      </c>
      <c r="AU169" s="160" t="s">
        <v>87</v>
      </c>
      <c r="AV169" s="13" t="s">
        <v>87</v>
      </c>
      <c r="AW169" s="13" t="s">
        <v>33</v>
      </c>
      <c r="AX169" s="13" t="s">
        <v>85</v>
      </c>
      <c r="AY169" s="160" t="s">
        <v>185</v>
      </c>
    </row>
    <row r="170" spans="2:65" s="1" customFormat="1" ht="16.5" customHeight="1" x14ac:dyDescent="0.2">
      <c r="B170" s="32"/>
      <c r="C170" s="136" t="s">
        <v>258</v>
      </c>
      <c r="D170" s="136" t="s">
        <v>191</v>
      </c>
      <c r="E170" s="137" t="s">
        <v>1496</v>
      </c>
      <c r="F170" s="138" t="s">
        <v>1497</v>
      </c>
      <c r="G170" s="139" t="s">
        <v>382</v>
      </c>
      <c r="H170" s="140">
        <v>10.124000000000001</v>
      </c>
      <c r="I170" s="141"/>
      <c r="J170" s="142">
        <f>ROUND(I170*H170,2)</f>
        <v>0</v>
      </c>
      <c r="K170" s="138" t="s">
        <v>195</v>
      </c>
      <c r="L170" s="32"/>
      <c r="M170" s="143" t="s">
        <v>1</v>
      </c>
      <c r="N170" s="144" t="s">
        <v>42</v>
      </c>
      <c r="P170" s="145">
        <f>O170*H170</f>
        <v>0</v>
      </c>
      <c r="Q170" s="145">
        <v>0</v>
      </c>
      <c r="R170" s="145">
        <f>Q170*H170</f>
        <v>0</v>
      </c>
      <c r="S170" s="145">
        <v>0</v>
      </c>
      <c r="T170" s="146">
        <f>S170*H170</f>
        <v>0</v>
      </c>
      <c r="AR170" s="147" t="s">
        <v>184</v>
      </c>
      <c r="AT170" s="147" t="s">
        <v>191</v>
      </c>
      <c r="AU170" s="147" t="s">
        <v>87</v>
      </c>
      <c r="AY170" s="17" t="s">
        <v>185</v>
      </c>
      <c r="BE170" s="148">
        <f>IF(N170="základní",J170,0)</f>
        <v>0</v>
      </c>
      <c r="BF170" s="148">
        <f>IF(N170="snížená",J170,0)</f>
        <v>0</v>
      </c>
      <c r="BG170" s="148">
        <f>IF(N170="zákl. přenesená",J170,0)</f>
        <v>0</v>
      </c>
      <c r="BH170" s="148">
        <f>IF(N170="sníž. přenesená",J170,0)</f>
        <v>0</v>
      </c>
      <c r="BI170" s="148">
        <f>IF(N170="nulová",J170,0)</f>
        <v>0</v>
      </c>
      <c r="BJ170" s="17" t="s">
        <v>85</v>
      </c>
      <c r="BK170" s="148">
        <f>ROUND(I170*H170,2)</f>
        <v>0</v>
      </c>
      <c r="BL170" s="17" t="s">
        <v>184</v>
      </c>
      <c r="BM170" s="147" t="s">
        <v>2350</v>
      </c>
    </row>
    <row r="171" spans="2:65" s="1" customFormat="1" ht="19.2" x14ac:dyDescent="0.2">
      <c r="B171" s="32"/>
      <c r="D171" s="149" t="s">
        <v>198</v>
      </c>
      <c r="F171" s="150" t="s">
        <v>1499</v>
      </c>
      <c r="I171" s="151"/>
      <c r="L171" s="32"/>
      <c r="M171" s="152"/>
      <c r="T171" s="56"/>
      <c r="AT171" s="17" t="s">
        <v>198</v>
      </c>
      <c r="AU171" s="17" t="s">
        <v>87</v>
      </c>
    </row>
    <row r="172" spans="2:65" s="12" customFormat="1" x14ac:dyDescent="0.2">
      <c r="B172" s="153"/>
      <c r="D172" s="149" t="s">
        <v>199</v>
      </c>
      <c r="E172" s="154" t="s">
        <v>1</v>
      </c>
      <c r="F172" s="155" t="s">
        <v>2480</v>
      </c>
      <c r="H172" s="154" t="s">
        <v>1</v>
      </c>
      <c r="I172" s="156"/>
      <c r="L172" s="153"/>
      <c r="M172" s="157"/>
      <c r="T172" s="158"/>
      <c r="AT172" s="154" t="s">
        <v>199</v>
      </c>
      <c r="AU172" s="154" t="s">
        <v>87</v>
      </c>
      <c r="AV172" s="12" t="s">
        <v>85</v>
      </c>
      <c r="AW172" s="12" t="s">
        <v>33</v>
      </c>
      <c r="AX172" s="12" t="s">
        <v>77</v>
      </c>
      <c r="AY172" s="154" t="s">
        <v>185</v>
      </c>
    </row>
    <row r="173" spans="2:65" s="13" customFormat="1" x14ac:dyDescent="0.2">
      <c r="B173" s="159"/>
      <c r="D173" s="149" t="s">
        <v>199</v>
      </c>
      <c r="E173" s="160" t="s">
        <v>1</v>
      </c>
      <c r="F173" s="161" t="s">
        <v>2481</v>
      </c>
      <c r="H173" s="162">
        <v>10.64</v>
      </c>
      <c r="I173" s="163"/>
      <c r="L173" s="159"/>
      <c r="M173" s="164"/>
      <c r="T173" s="165"/>
      <c r="AT173" s="160" t="s">
        <v>199</v>
      </c>
      <c r="AU173" s="160" t="s">
        <v>87</v>
      </c>
      <c r="AV173" s="13" t="s">
        <v>87</v>
      </c>
      <c r="AW173" s="13" t="s">
        <v>33</v>
      </c>
      <c r="AX173" s="13" t="s">
        <v>77</v>
      </c>
      <c r="AY173" s="160" t="s">
        <v>185</v>
      </c>
    </row>
    <row r="174" spans="2:65" s="12" customFormat="1" x14ac:dyDescent="0.2">
      <c r="B174" s="153"/>
      <c r="D174" s="149" t="s">
        <v>199</v>
      </c>
      <c r="E174" s="154" t="s">
        <v>1</v>
      </c>
      <c r="F174" s="155" t="s">
        <v>489</v>
      </c>
      <c r="H174" s="154" t="s">
        <v>1</v>
      </c>
      <c r="I174" s="156"/>
      <c r="L174" s="153"/>
      <c r="M174" s="157"/>
      <c r="T174" s="158"/>
      <c r="AT174" s="154" t="s">
        <v>199</v>
      </c>
      <c r="AU174" s="154" t="s">
        <v>87</v>
      </c>
      <c r="AV174" s="12" t="s">
        <v>85</v>
      </c>
      <c r="AW174" s="12" t="s">
        <v>33</v>
      </c>
      <c r="AX174" s="12" t="s">
        <v>77</v>
      </c>
      <c r="AY174" s="154" t="s">
        <v>185</v>
      </c>
    </row>
    <row r="175" spans="2:65" s="13" customFormat="1" x14ac:dyDescent="0.2">
      <c r="B175" s="159"/>
      <c r="D175" s="149" t="s">
        <v>199</v>
      </c>
      <c r="E175" s="160" t="s">
        <v>1</v>
      </c>
      <c r="F175" s="161" t="s">
        <v>2482</v>
      </c>
      <c r="H175" s="162">
        <v>-0.51600000000000001</v>
      </c>
      <c r="I175" s="163"/>
      <c r="L175" s="159"/>
      <c r="M175" s="164"/>
      <c r="T175" s="165"/>
      <c r="AT175" s="160" t="s">
        <v>199</v>
      </c>
      <c r="AU175" s="160" t="s">
        <v>87</v>
      </c>
      <c r="AV175" s="13" t="s">
        <v>87</v>
      </c>
      <c r="AW175" s="13" t="s">
        <v>33</v>
      </c>
      <c r="AX175" s="13" t="s">
        <v>77</v>
      </c>
      <c r="AY175" s="160" t="s">
        <v>185</v>
      </c>
    </row>
    <row r="176" spans="2:65" s="14" customFormat="1" x14ac:dyDescent="0.2">
      <c r="B176" s="169"/>
      <c r="D176" s="149" t="s">
        <v>199</v>
      </c>
      <c r="E176" s="170" t="s">
        <v>1</v>
      </c>
      <c r="F176" s="171" t="s">
        <v>324</v>
      </c>
      <c r="H176" s="172">
        <v>10.124000000000001</v>
      </c>
      <c r="I176" s="173"/>
      <c r="L176" s="169"/>
      <c r="M176" s="174"/>
      <c r="T176" s="175"/>
      <c r="AT176" s="170" t="s">
        <v>199</v>
      </c>
      <c r="AU176" s="170" t="s">
        <v>87</v>
      </c>
      <c r="AV176" s="14" t="s">
        <v>184</v>
      </c>
      <c r="AW176" s="14" t="s">
        <v>33</v>
      </c>
      <c r="AX176" s="14" t="s">
        <v>85</v>
      </c>
      <c r="AY176" s="170" t="s">
        <v>185</v>
      </c>
    </row>
    <row r="177" spans="2:65" s="1" customFormat="1" ht="16.5" customHeight="1" x14ac:dyDescent="0.2">
      <c r="B177" s="32"/>
      <c r="C177" s="176" t="s">
        <v>264</v>
      </c>
      <c r="D177" s="176" t="s">
        <v>455</v>
      </c>
      <c r="E177" s="177" t="s">
        <v>493</v>
      </c>
      <c r="F177" s="178" t="s">
        <v>494</v>
      </c>
      <c r="G177" s="179" t="s">
        <v>443</v>
      </c>
      <c r="H177" s="180">
        <v>20.248000000000001</v>
      </c>
      <c r="I177" s="181"/>
      <c r="J177" s="182">
        <f>ROUND(I177*H177,2)</f>
        <v>0</v>
      </c>
      <c r="K177" s="178" t="s">
        <v>195</v>
      </c>
      <c r="L177" s="183"/>
      <c r="M177" s="184" t="s">
        <v>1</v>
      </c>
      <c r="N177" s="185" t="s">
        <v>42</v>
      </c>
      <c r="P177" s="145">
        <f>O177*H177</f>
        <v>0</v>
      </c>
      <c r="Q177" s="145">
        <v>1</v>
      </c>
      <c r="R177" s="145">
        <f>Q177*H177</f>
        <v>20.248000000000001</v>
      </c>
      <c r="S177" s="145">
        <v>0</v>
      </c>
      <c r="T177" s="146">
        <f>S177*H177</f>
        <v>0</v>
      </c>
      <c r="AR177" s="147" t="s">
        <v>236</v>
      </c>
      <c r="AT177" s="147" t="s">
        <v>455</v>
      </c>
      <c r="AU177" s="147" t="s">
        <v>87</v>
      </c>
      <c r="AY177" s="17" t="s">
        <v>185</v>
      </c>
      <c r="BE177" s="148">
        <f>IF(N177="základní",J177,0)</f>
        <v>0</v>
      </c>
      <c r="BF177" s="148">
        <f>IF(N177="snížená",J177,0)</f>
        <v>0</v>
      </c>
      <c r="BG177" s="148">
        <f>IF(N177="zákl. přenesená",J177,0)</f>
        <v>0</v>
      </c>
      <c r="BH177" s="148">
        <f>IF(N177="sníž. přenesená",J177,0)</f>
        <v>0</v>
      </c>
      <c r="BI177" s="148">
        <f>IF(N177="nulová",J177,0)</f>
        <v>0</v>
      </c>
      <c r="BJ177" s="17" t="s">
        <v>85</v>
      </c>
      <c r="BK177" s="148">
        <f>ROUND(I177*H177,2)</f>
        <v>0</v>
      </c>
      <c r="BL177" s="17" t="s">
        <v>184</v>
      </c>
      <c r="BM177" s="147" t="s">
        <v>2354</v>
      </c>
    </row>
    <row r="178" spans="2:65" s="1" customFormat="1" x14ac:dyDescent="0.2">
      <c r="B178" s="32"/>
      <c r="D178" s="149" t="s">
        <v>198</v>
      </c>
      <c r="F178" s="150" t="s">
        <v>494</v>
      </c>
      <c r="I178" s="151"/>
      <c r="L178" s="32"/>
      <c r="M178" s="152"/>
      <c r="T178" s="56"/>
      <c r="AT178" s="17" t="s">
        <v>198</v>
      </c>
      <c r="AU178" s="17" t="s">
        <v>87</v>
      </c>
    </row>
    <row r="179" spans="2:65" s="13" customFormat="1" x14ac:dyDescent="0.2">
      <c r="B179" s="159"/>
      <c r="D179" s="149" t="s">
        <v>199</v>
      </c>
      <c r="E179" s="160" t="s">
        <v>1</v>
      </c>
      <c r="F179" s="161" t="s">
        <v>2483</v>
      </c>
      <c r="H179" s="162">
        <v>20.248000000000001</v>
      </c>
      <c r="I179" s="163"/>
      <c r="L179" s="159"/>
      <c r="M179" s="164"/>
      <c r="T179" s="165"/>
      <c r="AT179" s="160" t="s">
        <v>199</v>
      </c>
      <c r="AU179" s="160" t="s">
        <v>87</v>
      </c>
      <c r="AV179" s="13" t="s">
        <v>87</v>
      </c>
      <c r="AW179" s="13" t="s">
        <v>33</v>
      </c>
      <c r="AX179" s="13" t="s">
        <v>85</v>
      </c>
      <c r="AY179" s="160" t="s">
        <v>185</v>
      </c>
    </row>
    <row r="180" spans="2:65" s="11" customFormat="1" ht="22.95" customHeight="1" x14ac:dyDescent="0.25">
      <c r="B180" s="124"/>
      <c r="D180" s="125" t="s">
        <v>76</v>
      </c>
      <c r="E180" s="134" t="s">
        <v>184</v>
      </c>
      <c r="F180" s="134" t="s">
        <v>521</v>
      </c>
      <c r="I180" s="127"/>
      <c r="J180" s="135">
        <f>BK180</f>
        <v>0</v>
      </c>
      <c r="L180" s="124"/>
      <c r="M180" s="129"/>
      <c r="P180" s="130">
        <f>SUM(P181:P184)</f>
        <v>0</v>
      </c>
      <c r="R180" s="130">
        <f>SUM(R181:R184)</f>
        <v>0</v>
      </c>
      <c r="T180" s="131">
        <f>SUM(T181:T184)</f>
        <v>0</v>
      </c>
      <c r="AR180" s="125" t="s">
        <v>85</v>
      </c>
      <c r="AT180" s="132" t="s">
        <v>76</v>
      </c>
      <c r="AU180" s="132" t="s">
        <v>85</v>
      </c>
      <c r="AY180" s="125" t="s">
        <v>185</v>
      </c>
      <c r="BK180" s="133">
        <f>SUM(BK181:BK184)</f>
        <v>0</v>
      </c>
    </row>
    <row r="181" spans="2:65" s="1" customFormat="1" ht="16.5" customHeight="1" x14ac:dyDescent="0.2">
      <c r="B181" s="32"/>
      <c r="C181" s="136" t="s">
        <v>271</v>
      </c>
      <c r="D181" s="136" t="s">
        <v>191</v>
      </c>
      <c r="E181" s="137" t="s">
        <v>523</v>
      </c>
      <c r="F181" s="138" t="s">
        <v>524</v>
      </c>
      <c r="G181" s="139" t="s">
        <v>382</v>
      </c>
      <c r="H181" s="140">
        <v>2.3130000000000002</v>
      </c>
      <c r="I181" s="141"/>
      <c r="J181" s="142">
        <f>ROUND(I181*H181,2)</f>
        <v>0</v>
      </c>
      <c r="K181" s="138" t="s">
        <v>195</v>
      </c>
      <c r="L181" s="32"/>
      <c r="M181" s="143" t="s">
        <v>1</v>
      </c>
      <c r="N181" s="144" t="s">
        <v>42</v>
      </c>
      <c r="P181" s="145">
        <f>O181*H181</f>
        <v>0</v>
      </c>
      <c r="Q181" s="145">
        <v>0</v>
      </c>
      <c r="R181" s="145">
        <f>Q181*H181</f>
        <v>0</v>
      </c>
      <c r="S181" s="145">
        <v>0</v>
      </c>
      <c r="T181" s="146">
        <f>S181*H181</f>
        <v>0</v>
      </c>
      <c r="AR181" s="147" t="s">
        <v>184</v>
      </c>
      <c r="AT181" s="147" t="s">
        <v>191</v>
      </c>
      <c r="AU181" s="147" t="s">
        <v>87</v>
      </c>
      <c r="AY181" s="17" t="s">
        <v>185</v>
      </c>
      <c r="BE181" s="148">
        <f>IF(N181="základní",J181,0)</f>
        <v>0</v>
      </c>
      <c r="BF181" s="148">
        <f>IF(N181="snížená",J181,0)</f>
        <v>0</v>
      </c>
      <c r="BG181" s="148">
        <f>IF(N181="zákl. přenesená",J181,0)</f>
        <v>0</v>
      </c>
      <c r="BH181" s="148">
        <f>IF(N181="sníž. přenesená",J181,0)</f>
        <v>0</v>
      </c>
      <c r="BI181" s="148">
        <f>IF(N181="nulová",J181,0)</f>
        <v>0</v>
      </c>
      <c r="BJ181" s="17" t="s">
        <v>85</v>
      </c>
      <c r="BK181" s="148">
        <f>ROUND(I181*H181,2)</f>
        <v>0</v>
      </c>
      <c r="BL181" s="17" t="s">
        <v>184</v>
      </c>
      <c r="BM181" s="147" t="s">
        <v>2356</v>
      </c>
    </row>
    <row r="182" spans="2:65" s="1" customFormat="1" x14ac:dyDescent="0.2">
      <c r="B182" s="32"/>
      <c r="D182" s="149" t="s">
        <v>198</v>
      </c>
      <c r="F182" s="150" t="s">
        <v>526</v>
      </c>
      <c r="I182" s="151"/>
      <c r="L182" s="32"/>
      <c r="M182" s="152"/>
      <c r="T182" s="56"/>
      <c r="AT182" s="17" t="s">
        <v>198</v>
      </c>
      <c r="AU182" s="17" t="s">
        <v>87</v>
      </c>
    </row>
    <row r="183" spans="2:65" s="12" customFormat="1" x14ac:dyDescent="0.2">
      <c r="B183" s="153"/>
      <c r="D183" s="149" t="s">
        <v>199</v>
      </c>
      <c r="E183" s="154" t="s">
        <v>1</v>
      </c>
      <c r="F183" s="155" t="s">
        <v>2484</v>
      </c>
      <c r="H183" s="154" t="s">
        <v>1</v>
      </c>
      <c r="I183" s="156"/>
      <c r="L183" s="153"/>
      <c r="M183" s="157"/>
      <c r="T183" s="158"/>
      <c r="AT183" s="154" t="s">
        <v>199</v>
      </c>
      <c r="AU183" s="154" t="s">
        <v>87</v>
      </c>
      <c r="AV183" s="12" t="s">
        <v>85</v>
      </c>
      <c r="AW183" s="12" t="s">
        <v>33</v>
      </c>
      <c r="AX183" s="12" t="s">
        <v>77</v>
      </c>
      <c r="AY183" s="154" t="s">
        <v>185</v>
      </c>
    </row>
    <row r="184" spans="2:65" s="13" customFormat="1" x14ac:dyDescent="0.2">
      <c r="B184" s="159"/>
      <c r="D184" s="149" t="s">
        <v>199</v>
      </c>
      <c r="E184" s="160" t="s">
        <v>1</v>
      </c>
      <c r="F184" s="161" t="s">
        <v>2485</v>
      </c>
      <c r="H184" s="162">
        <v>2.3130000000000002</v>
      </c>
      <c r="I184" s="163"/>
      <c r="L184" s="159"/>
      <c r="M184" s="164"/>
      <c r="T184" s="165"/>
      <c r="AT184" s="160" t="s">
        <v>199</v>
      </c>
      <c r="AU184" s="160" t="s">
        <v>87</v>
      </c>
      <c r="AV184" s="13" t="s">
        <v>87</v>
      </c>
      <c r="AW184" s="13" t="s">
        <v>33</v>
      </c>
      <c r="AX184" s="13" t="s">
        <v>85</v>
      </c>
      <c r="AY184" s="160" t="s">
        <v>185</v>
      </c>
    </row>
    <row r="185" spans="2:65" s="11" customFormat="1" ht="22.95" customHeight="1" x14ac:dyDescent="0.25">
      <c r="B185" s="124"/>
      <c r="D185" s="125" t="s">
        <v>76</v>
      </c>
      <c r="E185" s="134" t="s">
        <v>236</v>
      </c>
      <c r="F185" s="134" t="s">
        <v>705</v>
      </c>
      <c r="I185" s="127"/>
      <c r="J185" s="135">
        <f>BK185</f>
        <v>0</v>
      </c>
      <c r="L185" s="124"/>
      <c r="M185" s="129"/>
      <c r="P185" s="130">
        <f>SUM(P186:P200)</f>
        <v>0</v>
      </c>
      <c r="R185" s="130">
        <f>SUM(R186:R200)</f>
        <v>0.11543519999999999</v>
      </c>
      <c r="T185" s="131">
        <f>SUM(T186:T200)</f>
        <v>0</v>
      </c>
      <c r="AR185" s="125" t="s">
        <v>85</v>
      </c>
      <c r="AT185" s="132" t="s">
        <v>76</v>
      </c>
      <c r="AU185" s="132" t="s">
        <v>85</v>
      </c>
      <c r="AY185" s="125" t="s">
        <v>185</v>
      </c>
      <c r="BK185" s="133">
        <f>SUM(BK186:BK200)</f>
        <v>0</v>
      </c>
    </row>
    <row r="186" spans="2:65" s="1" customFormat="1" ht="16.5" customHeight="1" x14ac:dyDescent="0.2">
      <c r="B186" s="32"/>
      <c r="C186" s="136" t="s">
        <v>277</v>
      </c>
      <c r="D186" s="136" t="s">
        <v>191</v>
      </c>
      <c r="E186" s="137" t="s">
        <v>707</v>
      </c>
      <c r="F186" s="138" t="s">
        <v>708</v>
      </c>
      <c r="G186" s="139" t="s">
        <v>365</v>
      </c>
      <c r="H186" s="140">
        <v>25.7</v>
      </c>
      <c r="I186" s="141"/>
      <c r="J186" s="142">
        <f>ROUND(I186*H186,2)</f>
        <v>0</v>
      </c>
      <c r="K186" s="138" t="s">
        <v>195</v>
      </c>
      <c r="L186" s="32"/>
      <c r="M186" s="143" t="s">
        <v>1</v>
      </c>
      <c r="N186" s="144" t="s">
        <v>42</v>
      </c>
      <c r="P186" s="145">
        <f>O186*H186</f>
        <v>0</v>
      </c>
      <c r="Q186" s="145">
        <v>1.0000000000000001E-5</v>
      </c>
      <c r="R186" s="145">
        <f>Q186*H186</f>
        <v>2.5700000000000001E-4</v>
      </c>
      <c r="S186" s="145">
        <v>0</v>
      </c>
      <c r="T186" s="146">
        <f>S186*H186</f>
        <v>0</v>
      </c>
      <c r="AR186" s="147" t="s">
        <v>184</v>
      </c>
      <c r="AT186" s="147" t="s">
        <v>191</v>
      </c>
      <c r="AU186" s="147" t="s">
        <v>87</v>
      </c>
      <c r="AY186" s="17" t="s">
        <v>185</v>
      </c>
      <c r="BE186" s="148">
        <f>IF(N186="základní",J186,0)</f>
        <v>0</v>
      </c>
      <c r="BF186" s="148">
        <f>IF(N186="snížená",J186,0)</f>
        <v>0</v>
      </c>
      <c r="BG186" s="148">
        <f>IF(N186="zákl. přenesená",J186,0)</f>
        <v>0</v>
      </c>
      <c r="BH186" s="148">
        <f>IF(N186="sníž. přenesená",J186,0)</f>
        <v>0</v>
      </c>
      <c r="BI186" s="148">
        <f>IF(N186="nulová",J186,0)</f>
        <v>0</v>
      </c>
      <c r="BJ186" s="17" t="s">
        <v>85</v>
      </c>
      <c r="BK186" s="148">
        <f>ROUND(I186*H186,2)</f>
        <v>0</v>
      </c>
      <c r="BL186" s="17" t="s">
        <v>184</v>
      </c>
      <c r="BM186" s="147" t="s">
        <v>2457</v>
      </c>
    </row>
    <row r="187" spans="2:65" s="1" customFormat="1" x14ac:dyDescent="0.2">
      <c r="B187" s="32"/>
      <c r="D187" s="149" t="s">
        <v>198</v>
      </c>
      <c r="F187" s="150" t="s">
        <v>710</v>
      </c>
      <c r="I187" s="151"/>
      <c r="L187" s="32"/>
      <c r="M187" s="152"/>
      <c r="T187" s="56"/>
      <c r="AT187" s="17" t="s">
        <v>198</v>
      </c>
      <c r="AU187" s="17" t="s">
        <v>87</v>
      </c>
    </row>
    <row r="188" spans="2:65" s="13" customFormat="1" x14ac:dyDescent="0.2">
      <c r="B188" s="159"/>
      <c r="D188" s="149" t="s">
        <v>199</v>
      </c>
      <c r="E188" s="160" t="s">
        <v>1</v>
      </c>
      <c r="F188" s="161" t="s">
        <v>2486</v>
      </c>
      <c r="H188" s="162">
        <v>25.7</v>
      </c>
      <c r="I188" s="163"/>
      <c r="L188" s="159"/>
      <c r="M188" s="164"/>
      <c r="T188" s="165"/>
      <c r="AT188" s="160" t="s">
        <v>199</v>
      </c>
      <c r="AU188" s="160" t="s">
        <v>87</v>
      </c>
      <c r="AV188" s="13" t="s">
        <v>87</v>
      </c>
      <c r="AW188" s="13" t="s">
        <v>33</v>
      </c>
      <c r="AX188" s="13" t="s">
        <v>85</v>
      </c>
      <c r="AY188" s="160" t="s">
        <v>185</v>
      </c>
    </row>
    <row r="189" spans="2:65" s="1" customFormat="1" ht="16.5" customHeight="1" x14ac:dyDescent="0.2">
      <c r="B189" s="32"/>
      <c r="C189" s="176" t="s">
        <v>8</v>
      </c>
      <c r="D189" s="176" t="s">
        <v>455</v>
      </c>
      <c r="E189" s="177" t="s">
        <v>713</v>
      </c>
      <c r="F189" s="178" t="s">
        <v>714</v>
      </c>
      <c r="G189" s="179" t="s">
        <v>365</v>
      </c>
      <c r="H189" s="180">
        <v>26.471</v>
      </c>
      <c r="I189" s="181"/>
      <c r="J189" s="182">
        <f>ROUND(I189*H189,2)</f>
        <v>0</v>
      </c>
      <c r="K189" s="178" t="s">
        <v>195</v>
      </c>
      <c r="L189" s="183"/>
      <c r="M189" s="184" t="s">
        <v>1</v>
      </c>
      <c r="N189" s="185" t="s">
        <v>42</v>
      </c>
      <c r="P189" s="145">
        <f>O189*H189</f>
        <v>0</v>
      </c>
      <c r="Q189" s="145">
        <v>4.1999999999999997E-3</v>
      </c>
      <c r="R189" s="145">
        <f>Q189*H189</f>
        <v>0.11117819999999999</v>
      </c>
      <c r="S189" s="145">
        <v>0</v>
      </c>
      <c r="T189" s="146">
        <f>S189*H189</f>
        <v>0</v>
      </c>
      <c r="AR189" s="147" t="s">
        <v>236</v>
      </c>
      <c r="AT189" s="147" t="s">
        <v>455</v>
      </c>
      <c r="AU189" s="147" t="s">
        <v>87</v>
      </c>
      <c r="AY189" s="17" t="s">
        <v>185</v>
      </c>
      <c r="BE189" s="148">
        <f>IF(N189="základní",J189,0)</f>
        <v>0</v>
      </c>
      <c r="BF189" s="148">
        <f>IF(N189="snížená",J189,0)</f>
        <v>0</v>
      </c>
      <c r="BG189" s="148">
        <f>IF(N189="zákl. přenesená",J189,0)</f>
        <v>0</v>
      </c>
      <c r="BH189" s="148">
        <f>IF(N189="sníž. přenesená",J189,0)</f>
        <v>0</v>
      </c>
      <c r="BI189" s="148">
        <f>IF(N189="nulová",J189,0)</f>
        <v>0</v>
      </c>
      <c r="BJ189" s="17" t="s">
        <v>85</v>
      </c>
      <c r="BK189" s="148">
        <f>ROUND(I189*H189,2)</f>
        <v>0</v>
      </c>
      <c r="BL189" s="17" t="s">
        <v>184</v>
      </c>
      <c r="BM189" s="147" t="s">
        <v>2459</v>
      </c>
    </row>
    <row r="190" spans="2:65" s="1" customFormat="1" x14ac:dyDescent="0.2">
      <c r="B190" s="32"/>
      <c r="D190" s="149" t="s">
        <v>198</v>
      </c>
      <c r="F190" s="150" t="s">
        <v>714</v>
      </c>
      <c r="I190" s="151"/>
      <c r="L190" s="32"/>
      <c r="M190" s="152"/>
      <c r="T190" s="56"/>
      <c r="AT190" s="17" t="s">
        <v>198</v>
      </c>
      <c r="AU190" s="17" t="s">
        <v>87</v>
      </c>
    </row>
    <row r="191" spans="2:65" s="13" customFormat="1" x14ac:dyDescent="0.2">
      <c r="B191" s="159"/>
      <c r="D191" s="149" t="s">
        <v>199</v>
      </c>
      <c r="E191" s="160" t="s">
        <v>1</v>
      </c>
      <c r="F191" s="161" t="s">
        <v>2487</v>
      </c>
      <c r="H191" s="162">
        <v>25.7</v>
      </c>
      <c r="I191" s="163"/>
      <c r="L191" s="159"/>
      <c r="M191" s="164"/>
      <c r="T191" s="165"/>
      <c r="AT191" s="160" t="s">
        <v>199</v>
      </c>
      <c r="AU191" s="160" t="s">
        <v>87</v>
      </c>
      <c r="AV191" s="13" t="s">
        <v>87</v>
      </c>
      <c r="AW191" s="13" t="s">
        <v>33</v>
      </c>
      <c r="AX191" s="13" t="s">
        <v>85</v>
      </c>
      <c r="AY191" s="160" t="s">
        <v>185</v>
      </c>
    </row>
    <row r="192" spans="2:65" s="13" customFormat="1" x14ac:dyDescent="0.2">
      <c r="B192" s="159"/>
      <c r="D192" s="149" t="s">
        <v>199</v>
      </c>
      <c r="F192" s="161" t="s">
        <v>2488</v>
      </c>
      <c r="H192" s="162">
        <v>26.471</v>
      </c>
      <c r="I192" s="163"/>
      <c r="L192" s="159"/>
      <c r="M192" s="164"/>
      <c r="T192" s="165"/>
      <c r="AT192" s="160" t="s">
        <v>199</v>
      </c>
      <c r="AU192" s="160" t="s">
        <v>87</v>
      </c>
      <c r="AV192" s="13" t="s">
        <v>87</v>
      </c>
      <c r="AW192" s="13" t="s">
        <v>4</v>
      </c>
      <c r="AX192" s="13" t="s">
        <v>85</v>
      </c>
      <c r="AY192" s="160" t="s">
        <v>185</v>
      </c>
    </row>
    <row r="193" spans="2:65" s="1" customFormat="1" ht="21.75" customHeight="1" x14ac:dyDescent="0.2">
      <c r="B193" s="32"/>
      <c r="C193" s="136" t="s">
        <v>387</v>
      </c>
      <c r="D193" s="136" t="s">
        <v>191</v>
      </c>
      <c r="E193" s="137" t="s">
        <v>731</v>
      </c>
      <c r="F193" s="138" t="s">
        <v>732</v>
      </c>
      <c r="G193" s="139" t="s">
        <v>532</v>
      </c>
      <c r="H193" s="140">
        <v>5</v>
      </c>
      <c r="I193" s="141"/>
      <c r="J193" s="142">
        <f>ROUND(I193*H193,2)</f>
        <v>0</v>
      </c>
      <c r="K193" s="138" t="s">
        <v>195</v>
      </c>
      <c r="L193" s="32"/>
      <c r="M193" s="143" t="s">
        <v>1</v>
      </c>
      <c r="N193" s="144" t="s">
        <v>42</v>
      </c>
      <c r="P193" s="145">
        <f>O193*H193</f>
        <v>0</v>
      </c>
      <c r="Q193" s="145">
        <v>0</v>
      </c>
      <c r="R193" s="145">
        <f>Q193*H193</f>
        <v>0</v>
      </c>
      <c r="S193" s="145">
        <v>0</v>
      </c>
      <c r="T193" s="146">
        <f>S193*H193</f>
        <v>0</v>
      </c>
      <c r="AR193" s="147" t="s">
        <v>184</v>
      </c>
      <c r="AT193" s="147" t="s">
        <v>191</v>
      </c>
      <c r="AU193" s="147" t="s">
        <v>87</v>
      </c>
      <c r="AY193" s="17" t="s">
        <v>185</v>
      </c>
      <c r="BE193" s="148">
        <f>IF(N193="základní",J193,0)</f>
        <v>0</v>
      </c>
      <c r="BF193" s="148">
        <f>IF(N193="snížená",J193,0)</f>
        <v>0</v>
      </c>
      <c r="BG193" s="148">
        <f>IF(N193="zákl. přenesená",J193,0)</f>
        <v>0</v>
      </c>
      <c r="BH193" s="148">
        <f>IF(N193="sníž. přenesená",J193,0)</f>
        <v>0</v>
      </c>
      <c r="BI193" s="148">
        <f>IF(N193="nulová",J193,0)</f>
        <v>0</v>
      </c>
      <c r="BJ193" s="17" t="s">
        <v>85</v>
      </c>
      <c r="BK193" s="148">
        <f>ROUND(I193*H193,2)</f>
        <v>0</v>
      </c>
      <c r="BL193" s="17" t="s">
        <v>184</v>
      </c>
      <c r="BM193" s="147" t="s">
        <v>2462</v>
      </c>
    </row>
    <row r="194" spans="2:65" s="1" customFormat="1" ht="19.2" x14ac:dyDescent="0.2">
      <c r="B194" s="32"/>
      <c r="D194" s="149" t="s">
        <v>198</v>
      </c>
      <c r="F194" s="150" t="s">
        <v>734</v>
      </c>
      <c r="I194" s="151"/>
      <c r="L194" s="32"/>
      <c r="M194" s="152"/>
      <c r="T194" s="56"/>
      <c r="AT194" s="17" t="s">
        <v>198</v>
      </c>
      <c r="AU194" s="17" t="s">
        <v>87</v>
      </c>
    </row>
    <row r="195" spans="2:65" s="12" customFormat="1" x14ac:dyDescent="0.2">
      <c r="B195" s="153"/>
      <c r="D195" s="149" t="s">
        <v>199</v>
      </c>
      <c r="E195" s="154" t="s">
        <v>1</v>
      </c>
      <c r="F195" s="155" t="s">
        <v>2489</v>
      </c>
      <c r="H195" s="154" t="s">
        <v>1</v>
      </c>
      <c r="I195" s="156"/>
      <c r="L195" s="153"/>
      <c r="M195" s="157"/>
      <c r="T195" s="158"/>
      <c r="AT195" s="154" t="s">
        <v>199</v>
      </c>
      <c r="AU195" s="154" t="s">
        <v>87</v>
      </c>
      <c r="AV195" s="12" t="s">
        <v>85</v>
      </c>
      <c r="AW195" s="12" t="s">
        <v>33</v>
      </c>
      <c r="AX195" s="12" t="s">
        <v>77</v>
      </c>
      <c r="AY195" s="154" t="s">
        <v>185</v>
      </c>
    </row>
    <row r="196" spans="2:65" s="13" customFormat="1" x14ac:dyDescent="0.2">
      <c r="B196" s="159"/>
      <c r="D196" s="149" t="s">
        <v>199</v>
      </c>
      <c r="E196" s="160" t="s">
        <v>1</v>
      </c>
      <c r="F196" s="161" t="s">
        <v>2464</v>
      </c>
      <c r="H196" s="162">
        <v>5</v>
      </c>
      <c r="I196" s="163"/>
      <c r="L196" s="159"/>
      <c r="M196" s="164"/>
      <c r="T196" s="165"/>
      <c r="AT196" s="160" t="s">
        <v>199</v>
      </c>
      <c r="AU196" s="160" t="s">
        <v>87</v>
      </c>
      <c r="AV196" s="13" t="s">
        <v>87</v>
      </c>
      <c r="AW196" s="13" t="s">
        <v>33</v>
      </c>
      <c r="AX196" s="13" t="s">
        <v>85</v>
      </c>
      <c r="AY196" s="160" t="s">
        <v>185</v>
      </c>
    </row>
    <row r="197" spans="2:65" s="12" customFormat="1" x14ac:dyDescent="0.2">
      <c r="B197" s="153"/>
      <c r="D197" s="149" t="s">
        <v>199</v>
      </c>
      <c r="E197" s="154" t="s">
        <v>1</v>
      </c>
      <c r="F197" s="155" t="s">
        <v>737</v>
      </c>
      <c r="H197" s="154" t="s">
        <v>1</v>
      </c>
      <c r="I197" s="156"/>
      <c r="L197" s="153"/>
      <c r="M197" s="157"/>
      <c r="T197" s="158"/>
      <c r="AT197" s="154" t="s">
        <v>199</v>
      </c>
      <c r="AU197" s="154" t="s">
        <v>87</v>
      </c>
      <c r="AV197" s="12" t="s">
        <v>85</v>
      </c>
      <c r="AW197" s="12" t="s">
        <v>33</v>
      </c>
      <c r="AX197" s="12" t="s">
        <v>77</v>
      </c>
      <c r="AY197" s="154" t="s">
        <v>185</v>
      </c>
    </row>
    <row r="198" spans="2:65" s="1" customFormat="1" ht="16.5" customHeight="1" x14ac:dyDescent="0.2">
      <c r="B198" s="32"/>
      <c r="C198" s="176" t="s">
        <v>393</v>
      </c>
      <c r="D198" s="176" t="s">
        <v>455</v>
      </c>
      <c r="E198" s="177" t="s">
        <v>739</v>
      </c>
      <c r="F198" s="178" t="s">
        <v>740</v>
      </c>
      <c r="G198" s="179" t="s">
        <v>532</v>
      </c>
      <c r="H198" s="180">
        <v>5</v>
      </c>
      <c r="I198" s="181"/>
      <c r="J198" s="182">
        <f>ROUND(I198*H198,2)</f>
        <v>0</v>
      </c>
      <c r="K198" s="178" t="s">
        <v>195</v>
      </c>
      <c r="L198" s="183"/>
      <c r="M198" s="184" t="s">
        <v>1</v>
      </c>
      <c r="N198" s="185" t="s">
        <v>42</v>
      </c>
      <c r="P198" s="145">
        <f>O198*H198</f>
        <v>0</v>
      </c>
      <c r="Q198" s="145">
        <v>8.0000000000000004E-4</v>
      </c>
      <c r="R198" s="145">
        <f>Q198*H198</f>
        <v>4.0000000000000001E-3</v>
      </c>
      <c r="S198" s="145">
        <v>0</v>
      </c>
      <c r="T198" s="146">
        <f>S198*H198</f>
        <v>0</v>
      </c>
      <c r="AR198" s="147" t="s">
        <v>236</v>
      </c>
      <c r="AT198" s="147" t="s">
        <v>455</v>
      </c>
      <c r="AU198" s="147" t="s">
        <v>87</v>
      </c>
      <c r="AY198" s="17" t="s">
        <v>185</v>
      </c>
      <c r="BE198" s="148">
        <f>IF(N198="základní",J198,0)</f>
        <v>0</v>
      </c>
      <c r="BF198" s="148">
        <f>IF(N198="snížená",J198,0)</f>
        <v>0</v>
      </c>
      <c r="BG198" s="148">
        <f>IF(N198="zákl. přenesená",J198,0)</f>
        <v>0</v>
      </c>
      <c r="BH198" s="148">
        <f>IF(N198="sníž. přenesená",J198,0)</f>
        <v>0</v>
      </c>
      <c r="BI198" s="148">
        <f>IF(N198="nulová",J198,0)</f>
        <v>0</v>
      </c>
      <c r="BJ198" s="17" t="s">
        <v>85</v>
      </c>
      <c r="BK198" s="148">
        <f>ROUND(I198*H198,2)</f>
        <v>0</v>
      </c>
      <c r="BL198" s="17" t="s">
        <v>184</v>
      </c>
      <c r="BM198" s="147" t="s">
        <v>2465</v>
      </c>
    </row>
    <row r="199" spans="2:65" s="1" customFormat="1" x14ac:dyDescent="0.2">
      <c r="B199" s="32"/>
      <c r="D199" s="149" t="s">
        <v>198</v>
      </c>
      <c r="F199" s="150" t="s">
        <v>740</v>
      </c>
      <c r="I199" s="151"/>
      <c r="L199" s="32"/>
      <c r="M199" s="152"/>
      <c r="T199" s="56"/>
      <c r="AT199" s="17" t="s">
        <v>198</v>
      </c>
      <c r="AU199" s="17" t="s">
        <v>87</v>
      </c>
    </row>
    <row r="200" spans="2:65" s="13" customFormat="1" x14ac:dyDescent="0.2">
      <c r="B200" s="159"/>
      <c r="D200" s="149" t="s">
        <v>199</v>
      </c>
      <c r="E200" s="160" t="s">
        <v>1</v>
      </c>
      <c r="F200" s="161" t="s">
        <v>1597</v>
      </c>
      <c r="H200" s="162">
        <v>5</v>
      </c>
      <c r="I200" s="163"/>
      <c r="L200" s="159"/>
      <c r="M200" s="164"/>
      <c r="T200" s="165"/>
      <c r="AT200" s="160" t="s">
        <v>199</v>
      </c>
      <c r="AU200" s="160" t="s">
        <v>87</v>
      </c>
      <c r="AV200" s="13" t="s">
        <v>87</v>
      </c>
      <c r="AW200" s="13" t="s">
        <v>33</v>
      </c>
      <c r="AX200" s="13" t="s">
        <v>85</v>
      </c>
      <c r="AY200" s="160" t="s">
        <v>185</v>
      </c>
    </row>
    <row r="201" spans="2:65" s="11" customFormat="1" ht="22.95" customHeight="1" x14ac:dyDescent="0.25">
      <c r="B201" s="124"/>
      <c r="D201" s="125" t="s">
        <v>76</v>
      </c>
      <c r="E201" s="134" t="s">
        <v>975</v>
      </c>
      <c r="F201" s="134" t="s">
        <v>976</v>
      </c>
      <c r="I201" s="127"/>
      <c r="J201" s="135">
        <f>BK201</f>
        <v>0</v>
      </c>
      <c r="L201" s="124"/>
      <c r="M201" s="129"/>
      <c r="P201" s="130">
        <f>SUM(P202:P203)</f>
        <v>0</v>
      </c>
      <c r="R201" s="130">
        <f>SUM(R202:R203)</f>
        <v>0</v>
      </c>
      <c r="T201" s="131">
        <f>SUM(T202:T203)</f>
        <v>0</v>
      </c>
      <c r="AR201" s="125" t="s">
        <v>85</v>
      </c>
      <c r="AT201" s="132" t="s">
        <v>76</v>
      </c>
      <c r="AU201" s="132" t="s">
        <v>85</v>
      </c>
      <c r="AY201" s="125" t="s">
        <v>185</v>
      </c>
      <c r="BK201" s="133">
        <f>SUM(BK202:BK203)</f>
        <v>0</v>
      </c>
    </row>
    <row r="202" spans="2:65" s="1" customFormat="1" ht="16.5" customHeight="1" x14ac:dyDescent="0.2">
      <c r="B202" s="32"/>
      <c r="C202" s="136" t="s">
        <v>399</v>
      </c>
      <c r="D202" s="136" t="s">
        <v>191</v>
      </c>
      <c r="E202" s="137" t="s">
        <v>1705</v>
      </c>
      <c r="F202" s="138" t="s">
        <v>1706</v>
      </c>
      <c r="G202" s="139" t="s">
        <v>443</v>
      </c>
      <c r="H202" s="140">
        <v>91.671999999999997</v>
      </c>
      <c r="I202" s="141"/>
      <c r="J202" s="142">
        <f>ROUND(I202*H202,2)</f>
        <v>0</v>
      </c>
      <c r="K202" s="138" t="s">
        <v>195</v>
      </c>
      <c r="L202" s="32"/>
      <c r="M202" s="143" t="s">
        <v>1</v>
      </c>
      <c r="N202" s="144" t="s">
        <v>42</v>
      </c>
      <c r="P202" s="145">
        <f>O202*H202</f>
        <v>0</v>
      </c>
      <c r="Q202" s="145">
        <v>0</v>
      </c>
      <c r="R202" s="145">
        <f>Q202*H202</f>
        <v>0</v>
      </c>
      <c r="S202" s="145">
        <v>0</v>
      </c>
      <c r="T202" s="146">
        <f>S202*H202</f>
        <v>0</v>
      </c>
      <c r="AR202" s="147" t="s">
        <v>184</v>
      </c>
      <c r="AT202" s="147" t="s">
        <v>191</v>
      </c>
      <c r="AU202" s="147" t="s">
        <v>87</v>
      </c>
      <c r="AY202" s="17" t="s">
        <v>185</v>
      </c>
      <c r="BE202" s="148">
        <f>IF(N202="základní",J202,0)</f>
        <v>0</v>
      </c>
      <c r="BF202" s="148">
        <f>IF(N202="snížená",J202,0)</f>
        <v>0</v>
      </c>
      <c r="BG202" s="148">
        <f>IF(N202="zákl. přenesená",J202,0)</f>
        <v>0</v>
      </c>
      <c r="BH202" s="148">
        <f>IF(N202="sníž. přenesená",J202,0)</f>
        <v>0</v>
      </c>
      <c r="BI202" s="148">
        <f>IF(N202="nulová",J202,0)</f>
        <v>0</v>
      </c>
      <c r="BJ202" s="17" t="s">
        <v>85</v>
      </c>
      <c r="BK202" s="148">
        <f>ROUND(I202*H202,2)</f>
        <v>0</v>
      </c>
      <c r="BL202" s="17" t="s">
        <v>184</v>
      </c>
      <c r="BM202" s="147" t="s">
        <v>2435</v>
      </c>
    </row>
    <row r="203" spans="2:65" s="1" customFormat="1" ht="19.2" x14ac:dyDescent="0.2">
      <c r="B203" s="32"/>
      <c r="D203" s="149" t="s">
        <v>198</v>
      </c>
      <c r="F203" s="150" t="s">
        <v>1708</v>
      </c>
      <c r="I203" s="151"/>
      <c r="L203" s="32"/>
      <c r="M203" s="193"/>
      <c r="N203" s="194"/>
      <c r="O203" s="194"/>
      <c r="P203" s="194"/>
      <c r="Q203" s="194"/>
      <c r="R203" s="194"/>
      <c r="S203" s="194"/>
      <c r="T203" s="195"/>
      <c r="AT203" s="17" t="s">
        <v>198</v>
      </c>
      <c r="AU203" s="17" t="s">
        <v>87</v>
      </c>
    </row>
    <row r="204" spans="2:65" s="1" customFormat="1" ht="6.9" customHeight="1" x14ac:dyDescent="0.2">
      <c r="B204" s="44"/>
      <c r="C204" s="45"/>
      <c r="D204" s="45"/>
      <c r="E204" s="45"/>
      <c r="F204" s="45"/>
      <c r="G204" s="45"/>
      <c r="H204" s="45"/>
      <c r="I204" s="45"/>
      <c r="J204" s="45"/>
      <c r="K204" s="45"/>
      <c r="L204" s="32"/>
    </row>
  </sheetData>
  <sheetProtection algorithmName="SHA-512" hashValue="HC7uo7k0IEbbGsBDydhP6z71s1m0zrvdzW0BVg2wDAMt/hu+/BFmD7BJUlsz5aYqW7Ccd71JzZMAagtC4YC7kw==" saltValue="YZYXU15UhsREfv2/+Q94nLPloQHSu/e3W+fbrVrafPVaHTrn4+R4AxRYp4XvvtTGnNjA9Q1BVvEf6lf3mvzGpQ==" spinCount="100000" sheet="1" objects="1" scenarios="1" formatColumns="0" formatRows="0" autoFilter="0"/>
  <autoFilter ref="C124:K203" xr:uid="{00000000-0009-0000-0000-00000C000000}"/>
  <mergeCells count="12">
    <mergeCell ref="E117:H117"/>
    <mergeCell ref="L2:V2"/>
    <mergeCell ref="E85:H85"/>
    <mergeCell ref="E87:H87"/>
    <mergeCell ref="E89:H89"/>
    <mergeCell ref="E113:H113"/>
    <mergeCell ref="E115:H115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pageSetUpPr fitToPage="1"/>
  </sheetPr>
  <dimension ref="B2:BM231"/>
  <sheetViews>
    <sheetView showGridLines="0" workbookViewId="0"/>
  </sheetViews>
  <sheetFormatPr defaultRowHeight="10.199999999999999" x14ac:dyDescent="0.2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100.85546875" customWidth="1"/>
    <col min="7" max="7" width="7.42578125" customWidth="1"/>
    <col min="8" max="8" width="14" customWidth="1"/>
    <col min="9" max="9" width="15.85546875" customWidth="1"/>
    <col min="10" max="11" width="22.28515625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 x14ac:dyDescent="0.2">
      <c r="L2" s="209"/>
      <c r="M2" s="209"/>
      <c r="N2" s="209"/>
      <c r="O2" s="209"/>
      <c r="P2" s="209"/>
      <c r="Q2" s="209"/>
      <c r="R2" s="209"/>
      <c r="S2" s="209"/>
      <c r="T2" s="209"/>
      <c r="U2" s="209"/>
      <c r="V2" s="209"/>
      <c r="AT2" s="17" t="s">
        <v>138</v>
      </c>
    </row>
    <row r="3" spans="2:46" ht="6.9" customHeight="1" x14ac:dyDescent="0.2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87</v>
      </c>
    </row>
    <row r="4" spans="2:46" ht="24.9" customHeight="1" x14ac:dyDescent="0.2">
      <c r="B4" s="20"/>
      <c r="D4" s="21" t="s">
        <v>154</v>
      </c>
      <c r="L4" s="20"/>
      <c r="M4" s="93" t="s">
        <v>10</v>
      </c>
      <c r="AT4" s="17" t="s">
        <v>4</v>
      </c>
    </row>
    <row r="5" spans="2:46" ht="6.9" customHeight="1" x14ac:dyDescent="0.2">
      <c r="B5" s="20"/>
      <c r="L5" s="20"/>
    </row>
    <row r="6" spans="2:46" ht="12" customHeight="1" x14ac:dyDescent="0.2">
      <c r="B6" s="20"/>
      <c r="D6" s="27" t="s">
        <v>16</v>
      </c>
      <c r="L6" s="20"/>
    </row>
    <row r="7" spans="2:46" ht="16.5" customHeight="1" x14ac:dyDescent="0.2">
      <c r="B7" s="20"/>
      <c r="E7" s="239" t="str">
        <f>'Rekapitulace stavby'!K6</f>
        <v>Stavební úpravy MK v ul. Na Chmelnici a části ul. Vrchlickéhé v Třeboni</v>
      </c>
      <c r="F7" s="240"/>
      <c r="G7" s="240"/>
      <c r="H7" s="240"/>
      <c r="L7" s="20"/>
    </row>
    <row r="8" spans="2:46" ht="12" customHeight="1" x14ac:dyDescent="0.2">
      <c r="B8" s="20"/>
      <c r="D8" s="27" t="s">
        <v>155</v>
      </c>
      <c r="L8" s="20"/>
    </row>
    <row r="9" spans="2:46" s="1" customFormat="1" ht="16.5" customHeight="1" x14ac:dyDescent="0.2">
      <c r="B9" s="32"/>
      <c r="E9" s="239" t="s">
        <v>2320</v>
      </c>
      <c r="F9" s="238"/>
      <c r="G9" s="238"/>
      <c r="H9" s="238"/>
      <c r="L9" s="32"/>
    </row>
    <row r="10" spans="2:46" s="1" customFormat="1" ht="12" customHeight="1" x14ac:dyDescent="0.2">
      <c r="B10" s="32"/>
      <c r="D10" s="27" t="s">
        <v>1450</v>
      </c>
      <c r="L10" s="32"/>
    </row>
    <row r="11" spans="2:46" s="1" customFormat="1" ht="16.5" customHeight="1" x14ac:dyDescent="0.2">
      <c r="B11" s="32"/>
      <c r="E11" s="225" t="s">
        <v>2490</v>
      </c>
      <c r="F11" s="238"/>
      <c r="G11" s="238"/>
      <c r="H11" s="238"/>
      <c r="L11" s="32"/>
    </row>
    <row r="12" spans="2:46" s="1" customFormat="1" x14ac:dyDescent="0.2">
      <c r="B12" s="32"/>
      <c r="L12" s="32"/>
    </row>
    <row r="13" spans="2:46" s="1" customFormat="1" ht="12" customHeight="1" x14ac:dyDescent="0.2">
      <c r="B13" s="32"/>
      <c r="D13" s="27" t="s">
        <v>18</v>
      </c>
      <c r="F13" s="25" t="s">
        <v>1</v>
      </c>
      <c r="I13" s="27" t="s">
        <v>19</v>
      </c>
      <c r="J13" s="25" t="s">
        <v>1</v>
      </c>
      <c r="L13" s="32"/>
    </row>
    <row r="14" spans="2:46" s="1" customFormat="1" ht="12" customHeight="1" x14ac:dyDescent="0.2">
      <c r="B14" s="32"/>
      <c r="D14" s="27" t="s">
        <v>20</v>
      </c>
      <c r="F14" s="25" t="s">
        <v>21</v>
      </c>
      <c r="I14" s="27" t="s">
        <v>22</v>
      </c>
      <c r="J14" s="52" t="str">
        <f>'Rekapitulace stavby'!AN8</f>
        <v>6. 6. 2024</v>
      </c>
      <c r="L14" s="32"/>
    </row>
    <row r="15" spans="2:46" s="1" customFormat="1" ht="10.95" customHeight="1" x14ac:dyDescent="0.2">
      <c r="B15" s="32"/>
      <c r="L15" s="32"/>
    </row>
    <row r="16" spans="2:46" s="1" customFormat="1" ht="12" customHeight="1" x14ac:dyDescent="0.2">
      <c r="B16" s="32"/>
      <c r="D16" s="27" t="s">
        <v>24</v>
      </c>
      <c r="I16" s="27" t="s">
        <v>25</v>
      </c>
      <c r="J16" s="25" t="s">
        <v>1</v>
      </c>
      <c r="L16" s="32"/>
    </row>
    <row r="17" spans="2:12" s="1" customFormat="1" ht="18" customHeight="1" x14ac:dyDescent="0.2">
      <c r="B17" s="32"/>
      <c r="E17" s="25" t="s">
        <v>26</v>
      </c>
      <c r="I17" s="27" t="s">
        <v>27</v>
      </c>
      <c r="J17" s="25" t="s">
        <v>1</v>
      </c>
      <c r="L17" s="32"/>
    </row>
    <row r="18" spans="2:12" s="1" customFormat="1" ht="6.9" customHeight="1" x14ac:dyDescent="0.2">
      <c r="B18" s="32"/>
      <c r="L18" s="32"/>
    </row>
    <row r="19" spans="2:12" s="1" customFormat="1" ht="12" customHeight="1" x14ac:dyDescent="0.2">
      <c r="B19" s="32"/>
      <c r="D19" s="27" t="s">
        <v>28</v>
      </c>
      <c r="I19" s="27" t="s">
        <v>25</v>
      </c>
      <c r="J19" s="28" t="str">
        <f>'Rekapitulace stavby'!AN13</f>
        <v>Vyplň údaj</v>
      </c>
      <c r="L19" s="32"/>
    </row>
    <row r="20" spans="2:12" s="1" customFormat="1" ht="18" customHeight="1" x14ac:dyDescent="0.2">
      <c r="B20" s="32"/>
      <c r="E20" s="241" t="str">
        <f>'Rekapitulace stavby'!E14</f>
        <v>Vyplň údaj</v>
      </c>
      <c r="F20" s="208"/>
      <c r="G20" s="208"/>
      <c r="H20" s="208"/>
      <c r="I20" s="27" t="s">
        <v>27</v>
      </c>
      <c r="J20" s="28" t="str">
        <f>'Rekapitulace stavby'!AN14</f>
        <v>Vyplň údaj</v>
      </c>
      <c r="L20" s="32"/>
    </row>
    <row r="21" spans="2:12" s="1" customFormat="1" ht="6.9" customHeight="1" x14ac:dyDescent="0.2">
      <c r="B21" s="32"/>
      <c r="L21" s="32"/>
    </row>
    <row r="22" spans="2:12" s="1" customFormat="1" ht="12" customHeight="1" x14ac:dyDescent="0.2">
      <c r="B22" s="32"/>
      <c r="D22" s="27" t="s">
        <v>30</v>
      </c>
      <c r="I22" s="27" t="s">
        <v>25</v>
      </c>
      <c r="J22" s="25" t="s">
        <v>31</v>
      </c>
      <c r="L22" s="32"/>
    </row>
    <row r="23" spans="2:12" s="1" customFormat="1" ht="18" customHeight="1" x14ac:dyDescent="0.2">
      <c r="B23" s="32"/>
      <c r="E23" s="25" t="s">
        <v>32</v>
      </c>
      <c r="I23" s="27" t="s">
        <v>27</v>
      </c>
      <c r="J23" s="25" t="s">
        <v>1775</v>
      </c>
      <c r="L23" s="32"/>
    </row>
    <row r="24" spans="2:12" s="1" customFormat="1" ht="6.9" customHeight="1" x14ac:dyDescent="0.2">
      <c r="B24" s="32"/>
      <c r="L24" s="32"/>
    </row>
    <row r="25" spans="2:12" s="1" customFormat="1" ht="12" customHeight="1" x14ac:dyDescent="0.2">
      <c r="B25" s="32"/>
      <c r="D25" s="27" t="s">
        <v>34</v>
      </c>
      <c r="I25" s="27" t="s">
        <v>25</v>
      </c>
      <c r="J25" s="25" t="str">
        <f>IF('Rekapitulace stavby'!AN19="","",'Rekapitulace stavby'!AN19)</f>
        <v/>
      </c>
      <c r="L25" s="32"/>
    </row>
    <row r="26" spans="2:12" s="1" customFormat="1" ht="18" customHeight="1" x14ac:dyDescent="0.2">
      <c r="B26" s="32"/>
      <c r="E26" s="25" t="str">
        <f>IF('Rekapitulace stavby'!E20="","",'Rekapitulace stavby'!E20)</f>
        <v xml:space="preserve"> </v>
      </c>
      <c r="I26" s="27" t="s">
        <v>27</v>
      </c>
      <c r="J26" s="25" t="str">
        <f>IF('Rekapitulace stavby'!AN20="","",'Rekapitulace stavby'!AN20)</f>
        <v/>
      </c>
      <c r="L26" s="32"/>
    </row>
    <row r="27" spans="2:12" s="1" customFormat="1" ht="6.9" customHeight="1" x14ac:dyDescent="0.2">
      <c r="B27" s="32"/>
      <c r="L27" s="32"/>
    </row>
    <row r="28" spans="2:12" s="1" customFormat="1" ht="12" customHeight="1" x14ac:dyDescent="0.2">
      <c r="B28" s="32"/>
      <c r="D28" s="27" t="s">
        <v>36</v>
      </c>
      <c r="L28" s="32"/>
    </row>
    <row r="29" spans="2:12" s="7" customFormat="1" ht="16.5" customHeight="1" x14ac:dyDescent="0.2">
      <c r="B29" s="94"/>
      <c r="E29" s="213" t="s">
        <v>1</v>
      </c>
      <c r="F29" s="213"/>
      <c r="G29" s="213"/>
      <c r="H29" s="213"/>
      <c r="L29" s="94"/>
    </row>
    <row r="30" spans="2:12" s="1" customFormat="1" ht="6.9" customHeight="1" x14ac:dyDescent="0.2">
      <c r="B30" s="32"/>
      <c r="L30" s="32"/>
    </row>
    <row r="31" spans="2:12" s="1" customFormat="1" ht="6.9" customHeight="1" x14ac:dyDescent="0.2">
      <c r="B31" s="32"/>
      <c r="D31" s="53"/>
      <c r="E31" s="53"/>
      <c r="F31" s="53"/>
      <c r="G31" s="53"/>
      <c r="H31" s="53"/>
      <c r="I31" s="53"/>
      <c r="J31" s="53"/>
      <c r="K31" s="53"/>
      <c r="L31" s="32"/>
    </row>
    <row r="32" spans="2:12" s="1" customFormat="1" ht="25.35" customHeight="1" x14ac:dyDescent="0.2">
      <c r="B32" s="32"/>
      <c r="D32" s="95" t="s">
        <v>37</v>
      </c>
      <c r="J32" s="66">
        <f>ROUND(J125, 2)</f>
        <v>0</v>
      </c>
      <c r="L32" s="32"/>
    </row>
    <row r="33" spans="2:12" s="1" customFormat="1" ht="6.9" customHeight="1" x14ac:dyDescent="0.2">
      <c r="B33" s="32"/>
      <c r="D33" s="53"/>
      <c r="E33" s="53"/>
      <c r="F33" s="53"/>
      <c r="G33" s="53"/>
      <c r="H33" s="53"/>
      <c r="I33" s="53"/>
      <c r="J33" s="53"/>
      <c r="K33" s="53"/>
      <c r="L33" s="32"/>
    </row>
    <row r="34" spans="2:12" s="1" customFormat="1" ht="14.4" customHeight="1" x14ac:dyDescent="0.2">
      <c r="B34" s="32"/>
      <c r="F34" s="35" t="s">
        <v>39</v>
      </c>
      <c r="I34" s="35" t="s">
        <v>38</v>
      </c>
      <c r="J34" s="35" t="s">
        <v>40</v>
      </c>
      <c r="L34" s="32"/>
    </row>
    <row r="35" spans="2:12" s="1" customFormat="1" ht="14.4" customHeight="1" x14ac:dyDescent="0.2">
      <c r="B35" s="32"/>
      <c r="D35" s="55" t="s">
        <v>41</v>
      </c>
      <c r="E35" s="27" t="s">
        <v>42</v>
      </c>
      <c r="F35" s="86">
        <f>ROUND((SUM(BE125:BE230)),  2)</f>
        <v>0</v>
      </c>
      <c r="I35" s="96">
        <v>0.21</v>
      </c>
      <c r="J35" s="86">
        <f>ROUND(((SUM(BE125:BE230))*I35),  2)</f>
        <v>0</v>
      </c>
      <c r="L35" s="32"/>
    </row>
    <row r="36" spans="2:12" s="1" customFormat="1" ht="14.4" customHeight="1" x14ac:dyDescent="0.2">
      <c r="B36" s="32"/>
      <c r="E36" s="27" t="s">
        <v>43</v>
      </c>
      <c r="F36" s="86">
        <f>ROUND((SUM(BF125:BF230)),  2)</f>
        <v>0</v>
      </c>
      <c r="I36" s="96">
        <v>0.15</v>
      </c>
      <c r="J36" s="86">
        <f>ROUND(((SUM(BF125:BF230))*I36),  2)</f>
        <v>0</v>
      </c>
      <c r="L36" s="32"/>
    </row>
    <row r="37" spans="2:12" s="1" customFormat="1" ht="14.4" hidden="1" customHeight="1" x14ac:dyDescent="0.2">
      <c r="B37" s="32"/>
      <c r="E37" s="27" t="s">
        <v>44</v>
      </c>
      <c r="F37" s="86">
        <f>ROUND((SUM(BG125:BG230)),  2)</f>
        <v>0</v>
      </c>
      <c r="I37" s="96">
        <v>0.21</v>
      </c>
      <c r="J37" s="86">
        <f>0</f>
        <v>0</v>
      </c>
      <c r="L37" s="32"/>
    </row>
    <row r="38" spans="2:12" s="1" customFormat="1" ht="14.4" hidden="1" customHeight="1" x14ac:dyDescent="0.2">
      <c r="B38" s="32"/>
      <c r="E38" s="27" t="s">
        <v>45</v>
      </c>
      <c r="F38" s="86">
        <f>ROUND((SUM(BH125:BH230)),  2)</f>
        <v>0</v>
      </c>
      <c r="I38" s="96">
        <v>0.15</v>
      </c>
      <c r="J38" s="86">
        <f>0</f>
        <v>0</v>
      </c>
      <c r="L38" s="32"/>
    </row>
    <row r="39" spans="2:12" s="1" customFormat="1" ht="14.4" hidden="1" customHeight="1" x14ac:dyDescent="0.2">
      <c r="B39" s="32"/>
      <c r="E39" s="27" t="s">
        <v>46</v>
      </c>
      <c r="F39" s="86">
        <f>ROUND((SUM(BI125:BI230)),  2)</f>
        <v>0</v>
      </c>
      <c r="I39" s="96">
        <v>0</v>
      </c>
      <c r="J39" s="86">
        <f>0</f>
        <v>0</v>
      </c>
      <c r="L39" s="32"/>
    </row>
    <row r="40" spans="2:12" s="1" customFormat="1" ht="6.9" customHeight="1" x14ac:dyDescent="0.2">
      <c r="B40" s="32"/>
      <c r="L40" s="32"/>
    </row>
    <row r="41" spans="2:12" s="1" customFormat="1" ht="25.35" customHeight="1" x14ac:dyDescent="0.2">
      <c r="B41" s="32"/>
      <c r="C41" s="97"/>
      <c r="D41" s="98" t="s">
        <v>47</v>
      </c>
      <c r="E41" s="57"/>
      <c r="F41" s="57"/>
      <c r="G41" s="99" t="s">
        <v>48</v>
      </c>
      <c r="H41" s="100" t="s">
        <v>49</v>
      </c>
      <c r="I41" s="57"/>
      <c r="J41" s="101">
        <f>SUM(J32:J39)</f>
        <v>0</v>
      </c>
      <c r="K41" s="102"/>
      <c r="L41" s="32"/>
    </row>
    <row r="42" spans="2:12" s="1" customFormat="1" ht="14.4" customHeight="1" x14ac:dyDescent="0.2">
      <c r="B42" s="32"/>
      <c r="L42" s="32"/>
    </row>
    <row r="43" spans="2:12" ht="14.4" customHeight="1" x14ac:dyDescent="0.2">
      <c r="B43" s="20"/>
      <c r="L43" s="20"/>
    </row>
    <row r="44" spans="2:12" ht="14.4" customHeight="1" x14ac:dyDescent="0.2">
      <c r="B44" s="20"/>
      <c r="L44" s="20"/>
    </row>
    <row r="45" spans="2:12" ht="14.4" customHeight="1" x14ac:dyDescent="0.2">
      <c r="B45" s="20"/>
      <c r="L45" s="20"/>
    </row>
    <row r="46" spans="2:12" ht="14.4" customHeight="1" x14ac:dyDescent="0.2">
      <c r="B46" s="20"/>
      <c r="L46" s="20"/>
    </row>
    <row r="47" spans="2:12" ht="14.4" customHeight="1" x14ac:dyDescent="0.2">
      <c r="B47" s="20"/>
      <c r="L47" s="20"/>
    </row>
    <row r="48" spans="2:12" ht="14.4" customHeight="1" x14ac:dyDescent="0.2">
      <c r="B48" s="20"/>
      <c r="L48" s="20"/>
    </row>
    <row r="49" spans="2:12" ht="14.4" customHeight="1" x14ac:dyDescent="0.2">
      <c r="B49" s="20"/>
      <c r="L49" s="20"/>
    </row>
    <row r="50" spans="2:12" s="1" customFormat="1" ht="14.4" customHeight="1" x14ac:dyDescent="0.2">
      <c r="B50" s="32"/>
      <c r="D50" s="41" t="s">
        <v>50</v>
      </c>
      <c r="E50" s="42"/>
      <c r="F50" s="42"/>
      <c r="G50" s="41" t="s">
        <v>51</v>
      </c>
      <c r="H50" s="42"/>
      <c r="I50" s="42"/>
      <c r="J50" s="42"/>
      <c r="K50" s="42"/>
      <c r="L50" s="32"/>
    </row>
    <row r="51" spans="2:12" x14ac:dyDescent="0.2">
      <c r="B51" s="20"/>
      <c r="L51" s="20"/>
    </row>
    <row r="52" spans="2:12" x14ac:dyDescent="0.2">
      <c r="B52" s="20"/>
      <c r="L52" s="20"/>
    </row>
    <row r="53" spans="2:12" x14ac:dyDescent="0.2">
      <c r="B53" s="20"/>
      <c r="L53" s="20"/>
    </row>
    <row r="54" spans="2:12" x14ac:dyDescent="0.2">
      <c r="B54" s="20"/>
      <c r="L54" s="20"/>
    </row>
    <row r="55" spans="2:12" x14ac:dyDescent="0.2">
      <c r="B55" s="20"/>
      <c r="L55" s="20"/>
    </row>
    <row r="56" spans="2:12" x14ac:dyDescent="0.2">
      <c r="B56" s="20"/>
      <c r="L56" s="20"/>
    </row>
    <row r="57" spans="2:12" x14ac:dyDescent="0.2">
      <c r="B57" s="20"/>
      <c r="L57" s="20"/>
    </row>
    <row r="58" spans="2:12" x14ac:dyDescent="0.2">
      <c r="B58" s="20"/>
      <c r="L58" s="20"/>
    </row>
    <row r="59" spans="2:12" x14ac:dyDescent="0.2">
      <c r="B59" s="20"/>
      <c r="L59" s="20"/>
    </row>
    <row r="60" spans="2:12" x14ac:dyDescent="0.2">
      <c r="B60" s="20"/>
      <c r="L60" s="20"/>
    </row>
    <row r="61" spans="2:12" s="1" customFormat="1" ht="13.2" x14ac:dyDescent="0.2">
      <c r="B61" s="32"/>
      <c r="D61" s="43" t="s">
        <v>52</v>
      </c>
      <c r="E61" s="34"/>
      <c r="F61" s="103" t="s">
        <v>53</v>
      </c>
      <c r="G61" s="43" t="s">
        <v>52</v>
      </c>
      <c r="H61" s="34"/>
      <c r="I61" s="34"/>
      <c r="J61" s="104" t="s">
        <v>53</v>
      </c>
      <c r="K61" s="34"/>
      <c r="L61" s="32"/>
    </row>
    <row r="62" spans="2:12" x14ac:dyDescent="0.2">
      <c r="B62" s="20"/>
      <c r="L62" s="20"/>
    </row>
    <row r="63" spans="2:12" x14ac:dyDescent="0.2">
      <c r="B63" s="20"/>
      <c r="L63" s="20"/>
    </row>
    <row r="64" spans="2:12" x14ac:dyDescent="0.2">
      <c r="B64" s="20"/>
      <c r="L64" s="20"/>
    </row>
    <row r="65" spans="2:12" s="1" customFormat="1" ht="13.2" x14ac:dyDescent="0.2">
      <c r="B65" s="32"/>
      <c r="D65" s="41" t="s">
        <v>54</v>
      </c>
      <c r="E65" s="42"/>
      <c r="F65" s="42"/>
      <c r="G65" s="41" t="s">
        <v>55</v>
      </c>
      <c r="H65" s="42"/>
      <c r="I65" s="42"/>
      <c r="J65" s="42"/>
      <c r="K65" s="42"/>
      <c r="L65" s="32"/>
    </row>
    <row r="66" spans="2:12" x14ac:dyDescent="0.2">
      <c r="B66" s="20"/>
      <c r="L66" s="20"/>
    </row>
    <row r="67" spans="2:12" x14ac:dyDescent="0.2">
      <c r="B67" s="20"/>
      <c r="L67" s="20"/>
    </row>
    <row r="68" spans="2:12" x14ac:dyDescent="0.2">
      <c r="B68" s="20"/>
      <c r="L68" s="20"/>
    </row>
    <row r="69" spans="2:12" x14ac:dyDescent="0.2">
      <c r="B69" s="20"/>
      <c r="L69" s="20"/>
    </row>
    <row r="70" spans="2:12" x14ac:dyDescent="0.2">
      <c r="B70" s="20"/>
      <c r="L70" s="20"/>
    </row>
    <row r="71" spans="2:12" x14ac:dyDescent="0.2">
      <c r="B71" s="20"/>
      <c r="L71" s="20"/>
    </row>
    <row r="72" spans="2:12" x14ac:dyDescent="0.2">
      <c r="B72" s="20"/>
      <c r="L72" s="20"/>
    </row>
    <row r="73" spans="2:12" x14ac:dyDescent="0.2">
      <c r="B73" s="20"/>
      <c r="L73" s="20"/>
    </row>
    <row r="74" spans="2:12" x14ac:dyDescent="0.2">
      <c r="B74" s="20"/>
      <c r="L74" s="20"/>
    </row>
    <row r="75" spans="2:12" x14ac:dyDescent="0.2">
      <c r="B75" s="20"/>
      <c r="L75" s="20"/>
    </row>
    <row r="76" spans="2:12" s="1" customFormat="1" ht="13.2" x14ac:dyDescent="0.2">
      <c r="B76" s="32"/>
      <c r="D76" s="43" t="s">
        <v>52</v>
      </c>
      <c r="E76" s="34"/>
      <c r="F76" s="103" t="s">
        <v>53</v>
      </c>
      <c r="G76" s="43" t="s">
        <v>52</v>
      </c>
      <c r="H76" s="34"/>
      <c r="I76" s="34"/>
      <c r="J76" s="104" t="s">
        <v>53</v>
      </c>
      <c r="K76" s="34"/>
      <c r="L76" s="32"/>
    </row>
    <row r="77" spans="2:12" s="1" customFormat="1" ht="14.4" customHeight="1" x14ac:dyDescent="0.2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2"/>
    </row>
    <row r="81" spans="2:12" s="1" customFormat="1" ht="6.9" customHeight="1" x14ac:dyDescent="0.2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2"/>
    </row>
    <row r="82" spans="2:12" s="1" customFormat="1" ht="24.9" customHeight="1" x14ac:dyDescent="0.2">
      <c r="B82" s="32"/>
      <c r="C82" s="21" t="s">
        <v>157</v>
      </c>
      <c r="L82" s="32"/>
    </row>
    <row r="83" spans="2:12" s="1" customFormat="1" ht="6.9" customHeight="1" x14ac:dyDescent="0.2">
      <c r="B83" s="32"/>
      <c r="L83" s="32"/>
    </row>
    <row r="84" spans="2:12" s="1" customFormat="1" ht="12" customHeight="1" x14ac:dyDescent="0.2">
      <c r="B84" s="32"/>
      <c r="C84" s="27" t="s">
        <v>16</v>
      </c>
      <c r="L84" s="32"/>
    </row>
    <row r="85" spans="2:12" s="1" customFormat="1" ht="16.5" customHeight="1" x14ac:dyDescent="0.2">
      <c r="B85" s="32"/>
      <c r="E85" s="239" t="str">
        <f>E7</f>
        <v>Stavební úpravy MK v ul. Na Chmelnici a části ul. Vrchlickéhé v Třeboni</v>
      </c>
      <c r="F85" s="240"/>
      <c r="G85" s="240"/>
      <c r="H85" s="240"/>
      <c r="L85" s="32"/>
    </row>
    <row r="86" spans="2:12" ht="12" customHeight="1" x14ac:dyDescent="0.2">
      <c r="B86" s="20"/>
      <c r="C86" s="27" t="s">
        <v>155</v>
      </c>
      <c r="L86" s="20"/>
    </row>
    <row r="87" spans="2:12" s="1" customFormat="1" ht="16.5" customHeight="1" x14ac:dyDescent="0.2">
      <c r="B87" s="32"/>
      <c r="E87" s="239" t="s">
        <v>2320</v>
      </c>
      <c r="F87" s="238"/>
      <c r="G87" s="238"/>
      <c r="H87" s="238"/>
      <c r="L87" s="32"/>
    </row>
    <row r="88" spans="2:12" s="1" customFormat="1" ht="12" customHeight="1" x14ac:dyDescent="0.2">
      <c r="B88" s="32"/>
      <c r="C88" s="27" t="s">
        <v>1450</v>
      </c>
      <c r="L88" s="32"/>
    </row>
    <row r="89" spans="2:12" s="1" customFormat="1" ht="16.5" customHeight="1" x14ac:dyDescent="0.2">
      <c r="B89" s="32"/>
      <c r="E89" s="225" t="str">
        <f>E11</f>
        <v>304b1 - Vodovodní přípojky, ulice Na Chmelnici</v>
      </c>
      <c r="F89" s="238"/>
      <c r="G89" s="238"/>
      <c r="H89" s="238"/>
      <c r="L89" s="32"/>
    </row>
    <row r="90" spans="2:12" s="1" customFormat="1" ht="6.9" customHeight="1" x14ac:dyDescent="0.2">
      <c r="B90" s="32"/>
      <c r="L90" s="32"/>
    </row>
    <row r="91" spans="2:12" s="1" customFormat="1" ht="12" customHeight="1" x14ac:dyDescent="0.2">
      <c r="B91" s="32"/>
      <c r="C91" s="27" t="s">
        <v>20</v>
      </c>
      <c r="F91" s="25" t="str">
        <f>F14</f>
        <v>Třeboň</v>
      </c>
      <c r="I91" s="27" t="s">
        <v>22</v>
      </c>
      <c r="J91" s="52" t="str">
        <f>IF(J14="","",J14)</f>
        <v>6. 6. 2024</v>
      </c>
      <c r="L91" s="32"/>
    </row>
    <row r="92" spans="2:12" s="1" customFormat="1" ht="6.9" customHeight="1" x14ac:dyDescent="0.2">
      <c r="B92" s="32"/>
      <c r="L92" s="32"/>
    </row>
    <row r="93" spans="2:12" s="1" customFormat="1" ht="15.15" customHeight="1" x14ac:dyDescent="0.2">
      <c r="B93" s="32"/>
      <c r="C93" s="27" t="s">
        <v>24</v>
      </c>
      <c r="F93" s="25" t="str">
        <f>E17</f>
        <v>Město Třeboň</v>
      </c>
      <c r="I93" s="27" t="s">
        <v>30</v>
      </c>
      <c r="J93" s="30" t="str">
        <f>E23</f>
        <v>WAY project s.r.o.</v>
      </c>
      <c r="L93" s="32"/>
    </row>
    <row r="94" spans="2:12" s="1" customFormat="1" ht="15.15" customHeight="1" x14ac:dyDescent="0.2">
      <c r="B94" s="32"/>
      <c r="C94" s="27" t="s">
        <v>28</v>
      </c>
      <c r="F94" s="25" t="str">
        <f>IF(E20="","",E20)</f>
        <v>Vyplň údaj</v>
      </c>
      <c r="I94" s="27" t="s">
        <v>34</v>
      </c>
      <c r="J94" s="30" t="str">
        <f>E26</f>
        <v xml:space="preserve"> </v>
      </c>
      <c r="L94" s="32"/>
    </row>
    <row r="95" spans="2:12" s="1" customFormat="1" ht="10.35" customHeight="1" x14ac:dyDescent="0.2">
      <c r="B95" s="32"/>
      <c r="L95" s="32"/>
    </row>
    <row r="96" spans="2:12" s="1" customFormat="1" ht="29.25" customHeight="1" x14ac:dyDescent="0.2">
      <c r="B96" s="32"/>
      <c r="C96" s="105" t="s">
        <v>158</v>
      </c>
      <c r="D96" s="97"/>
      <c r="E96" s="97"/>
      <c r="F96" s="97"/>
      <c r="G96" s="97"/>
      <c r="H96" s="97"/>
      <c r="I96" s="97"/>
      <c r="J96" s="106" t="s">
        <v>159</v>
      </c>
      <c r="K96" s="97"/>
      <c r="L96" s="32"/>
    </row>
    <row r="97" spans="2:47" s="1" customFormat="1" ht="10.35" customHeight="1" x14ac:dyDescent="0.2">
      <c r="B97" s="32"/>
      <c r="L97" s="32"/>
    </row>
    <row r="98" spans="2:47" s="1" customFormat="1" ht="22.95" customHeight="1" x14ac:dyDescent="0.2">
      <c r="B98" s="32"/>
      <c r="C98" s="107" t="s">
        <v>160</v>
      </c>
      <c r="J98" s="66">
        <f>J125</f>
        <v>0</v>
      </c>
      <c r="L98" s="32"/>
      <c r="AU98" s="17" t="s">
        <v>161</v>
      </c>
    </row>
    <row r="99" spans="2:47" s="8" customFormat="1" ht="24.9" customHeight="1" x14ac:dyDescent="0.2">
      <c r="B99" s="108"/>
      <c r="D99" s="109" t="s">
        <v>282</v>
      </c>
      <c r="E99" s="110"/>
      <c r="F99" s="110"/>
      <c r="G99" s="110"/>
      <c r="H99" s="110"/>
      <c r="I99" s="110"/>
      <c r="J99" s="111">
        <f>J126</f>
        <v>0</v>
      </c>
      <c r="L99" s="108"/>
    </row>
    <row r="100" spans="2:47" s="9" customFormat="1" ht="19.95" customHeight="1" x14ac:dyDescent="0.2">
      <c r="B100" s="112"/>
      <c r="D100" s="113" t="s">
        <v>283</v>
      </c>
      <c r="E100" s="114"/>
      <c r="F100" s="114"/>
      <c r="G100" s="114"/>
      <c r="H100" s="114"/>
      <c r="I100" s="114"/>
      <c r="J100" s="115">
        <f>J127</f>
        <v>0</v>
      </c>
      <c r="L100" s="112"/>
    </row>
    <row r="101" spans="2:47" s="9" customFormat="1" ht="19.95" customHeight="1" x14ac:dyDescent="0.2">
      <c r="B101" s="112"/>
      <c r="D101" s="113" t="s">
        <v>285</v>
      </c>
      <c r="E101" s="114"/>
      <c r="F101" s="114"/>
      <c r="G101" s="114"/>
      <c r="H101" s="114"/>
      <c r="I101" s="114"/>
      <c r="J101" s="115">
        <f>J177</f>
        <v>0</v>
      </c>
      <c r="L101" s="112"/>
    </row>
    <row r="102" spans="2:47" s="9" customFormat="1" ht="19.95" customHeight="1" x14ac:dyDescent="0.2">
      <c r="B102" s="112"/>
      <c r="D102" s="113" t="s">
        <v>287</v>
      </c>
      <c r="E102" s="114"/>
      <c r="F102" s="114"/>
      <c r="G102" s="114"/>
      <c r="H102" s="114"/>
      <c r="I102" s="114"/>
      <c r="J102" s="115">
        <f>J182</f>
        <v>0</v>
      </c>
      <c r="L102" s="112"/>
    </row>
    <row r="103" spans="2:47" s="9" customFormat="1" ht="19.95" customHeight="1" x14ac:dyDescent="0.2">
      <c r="B103" s="112"/>
      <c r="D103" s="113" t="s">
        <v>290</v>
      </c>
      <c r="E103" s="114"/>
      <c r="F103" s="114"/>
      <c r="G103" s="114"/>
      <c r="H103" s="114"/>
      <c r="I103" s="114"/>
      <c r="J103" s="115">
        <f>J228</f>
        <v>0</v>
      </c>
      <c r="L103" s="112"/>
    </row>
    <row r="104" spans="2:47" s="1" customFormat="1" ht="21.75" customHeight="1" x14ac:dyDescent="0.2">
      <c r="B104" s="32"/>
      <c r="L104" s="32"/>
    </row>
    <row r="105" spans="2:47" s="1" customFormat="1" ht="6.9" customHeight="1" x14ac:dyDescent="0.2">
      <c r="B105" s="44"/>
      <c r="C105" s="45"/>
      <c r="D105" s="45"/>
      <c r="E105" s="45"/>
      <c r="F105" s="45"/>
      <c r="G105" s="45"/>
      <c r="H105" s="45"/>
      <c r="I105" s="45"/>
      <c r="J105" s="45"/>
      <c r="K105" s="45"/>
      <c r="L105" s="32"/>
    </row>
    <row r="109" spans="2:47" s="1" customFormat="1" ht="6.9" customHeight="1" x14ac:dyDescent="0.2">
      <c r="B109" s="46"/>
      <c r="C109" s="47"/>
      <c r="D109" s="47"/>
      <c r="E109" s="47"/>
      <c r="F109" s="47"/>
      <c r="G109" s="47"/>
      <c r="H109" s="47"/>
      <c r="I109" s="47"/>
      <c r="J109" s="47"/>
      <c r="K109" s="47"/>
      <c r="L109" s="32"/>
    </row>
    <row r="110" spans="2:47" s="1" customFormat="1" ht="24.9" customHeight="1" x14ac:dyDescent="0.2">
      <c r="B110" s="32"/>
      <c r="C110" s="21" t="s">
        <v>169</v>
      </c>
      <c r="L110" s="32"/>
    </row>
    <row r="111" spans="2:47" s="1" customFormat="1" ht="6.9" customHeight="1" x14ac:dyDescent="0.2">
      <c r="B111" s="32"/>
      <c r="L111" s="32"/>
    </row>
    <row r="112" spans="2:47" s="1" customFormat="1" ht="12" customHeight="1" x14ac:dyDescent="0.2">
      <c r="B112" s="32"/>
      <c r="C112" s="27" t="s">
        <v>16</v>
      </c>
      <c r="L112" s="32"/>
    </row>
    <row r="113" spans="2:65" s="1" customFormat="1" ht="16.5" customHeight="1" x14ac:dyDescent="0.2">
      <c r="B113" s="32"/>
      <c r="E113" s="239" t="str">
        <f>E7</f>
        <v>Stavební úpravy MK v ul. Na Chmelnici a části ul. Vrchlickéhé v Třeboni</v>
      </c>
      <c r="F113" s="240"/>
      <c r="G113" s="240"/>
      <c r="H113" s="240"/>
      <c r="L113" s="32"/>
    </row>
    <row r="114" spans="2:65" ht="12" customHeight="1" x14ac:dyDescent="0.2">
      <c r="B114" s="20"/>
      <c r="C114" s="27" t="s">
        <v>155</v>
      </c>
      <c r="L114" s="20"/>
    </row>
    <row r="115" spans="2:65" s="1" customFormat="1" ht="16.5" customHeight="1" x14ac:dyDescent="0.2">
      <c r="B115" s="32"/>
      <c r="E115" s="239" t="s">
        <v>2320</v>
      </c>
      <c r="F115" s="238"/>
      <c r="G115" s="238"/>
      <c r="H115" s="238"/>
      <c r="L115" s="32"/>
    </row>
    <row r="116" spans="2:65" s="1" customFormat="1" ht="12" customHeight="1" x14ac:dyDescent="0.2">
      <c r="B116" s="32"/>
      <c r="C116" s="27" t="s">
        <v>1450</v>
      </c>
      <c r="L116" s="32"/>
    </row>
    <row r="117" spans="2:65" s="1" customFormat="1" ht="16.5" customHeight="1" x14ac:dyDescent="0.2">
      <c r="B117" s="32"/>
      <c r="E117" s="225" t="str">
        <f>E11</f>
        <v>304b1 - Vodovodní přípojky, ulice Na Chmelnici</v>
      </c>
      <c r="F117" s="238"/>
      <c r="G117" s="238"/>
      <c r="H117" s="238"/>
      <c r="L117" s="32"/>
    </row>
    <row r="118" spans="2:65" s="1" customFormat="1" ht="6.9" customHeight="1" x14ac:dyDescent="0.2">
      <c r="B118" s="32"/>
      <c r="L118" s="32"/>
    </row>
    <row r="119" spans="2:65" s="1" customFormat="1" ht="12" customHeight="1" x14ac:dyDescent="0.2">
      <c r="B119" s="32"/>
      <c r="C119" s="27" t="s">
        <v>20</v>
      </c>
      <c r="F119" s="25" t="str">
        <f>F14</f>
        <v>Třeboň</v>
      </c>
      <c r="I119" s="27" t="s">
        <v>22</v>
      </c>
      <c r="J119" s="52" t="str">
        <f>IF(J14="","",J14)</f>
        <v>6. 6. 2024</v>
      </c>
      <c r="L119" s="32"/>
    </row>
    <row r="120" spans="2:65" s="1" customFormat="1" ht="6.9" customHeight="1" x14ac:dyDescent="0.2">
      <c r="B120" s="32"/>
      <c r="L120" s="32"/>
    </row>
    <row r="121" spans="2:65" s="1" customFormat="1" ht="15.15" customHeight="1" x14ac:dyDescent="0.2">
      <c r="B121" s="32"/>
      <c r="C121" s="27" t="s">
        <v>24</v>
      </c>
      <c r="F121" s="25" t="str">
        <f>E17</f>
        <v>Město Třeboň</v>
      </c>
      <c r="I121" s="27" t="s">
        <v>30</v>
      </c>
      <c r="J121" s="30" t="str">
        <f>E23</f>
        <v>WAY project s.r.o.</v>
      </c>
      <c r="L121" s="32"/>
    </row>
    <row r="122" spans="2:65" s="1" customFormat="1" ht="15.15" customHeight="1" x14ac:dyDescent="0.2">
      <c r="B122" s="32"/>
      <c r="C122" s="27" t="s">
        <v>28</v>
      </c>
      <c r="F122" s="25" t="str">
        <f>IF(E20="","",E20)</f>
        <v>Vyplň údaj</v>
      </c>
      <c r="I122" s="27" t="s">
        <v>34</v>
      </c>
      <c r="J122" s="30" t="str">
        <f>E26</f>
        <v xml:space="preserve"> </v>
      </c>
      <c r="L122" s="32"/>
    </row>
    <row r="123" spans="2:65" s="1" customFormat="1" ht="10.35" customHeight="1" x14ac:dyDescent="0.2">
      <c r="B123" s="32"/>
      <c r="L123" s="32"/>
    </row>
    <row r="124" spans="2:65" s="10" customFormat="1" ht="29.25" customHeight="1" x14ac:dyDescent="0.2">
      <c r="B124" s="116"/>
      <c r="C124" s="117" t="s">
        <v>170</v>
      </c>
      <c r="D124" s="118" t="s">
        <v>62</v>
      </c>
      <c r="E124" s="118" t="s">
        <v>58</v>
      </c>
      <c r="F124" s="118" t="s">
        <v>59</v>
      </c>
      <c r="G124" s="118" t="s">
        <v>171</v>
      </c>
      <c r="H124" s="118" t="s">
        <v>172</v>
      </c>
      <c r="I124" s="118" t="s">
        <v>173</v>
      </c>
      <c r="J124" s="118" t="s">
        <v>159</v>
      </c>
      <c r="K124" s="119" t="s">
        <v>174</v>
      </c>
      <c r="L124" s="116"/>
      <c r="M124" s="59" t="s">
        <v>1</v>
      </c>
      <c r="N124" s="60" t="s">
        <v>41</v>
      </c>
      <c r="O124" s="60" t="s">
        <v>175</v>
      </c>
      <c r="P124" s="60" t="s">
        <v>176</v>
      </c>
      <c r="Q124" s="60" t="s">
        <v>177</v>
      </c>
      <c r="R124" s="60" t="s">
        <v>178</v>
      </c>
      <c r="S124" s="60" t="s">
        <v>179</v>
      </c>
      <c r="T124" s="61" t="s">
        <v>180</v>
      </c>
    </row>
    <row r="125" spans="2:65" s="1" customFormat="1" ht="22.95" customHeight="1" x14ac:dyDescent="0.3">
      <c r="B125" s="32"/>
      <c r="C125" s="64" t="s">
        <v>181</v>
      </c>
      <c r="J125" s="120">
        <f>BK125</f>
        <v>0</v>
      </c>
      <c r="L125" s="32"/>
      <c r="M125" s="62"/>
      <c r="N125" s="53"/>
      <c r="O125" s="53"/>
      <c r="P125" s="121">
        <f>P126</f>
        <v>0</v>
      </c>
      <c r="Q125" s="53"/>
      <c r="R125" s="121">
        <f>R126</f>
        <v>57.630005759999989</v>
      </c>
      <c r="S125" s="53"/>
      <c r="T125" s="122">
        <f>T126</f>
        <v>0</v>
      </c>
      <c r="AT125" s="17" t="s">
        <v>76</v>
      </c>
      <c r="AU125" s="17" t="s">
        <v>161</v>
      </c>
      <c r="BK125" s="123">
        <f>BK126</f>
        <v>0</v>
      </c>
    </row>
    <row r="126" spans="2:65" s="11" customFormat="1" ht="25.95" customHeight="1" x14ac:dyDescent="0.25">
      <c r="B126" s="124"/>
      <c r="D126" s="125" t="s">
        <v>76</v>
      </c>
      <c r="E126" s="126" t="s">
        <v>291</v>
      </c>
      <c r="F126" s="126" t="s">
        <v>292</v>
      </c>
      <c r="I126" s="127"/>
      <c r="J126" s="128">
        <f>BK126</f>
        <v>0</v>
      </c>
      <c r="L126" s="124"/>
      <c r="M126" s="129"/>
      <c r="P126" s="130">
        <f>P127+P177+P182+P228</f>
        <v>0</v>
      </c>
      <c r="R126" s="130">
        <f>R127+R177+R182+R228</f>
        <v>57.630005759999989</v>
      </c>
      <c r="T126" s="131">
        <f>T127+T177+T182+T228</f>
        <v>0</v>
      </c>
      <c r="AR126" s="125" t="s">
        <v>85</v>
      </c>
      <c r="AT126" s="132" t="s">
        <v>76</v>
      </c>
      <c r="AU126" s="132" t="s">
        <v>77</v>
      </c>
      <c r="AY126" s="125" t="s">
        <v>185</v>
      </c>
      <c r="BK126" s="133">
        <f>BK127+BK177+BK182+BK228</f>
        <v>0</v>
      </c>
    </row>
    <row r="127" spans="2:65" s="11" customFormat="1" ht="22.95" customHeight="1" x14ac:dyDescent="0.25">
      <c r="B127" s="124"/>
      <c r="D127" s="125" t="s">
        <v>76</v>
      </c>
      <c r="E127" s="134" t="s">
        <v>85</v>
      </c>
      <c r="F127" s="134" t="s">
        <v>293</v>
      </c>
      <c r="I127" s="127"/>
      <c r="J127" s="135">
        <f>BK127</f>
        <v>0</v>
      </c>
      <c r="L127" s="124"/>
      <c r="M127" s="129"/>
      <c r="P127" s="130">
        <f>SUM(P128:P176)</f>
        <v>0</v>
      </c>
      <c r="R127" s="130">
        <f>SUM(R128:R176)</f>
        <v>57.266719999999992</v>
      </c>
      <c r="T127" s="131">
        <f>SUM(T128:T176)</f>
        <v>0</v>
      </c>
      <c r="AR127" s="125" t="s">
        <v>85</v>
      </c>
      <c r="AT127" s="132" t="s">
        <v>76</v>
      </c>
      <c r="AU127" s="132" t="s">
        <v>85</v>
      </c>
      <c r="AY127" s="125" t="s">
        <v>185</v>
      </c>
      <c r="BK127" s="133">
        <f>SUM(BK128:BK176)</f>
        <v>0</v>
      </c>
    </row>
    <row r="128" spans="2:65" s="1" customFormat="1" ht="16.5" customHeight="1" x14ac:dyDescent="0.2">
      <c r="B128" s="32"/>
      <c r="C128" s="136" t="s">
        <v>85</v>
      </c>
      <c r="D128" s="136" t="s">
        <v>191</v>
      </c>
      <c r="E128" s="137" t="s">
        <v>2322</v>
      </c>
      <c r="F128" s="138" t="s">
        <v>2323</v>
      </c>
      <c r="G128" s="139" t="s">
        <v>1454</v>
      </c>
      <c r="H128" s="140">
        <v>40</v>
      </c>
      <c r="I128" s="141"/>
      <c r="J128" s="142">
        <f>ROUND(I128*H128,2)</f>
        <v>0</v>
      </c>
      <c r="K128" s="138" t="s">
        <v>195</v>
      </c>
      <c r="L128" s="32"/>
      <c r="M128" s="143" t="s">
        <v>1</v>
      </c>
      <c r="N128" s="144" t="s">
        <v>42</v>
      </c>
      <c r="P128" s="145">
        <f>O128*H128</f>
        <v>0</v>
      </c>
      <c r="Q128" s="145">
        <v>3.0000000000000001E-5</v>
      </c>
      <c r="R128" s="145">
        <f>Q128*H128</f>
        <v>1.2000000000000001E-3</v>
      </c>
      <c r="S128" s="145">
        <v>0</v>
      </c>
      <c r="T128" s="146">
        <f>S128*H128</f>
        <v>0</v>
      </c>
      <c r="AR128" s="147" t="s">
        <v>184</v>
      </c>
      <c r="AT128" s="147" t="s">
        <v>191</v>
      </c>
      <c r="AU128" s="147" t="s">
        <v>87</v>
      </c>
      <c r="AY128" s="17" t="s">
        <v>185</v>
      </c>
      <c r="BE128" s="148">
        <f>IF(N128="základní",J128,0)</f>
        <v>0</v>
      </c>
      <c r="BF128" s="148">
        <f>IF(N128="snížená",J128,0)</f>
        <v>0</v>
      </c>
      <c r="BG128" s="148">
        <f>IF(N128="zákl. přenesená",J128,0)</f>
        <v>0</v>
      </c>
      <c r="BH128" s="148">
        <f>IF(N128="sníž. přenesená",J128,0)</f>
        <v>0</v>
      </c>
      <c r="BI128" s="148">
        <f>IF(N128="nulová",J128,0)</f>
        <v>0</v>
      </c>
      <c r="BJ128" s="17" t="s">
        <v>85</v>
      </c>
      <c r="BK128" s="148">
        <f>ROUND(I128*H128,2)</f>
        <v>0</v>
      </c>
      <c r="BL128" s="17" t="s">
        <v>184</v>
      </c>
      <c r="BM128" s="147" t="s">
        <v>2324</v>
      </c>
    </row>
    <row r="129" spans="2:65" s="1" customFormat="1" x14ac:dyDescent="0.2">
      <c r="B129" s="32"/>
      <c r="D129" s="149" t="s">
        <v>198</v>
      </c>
      <c r="F129" s="150" t="s">
        <v>2325</v>
      </c>
      <c r="I129" s="151"/>
      <c r="L129" s="32"/>
      <c r="M129" s="152"/>
      <c r="T129" s="56"/>
      <c r="AT129" s="17" t="s">
        <v>198</v>
      </c>
      <c r="AU129" s="17" t="s">
        <v>87</v>
      </c>
    </row>
    <row r="130" spans="2:65" s="12" customFormat="1" x14ac:dyDescent="0.2">
      <c r="B130" s="153"/>
      <c r="D130" s="149" t="s">
        <v>199</v>
      </c>
      <c r="E130" s="154" t="s">
        <v>1</v>
      </c>
      <c r="F130" s="155" t="s">
        <v>1457</v>
      </c>
      <c r="H130" s="154" t="s">
        <v>1</v>
      </c>
      <c r="I130" s="156"/>
      <c r="L130" s="153"/>
      <c r="M130" s="157"/>
      <c r="T130" s="158"/>
      <c r="AT130" s="154" t="s">
        <v>199</v>
      </c>
      <c r="AU130" s="154" t="s">
        <v>87</v>
      </c>
      <c r="AV130" s="12" t="s">
        <v>85</v>
      </c>
      <c r="AW130" s="12" t="s">
        <v>33</v>
      </c>
      <c r="AX130" s="12" t="s">
        <v>77</v>
      </c>
      <c r="AY130" s="154" t="s">
        <v>185</v>
      </c>
    </row>
    <row r="131" spans="2:65" s="13" customFormat="1" x14ac:dyDescent="0.2">
      <c r="B131" s="159"/>
      <c r="D131" s="149" t="s">
        <v>199</v>
      </c>
      <c r="E131" s="160" t="s">
        <v>1</v>
      </c>
      <c r="F131" s="161" t="s">
        <v>2326</v>
      </c>
      <c r="H131" s="162">
        <v>40</v>
      </c>
      <c r="I131" s="163"/>
      <c r="L131" s="159"/>
      <c r="M131" s="164"/>
      <c r="T131" s="165"/>
      <c r="AT131" s="160" t="s">
        <v>199</v>
      </c>
      <c r="AU131" s="160" t="s">
        <v>87</v>
      </c>
      <c r="AV131" s="13" t="s">
        <v>87</v>
      </c>
      <c r="AW131" s="13" t="s">
        <v>33</v>
      </c>
      <c r="AX131" s="13" t="s">
        <v>85</v>
      </c>
      <c r="AY131" s="160" t="s">
        <v>185</v>
      </c>
    </row>
    <row r="132" spans="2:65" s="1" customFormat="1" ht="21.75" customHeight="1" x14ac:dyDescent="0.2">
      <c r="B132" s="32"/>
      <c r="C132" s="136" t="s">
        <v>87</v>
      </c>
      <c r="D132" s="136" t="s">
        <v>191</v>
      </c>
      <c r="E132" s="137" t="s">
        <v>1459</v>
      </c>
      <c r="F132" s="138" t="s">
        <v>1460</v>
      </c>
      <c r="G132" s="139" t="s">
        <v>382</v>
      </c>
      <c r="H132" s="140">
        <v>31.2</v>
      </c>
      <c r="I132" s="141"/>
      <c r="J132" s="142">
        <f>ROUND(I132*H132,2)</f>
        <v>0</v>
      </c>
      <c r="K132" s="138" t="s">
        <v>195</v>
      </c>
      <c r="L132" s="32"/>
      <c r="M132" s="143" t="s">
        <v>1</v>
      </c>
      <c r="N132" s="144" t="s">
        <v>42</v>
      </c>
      <c r="P132" s="145">
        <f>O132*H132</f>
        <v>0</v>
      </c>
      <c r="Q132" s="145">
        <v>0</v>
      </c>
      <c r="R132" s="145">
        <f>Q132*H132</f>
        <v>0</v>
      </c>
      <c r="S132" s="145">
        <v>0</v>
      </c>
      <c r="T132" s="146">
        <f>S132*H132</f>
        <v>0</v>
      </c>
      <c r="AR132" s="147" t="s">
        <v>184</v>
      </c>
      <c r="AT132" s="147" t="s">
        <v>191</v>
      </c>
      <c r="AU132" s="147" t="s">
        <v>87</v>
      </c>
      <c r="AY132" s="17" t="s">
        <v>185</v>
      </c>
      <c r="BE132" s="148">
        <f>IF(N132="základní",J132,0)</f>
        <v>0</v>
      </c>
      <c r="BF132" s="148">
        <f>IF(N132="snížená",J132,0)</f>
        <v>0</v>
      </c>
      <c r="BG132" s="148">
        <f>IF(N132="zákl. přenesená",J132,0)</f>
        <v>0</v>
      </c>
      <c r="BH132" s="148">
        <f>IF(N132="sníž. přenesená",J132,0)</f>
        <v>0</v>
      </c>
      <c r="BI132" s="148">
        <f>IF(N132="nulová",J132,0)</f>
        <v>0</v>
      </c>
      <c r="BJ132" s="17" t="s">
        <v>85</v>
      </c>
      <c r="BK132" s="148">
        <f>ROUND(I132*H132,2)</f>
        <v>0</v>
      </c>
      <c r="BL132" s="17" t="s">
        <v>184</v>
      </c>
      <c r="BM132" s="147" t="s">
        <v>2327</v>
      </c>
    </row>
    <row r="133" spans="2:65" s="1" customFormat="1" ht="19.2" x14ac:dyDescent="0.2">
      <c r="B133" s="32"/>
      <c r="D133" s="149" t="s">
        <v>198</v>
      </c>
      <c r="F133" s="150" t="s">
        <v>1462</v>
      </c>
      <c r="I133" s="151"/>
      <c r="L133" s="32"/>
      <c r="M133" s="152"/>
      <c r="T133" s="56"/>
      <c r="AT133" s="17" t="s">
        <v>198</v>
      </c>
      <c r="AU133" s="17" t="s">
        <v>87</v>
      </c>
    </row>
    <row r="134" spans="2:65" s="13" customFormat="1" x14ac:dyDescent="0.2">
      <c r="B134" s="159"/>
      <c r="D134" s="149" t="s">
        <v>199</v>
      </c>
      <c r="E134" s="160" t="s">
        <v>1</v>
      </c>
      <c r="F134" s="161" t="s">
        <v>2491</v>
      </c>
      <c r="H134" s="162">
        <v>31.2</v>
      </c>
      <c r="I134" s="163"/>
      <c r="L134" s="159"/>
      <c r="M134" s="164"/>
      <c r="T134" s="165"/>
      <c r="AT134" s="160" t="s">
        <v>199</v>
      </c>
      <c r="AU134" s="160" t="s">
        <v>87</v>
      </c>
      <c r="AV134" s="13" t="s">
        <v>87</v>
      </c>
      <c r="AW134" s="13" t="s">
        <v>33</v>
      </c>
      <c r="AX134" s="13" t="s">
        <v>85</v>
      </c>
      <c r="AY134" s="160" t="s">
        <v>185</v>
      </c>
    </row>
    <row r="135" spans="2:65" s="12" customFormat="1" x14ac:dyDescent="0.2">
      <c r="B135" s="153"/>
      <c r="D135" s="149" t="s">
        <v>199</v>
      </c>
      <c r="E135" s="154" t="s">
        <v>1</v>
      </c>
      <c r="F135" s="155" t="s">
        <v>1464</v>
      </c>
      <c r="H135" s="154" t="s">
        <v>1</v>
      </c>
      <c r="I135" s="156"/>
      <c r="L135" s="153"/>
      <c r="M135" s="157"/>
      <c r="T135" s="158"/>
      <c r="AT135" s="154" t="s">
        <v>199</v>
      </c>
      <c r="AU135" s="154" t="s">
        <v>87</v>
      </c>
      <c r="AV135" s="12" t="s">
        <v>85</v>
      </c>
      <c r="AW135" s="12" t="s">
        <v>33</v>
      </c>
      <c r="AX135" s="12" t="s">
        <v>77</v>
      </c>
      <c r="AY135" s="154" t="s">
        <v>185</v>
      </c>
    </row>
    <row r="136" spans="2:65" s="12" customFormat="1" x14ac:dyDescent="0.2">
      <c r="B136" s="153"/>
      <c r="D136" s="149" t="s">
        <v>199</v>
      </c>
      <c r="E136" s="154" t="s">
        <v>1</v>
      </c>
      <c r="F136" s="155" t="s">
        <v>2329</v>
      </c>
      <c r="H136" s="154" t="s">
        <v>1</v>
      </c>
      <c r="I136" s="156"/>
      <c r="L136" s="153"/>
      <c r="M136" s="157"/>
      <c r="T136" s="158"/>
      <c r="AT136" s="154" t="s">
        <v>199</v>
      </c>
      <c r="AU136" s="154" t="s">
        <v>87</v>
      </c>
      <c r="AV136" s="12" t="s">
        <v>85</v>
      </c>
      <c r="AW136" s="12" t="s">
        <v>33</v>
      </c>
      <c r="AX136" s="12" t="s">
        <v>77</v>
      </c>
      <c r="AY136" s="154" t="s">
        <v>185</v>
      </c>
    </row>
    <row r="137" spans="2:65" s="1" customFormat="1" ht="16.5" customHeight="1" x14ac:dyDescent="0.2">
      <c r="B137" s="32"/>
      <c r="C137" s="136" t="s">
        <v>207</v>
      </c>
      <c r="D137" s="136" t="s">
        <v>191</v>
      </c>
      <c r="E137" s="137" t="s">
        <v>1466</v>
      </c>
      <c r="F137" s="138" t="s">
        <v>1467</v>
      </c>
      <c r="G137" s="139" t="s">
        <v>382</v>
      </c>
      <c r="H137" s="140">
        <v>6.24</v>
      </c>
      <c r="I137" s="141"/>
      <c r="J137" s="142">
        <f>ROUND(I137*H137,2)</f>
        <v>0</v>
      </c>
      <c r="K137" s="138" t="s">
        <v>195</v>
      </c>
      <c r="L137" s="32"/>
      <c r="M137" s="143" t="s">
        <v>1</v>
      </c>
      <c r="N137" s="144" t="s">
        <v>42</v>
      </c>
      <c r="P137" s="145">
        <f>O137*H137</f>
        <v>0</v>
      </c>
      <c r="Q137" s="145">
        <v>0</v>
      </c>
      <c r="R137" s="145">
        <f>Q137*H137</f>
        <v>0</v>
      </c>
      <c r="S137" s="145">
        <v>0</v>
      </c>
      <c r="T137" s="146">
        <f>S137*H137</f>
        <v>0</v>
      </c>
      <c r="AR137" s="147" t="s">
        <v>184</v>
      </c>
      <c r="AT137" s="147" t="s">
        <v>191</v>
      </c>
      <c r="AU137" s="147" t="s">
        <v>87</v>
      </c>
      <c r="AY137" s="17" t="s">
        <v>185</v>
      </c>
      <c r="BE137" s="148">
        <f>IF(N137="základní",J137,0)</f>
        <v>0</v>
      </c>
      <c r="BF137" s="148">
        <f>IF(N137="snížená",J137,0)</f>
        <v>0</v>
      </c>
      <c r="BG137" s="148">
        <f>IF(N137="zákl. přenesená",J137,0)</f>
        <v>0</v>
      </c>
      <c r="BH137" s="148">
        <f>IF(N137="sníž. přenesená",J137,0)</f>
        <v>0</v>
      </c>
      <c r="BI137" s="148">
        <f>IF(N137="nulová",J137,0)</f>
        <v>0</v>
      </c>
      <c r="BJ137" s="17" t="s">
        <v>85</v>
      </c>
      <c r="BK137" s="148">
        <f>ROUND(I137*H137,2)</f>
        <v>0</v>
      </c>
      <c r="BL137" s="17" t="s">
        <v>184</v>
      </c>
      <c r="BM137" s="147" t="s">
        <v>2330</v>
      </c>
    </row>
    <row r="138" spans="2:65" s="1" customFormat="1" ht="19.2" x14ac:dyDescent="0.2">
      <c r="B138" s="32"/>
      <c r="D138" s="149" t="s">
        <v>198</v>
      </c>
      <c r="F138" s="150" t="s">
        <v>1469</v>
      </c>
      <c r="I138" s="151"/>
      <c r="L138" s="32"/>
      <c r="M138" s="152"/>
      <c r="T138" s="56"/>
      <c r="AT138" s="17" t="s">
        <v>198</v>
      </c>
      <c r="AU138" s="17" t="s">
        <v>87</v>
      </c>
    </row>
    <row r="139" spans="2:65" s="12" customFormat="1" x14ac:dyDescent="0.2">
      <c r="B139" s="153"/>
      <c r="D139" s="149" t="s">
        <v>199</v>
      </c>
      <c r="E139" s="154" t="s">
        <v>1</v>
      </c>
      <c r="F139" s="155" t="s">
        <v>1780</v>
      </c>
      <c r="H139" s="154" t="s">
        <v>1</v>
      </c>
      <c r="I139" s="156"/>
      <c r="L139" s="153"/>
      <c r="M139" s="157"/>
      <c r="T139" s="158"/>
      <c r="AT139" s="154" t="s">
        <v>199</v>
      </c>
      <c r="AU139" s="154" t="s">
        <v>87</v>
      </c>
      <c r="AV139" s="12" t="s">
        <v>85</v>
      </c>
      <c r="AW139" s="12" t="s">
        <v>33</v>
      </c>
      <c r="AX139" s="12" t="s">
        <v>77</v>
      </c>
      <c r="AY139" s="154" t="s">
        <v>185</v>
      </c>
    </row>
    <row r="140" spans="2:65" s="13" customFormat="1" x14ac:dyDescent="0.2">
      <c r="B140" s="159"/>
      <c r="D140" s="149" t="s">
        <v>199</v>
      </c>
      <c r="E140" s="160" t="s">
        <v>1</v>
      </c>
      <c r="F140" s="161" t="s">
        <v>2492</v>
      </c>
      <c r="H140" s="162">
        <v>6.24</v>
      </c>
      <c r="I140" s="163"/>
      <c r="L140" s="159"/>
      <c r="M140" s="164"/>
      <c r="T140" s="165"/>
      <c r="AT140" s="160" t="s">
        <v>199</v>
      </c>
      <c r="AU140" s="160" t="s">
        <v>87</v>
      </c>
      <c r="AV140" s="13" t="s">
        <v>87</v>
      </c>
      <c r="AW140" s="13" t="s">
        <v>33</v>
      </c>
      <c r="AX140" s="13" t="s">
        <v>85</v>
      </c>
      <c r="AY140" s="160" t="s">
        <v>185</v>
      </c>
    </row>
    <row r="141" spans="2:65" s="1" customFormat="1" ht="16.5" customHeight="1" x14ac:dyDescent="0.2">
      <c r="B141" s="32"/>
      <c r="C141" s="136" t="s">
        <v>184</v>
      </c>
      <c r="D141" s="136" t="s">
        <v>191</v>
      </c>
      <c r="E141" s="137" t="s">
        <v>413</v>
      </c>
      <c r="F141" s="138" t="s">
        <v>414</v>
      </c>
      <c r="G141" s="139" t="s">
        <v>296</v>
      </c>
      <c r="H141" s="140">
        <v>78</v>
      </c>
      <c r="I141" s="141"/>
      <c r="J141" s="142">
        <f>ROUND(I141*H141,2)</f>
        <v>0</v>
      </c>
      <c r="K141" s="138" t="s">
        <v>195</v>
      </c>
      <c r="L141" s="32"/>
      <c r="M141" s="143" t="s">
        <v>1</v>
      </c>
      <c r="N141" s="144" t="s">
        <v>42</v>
      </c>
      <c r="P141" s="145">
        <f>O141*H141</f>
        <v>0</v>
      </c>
      <c r="Q141" s="145">
        <v>8.4000000000000003E-4</v>
      </c>
      <c r="R141" s="145">
        <f>Q141*H141</f>
        <v>6.5520000000000009E-2</v>
      </c>
      <c r="S141" s="145">
        <v>0</v>
      </c>
      <c r="T141" s="146">
        <f>S141*H141</f>
        <v>0</v>
      </c>
      <c r="AR141" s="147" t="s">
        <v>184</v>
      </c>
      <c r="AT141" s="147" t="s">
        <v>191</v>
      </c>
      <c r="AU141" s="147" t="s">
        <v>87</v>
      </c>
      <c r="AY141" s="17" t="s">
        <v>185</v>
      </c>
      <c r="BE141" s="148">
        <f>IF(N141="základní",J141,0)</f>
        <v>0</v>
      </c>
      <c r="BF141" s="148">
        <f>IF(N141="snížená",J141,0)</f>
        <v>0</v>
      </c>
      <c r="BG141" s="148">
        <f>IF(N141="zákl. přenesená",J141,0)</f>
        <v>0</v>
      </c>
      <c r="BH141" s="148">
        <f>IF(N141="sníž. přenesená",J141,0)</f>
        <v>0</v>
      </c>
      <c r="BI141" s="148">
        <f>IF(N141="nulová",J141,0)</f>
        <v>0</v>
      </c>
      <c r="BJ141" s="17" t="s">
        <v>85</v>
      </c>
      <c r="BK141" s="148">
        <f>ROUND(I141*H141,2)</f>
        <v>0</v>
      </c>
      <c r="BL141" s="17" t="s">
        <v>184</v>
      </c>
      <c r="BM141" s="147" t="s">
        <v>2332</v>
      </c>
    </row>
    <row r="142" spans="2:65" s="1" customFormat="1" x14ac:dyDescent="0.2">
      <c r="B142" s="32"/>
      <c r="D142" s="149" t="s">
        <v>198</v>
      </c>
      <c r="F142" s="150" t="s">
        <v>416</v>
      </c>
      <c r="I142" s="151"/>
      <c r="L142" s="32"/>
      <c r="M142" s="152"/>
      <c r="T142" s="56"/>
      <c r="AT142" s="17" t="s">
        <v>198</v>
      </c>
      <c r="AU142" s="17" t="s">
        <v>87</v>
      </c>
    </row>
    <row r="143" spans="2:65" s="12" customFormat="1" x14ac:dyDescent="0.2">
      <c r="B143" s="153"/>
      <c r="D143" s="149" t="s">
        <v>199</v>
      </c>
      <c r="E143" s="154" t="s">
        <v>1</v>
      </c>
      <c r="F143" s="155" t="s">
        <v>2493</v>
      </c>
      <c r="H143" s="154" t="s">
        <v>1</v>
      </c>
      <c r="I143" s="156"/>
      <c r="L143" s="153"/>
      <c r="M143" s="157"/>
      <c r="T143" s="158"/>
      <c r="AT143" s="154" t="s">
        <v>199</v>
      </c>
      <c r="AU143" s="154" t="s">
        <v>87</v>
      </c>
      <c r="AV143" s="12" t="s">
        <v>85</v>
      </c>
      <c r="AW143" s="12" t="s">
        <v>33</v>
      </c>
      <c r="AX143" s="12" t="s">
        <v>77</v>
      </c>
      <c r="AY143" s="154" t="s">
        <v>185</v>
      </c>
    </row>
    <row r="144" spans="2:65" s="13" customFormat="1" x14ac:dyDescent="0.2">
      <c r="B144" s="159"/>
      <c r="D144" s="149" t="s">
        <v>199</v>
      </c>
      <c r="E144" s="160" t="s">
        <v>1</v>
      </c>
      <c r="F144" s="161" t="s">
        <v>2494</v>
      </c>
      <c r="H144" s="162">
        <v>78</v>
      </c>
      <c r="I144" s="163"/>
      <c r="L144" s="159"/>
      <c r="M144" s="164"/>
      <c r="T144" s="165"/>
      <c r="AT144" s="160" t="s">
        <v>199</v>
      </c>
      <c r="AU144" s="160" t="s">
        <v>87</v>
      </c>
      <c r="AV144" s="13" t="s">
        <v>87</v>
      </c>
      <c r="AW144" s="13" t="s">
        <v>33</v>
      </c>
      <c r="AX144" s="13" t="s">
        <v>85</v>
      </c>
      <c r="AY144" s="160" t="s">
        <v>185</v>
      </c>
    </row>
    <row r="145" spans="2:65" s="1" customFormat="1" ht="16.5" customHeight="1" x14ac:dyDescent="0.2">
      <c r="B145" s="32"/>
      <c r="C145" s="136" t="s">
        <v>188</v>
      </c>
      <c r="D145" s="136" t="s">
        <v>191</v>
      </c>
      <c r="E145" s="137" t="s">
        <v>419</v>
      </c>
      <c r="F145" s="138" t="s">
        <v>420</v>
      </c>
      <c r="G145" s="139" t="s">
        <v>296</v>
      </c>
      <c r="H145" s="140">
        <v>78</v>
      </c>
      <c r="I145" s="141"/>
      <c r="J145" s="142">
        <f>ROUND(I145*H145,2)</f>
        <v>0</v>
      </c>
      <c r="K145" s="138" t="s">
        <v>195</v>
      </c>
      <c r="L145" s="32"/>
      <c r="M145" s="143" t="s">
        <v>1</v>
      </c>
      <c r="N145" s="144" t="s">
        <v>42</v>
      </c>
      <c r="P145" s="145">
        <f>O145*H145</f>
        <v>0</v>
      </c>
      <c r="Q145" s="145">
        <v>0</v>
      </c>
      <c r="R145" s="145">
        <f>Q145*H145</f>
        <v>0</v>
      </c>
      <c r="S145" s="145">
        <v>0</v>
      </c>
      <c r="T145" s="146">
        <f>S145*H145</f>
        <v>0</v>
      </c>
      <c r="AR145" s="147" t="s">
        <v>184</v>
      </c>
      <c r="AT145" s="147" t="s">
        <v>191</v>
      </c>
      <c r="AU145" s="147" t="s">
        <v>87</v>
      </c>
      <c r="AY145" s="17" t="s">
        <v>185</v>
      </c>
      <c r="BE145" s="148">
        <f>IF(N145="základní",J145,0)</f>
        <v>0</v>
      </c>
      <c r="BF145" s="148">
        <f>IF(N145="snížená",J145,0)</f>
        <v>0</v>
      </c>
      <c r="BG145" s="148">
        <f>IF(N145="zákl. přenesená",J145,0)</f>
        <v>0</v>
      </c>
      <c r="BH145" s="148">
        <f>IF(N145="sníž. přenesená",J145,0)</f>
        <v>0</v>
      </c>
      <c r="BI145" s="148">
        <f>IF(N145="nulová",J145,0)</f>
        <v>0</v>
      </c>
      <c r="BJ145" s="17" t="s">
        <v>85</v>
      </c>
      <c r="BK145" s="148">
        <f>ROUND(I145*H145,2)</f>
        <v>0</v>
      </c>
      <c r="BL145" s="17" t="s">
        <v>184</v>
      </c>
      <c r="BM145" s="147" t="s">
        <v>2335</v>
      </c>
    </row>
    <row r="146" spans="2:65" s="1" customFormat="1" ht="19.2" x14ac:dyDescent="0.2">
      <c r="B146" s="32"/>
      <c r="D146" s="149" t="s">
        <v>198</v>
      </c>
      <c r="F146" s="150" t="s">
        <v>422</v>
      </c>
      <c r="I146" s="151"/>
      <c r="L146" s="32"/>
      <c r="M146" s="152"/>
      <c r="T146" s="56"/>
      <c r="AT146" s="17" t="s">
        <v>198</v>
      </c>
      <c r="AU146" s="17" t="s">
        <v>87</v>
      </c>
    </row>
    <row r="147" spans="2:65" s="13" customFormat="1" x14ac:dyDescent="0.2">
      <c r="B147" s="159"/>
      <c r="D147" s="149" t="s">
        <v>199</v>
      </c>
      <c r="E147" s="160" t="s">
        <v>1</v>
      </c>
      <c r="F147" s="161" t="s">
        <v>2495</v>
      </c>
      <c r="H147" s="162">
        <v>78</v>
      </c>
      <c r="I147" s="163"/>
      <c r="L147" s="159"/>
      <c r="M147" s="164"/>
      <c r="T147" s="165"/>
      <c r="AT147" s="160" t="s">
        <v>199</v>
      </c>
      <c r="AU147" s="160" t="s">
        <v>87</v>
      </c>
      <c r="AV147" s="13" t="s">
        <v>87</v>
      </c>
      <c r="AW147" s="13" t="s">
        <v>33</v>
      </c>
      <c r="AX147" s="13" t="s">
        <v>85</v>
      </c>
      <c r="AY147" s="160" t="s">
        <v>185</v>
      </c>
    </row>
    <row r="148" spans="2:65" s="1" customFormat="1" ht="21.75" customHeight="1" x14ac:dyDescent="0.2">
      <c r="B148" s="32"/>
      <c r="C148" s="136" t="s">
        <v>225</v>
      </c>
      <c r="D148" s="136" t="s">
        <v>191</v>
      </c>
      <c r="E148" s="137" t="s">
        <v>425</v>
      </c>
      <c r="F148" s="138" t="s">
        <v>426</v>
      </c>
      <c r="G148" s="139" t="s">
        <v>382</v>
      </c>
      <c r="H148" s="140">
        <v>31.2</v>
      </c>
      <c r="I148" s="141"/>
      <c r="J148" s="142">
        <f>ROUND(I148*H148,2)</f>
        <v>0</v>
      </c>
      <c r="K148" s="138" t="s">
        <v>195</v>
      </c>
      <c r="L148" s="32"/>
      <c r="M148" s="143" t="s">
        <v>1</v>
      </c>
      <c r="N148" s="144" t="s">
        <v>42</v>
      </c>
      <c r="P148" s="145">
        <f>O148*H148</f>
        <v>0</v>
      </c>
      <c r="Q148" s="145">
        <v>0</v>
      </c>
      <c r="R148" s="145">
        <f>Q148*H148</f>
        <v>0</v>
      </c>
      <c r="S148" s="145">
        <v>0</v>
      </c>
      <c r="T148" s="146">
        <f>S148*H148</f>
        <v>0</v>
      </c>
      <c r="AR148" s="147" t="s">
        <v>184</v>
      </c>
      <c r="AT148" s="147" t="s">
        <v>191</v>
      </c>
      <c r="AU148" s="147" t="s">
        <v>87</v>
      </c>
      <c r="AY148" s="17" t="s">
        <v>185</v>
      </c>
      <c r="BE148" s="148">
        <f>IF(N148="základní",J148,0)</f>
        <v>0</v>
      </c>
      <c r="BF148" s="148">
        <f>IF(N148="snížená",J148,0)</f>
        <v>0</v>
      </c>
      <c r="BG148" s="148">
        <f>IF(N148="zákl. přenesená",J148,0)</f>
        <v>0</v>
      </c>
      <c r="BH148" s="148">
        <f>IF(N148="sníž. přenesená",J148,0)</f>
        <v>0</v>
      </c>
      <c r="BI148" s="148">
        <f>IF(N148="nulová",J148,0)</f>
        <v>0</v>
      </c>
      <c r="BJ148" s="17" t="s">
        <v>85</v>
      </c>
      <c r="BK148" s="148">
        <f>ROUND(I148*H148,2)</f>
        <v>0</v>
      </c>
      <c r="BL148" s="17" t="s">
        <v>184</v>
      </c>
      <c r="BM148" s="147" t="s">
        <v>2337</v>
      </c>
    </row>
    <row r="149" spans="2:65" s="1" customFormat="1" ht="19.2" x14ac:dyDescent="0.2">
      <c r="B149" s="32"/>
      <c r="D149" s="149" t="s">
        <v>198</v>
      </c>
      <c r="F149" s="150" t="s">
        <v>428</v>
      </c>
      <c r="I149" s="151"/>
      <c r="L149" s="32"/>
      <c r="M149" s="152"/>
      <c r="T149" s="56"/>
      <c r="AT149" s="17" t="s">
        <v>198</v>
      </c>
      <c r="AU149" s="17" t="s">
        <v>87</v>
      </c>
    </row>
    <row r="150" spans="2:65" s="12" customFormat="1" x14ac:dyDescent="0.2">
      <c r="B150" s="153"/>
      <c r="D150" s="149" t="s">
        <v>199</v>
      </c>
      <c r="E150" s="154" t="s">
        <v>1</v>
      </c>
      <c r="F150" s="155" t="s">
        <v>430</v>
      </c>
      <c r="H150" s="154" t="s">
        <v>1</v>
      </c>
      <c r="I150" s="156"/>
      <c r="L150" s="153"/>
      <c r="M150" s="157"/>
      <c r="T150" s="158"/>
      <c r="AT150" s="154" t="s">
        <v>199</v>
      </c>
      <c r="AU150" s="154" t="s">
        <v>87</v>
      </c>
      <c r="AV150" s="12" t="s">
        <v>85</v>
      </c>
      <c r="AW150" s="12" t="s">
        <v>33</v>
      </c>
      <c r="AX150" s="12" t="s">
        <v>77</v>
      </c>
      <c r="AY150" s="154" t="s">
        <v>185</v>
      </c>
    </row>
    <row r="151" spans="2:65" s="13" customFormat="1" x14ac:dyDescent="0.2">
      <c r="B151" s="159"/>
      <c r="D151" s="149" t="s">
        <v>199</v>
      </c>
      <c r="E151" s="160" t="s">
        <v>1</v>
      </c>
      <c r="F151" s="161" t="s">
        <v>2496</v>
      </c>
      <c r="H151" s="162">
        <v>31.2</v>
      </c>
      <c r="I151" s="163"/>
      <c r="L151" s="159"/>
      <c r="M151" s="164"/>
      <c r="T151" s="165"/>
      <c r="AT151" s="160" t="s">
        <v>199</v>
      </c>
      <c r="AU151" s="160" t="s">
        <v>87</v>
      </c>
      <c r="AV151" s="13" t="s">
        <v>87</v>
      </c>
      <c r="AW151" s="13" t="s">
        <v>33</v>
      </c>
      <c r="AX151" s="13" t="s">
        <v>85</v>
      </c>
      <c r="AY151" s="160" t="s">
        <v>185</v>
      </c>
    </row>
    <row r="152" spans="2:65" s="1" customFormat="1" ht="24.15" customHeight="1" x14ac:dyDescent="0.2">
      <c r="B152" s="32"/>
      <c r="C152" s="136" t="s">
        <v>231</v>
      </c>
      <c r="D152" s="136" t="s">
        <v>191</v>
      </c>
      <c r="E152" s="137" t="s">
        <v>435</v>
      </c>
      <c r="F152" s="138" t="s">
        <v>436</v>
      </c>
      <c r="G152" s="139" t="s">
        <v>382</v>
      </c>
      <c r="H152" s="140">
        <v>343.2</v>
      </c>
      <c r="I152" s="141"/>
      <c r="J152" s="142">
        <f>ROUND(I152*H152,2)</f>
        <v>0</v>
      </c>
      <c r="K152" s="138" t="s">
        <v>195</v>
      </c>
      <c r="L152" s="32"/>
      <c r="M152" s="143" t="s">
        <v>1</v>
      </c>
      <c r="N152" s="144" t="s">
        <v>42</v>
      </c>
      <c r="P152" s="145">
        <f>O152*H152</f>
        <v>0</v>
      </c>
      <c r="Q152" s="145">
        <v>0</v>
      </c>
      <c r="R152" s="145">
        <f>Q152*H152</f>
        <v>0</v>
      </c>
      <c r="S152" s="145">
        <v>0</v>
      </c>
      <c r="T152" s="146">
        <f>S152*H152</f>
        <v>0</v>
      </c>
      <c r="AR152" s="147" t="s">
        <v>184</v>
      </c>
      <c r="AT152" s="147" t="s">
        <v>191</v>
      </c>
      <c r="AU152" s="147" t="s">
        <v>87</v>
      </c>
      <c r="AY152" s="17" t="s">
        <v>185</v>
      </c>
      <c r="BE152" s="148">
        <f>IF(N152="základní",J152,0)</f>
        <v>0</v>
      </c>
      <c r="BF152" s="148">
        <f>IF(N152="snížená",J152,0)</f>
        <v>0</v>
      </c>
      <c r="BG152" s="148">
        <f>IF(N152="zákl. přenesená",J152,0)</f>
        <v>0</v>
      </c>
      <c r="BH152" s="148">
        <f>IF(N152="sníž. přenesená",J152,0)</f>
        <v>0</v>
      </c>
      <c r="BI152" s="148">
        <f>IF(N152="nulová",J152,0)</f>
        <v>0</v>
      </c>
      <c r="BJ152" s="17" t="s">
        <v>85</v>
      </c>
      <c r="BK152" s="148">
        <f>ROUND(I152*H152,2)</f>
        <v>0</v>
      </c>
      <c r="BL152" s="17" t="s">
        <v>184</v>
      </c>
      <c r="BM152" s="147" t="s">
        <v>2339</v>
      </c>
    </row>
    <row r="153" spans="2:65" s="1" customFormat="1" ht="28.8" x14ac:dyDescent="0.2">
      <c r="B153" s="32"/>
      <c r="D153" s="149" t="s">
        <v>198</v>
      </c>
      <c r="F153" s="150" t="s">
        <v>438</v>
      </c>
      <c r="I153" s="151"/>
      <c r="L153" s="32"/>
      <c r="M153" s="152"/>
      <c r="T153" s="56"/>
      <c r="AT153" s="17" t="s">
        <v>198</v>
      </c>
      <c r="AU153" s="17" t="s">
        <v>87</v>
      </c>
    </row>
    <row r="154" spans="2:65" s="12" customFormat="1" x14ac:dyDescent="0.2">
      <c r="B154" s="153"/>
      <c r="D154" s="149" t="s">
        <v>199</v>
      </c>
      <c r="E154" s="154" t="s">
        <v>1</v>
      </c>
      <c r="F154" s="155" t="s">
        <v>430</v>
      </c>
      <c r="H154" s="154" t="s">
        <v>1</v>
      </c>
      <c r="I154" s="156"/>
      <c r="L154" s="153"/>
      <c r="M154" s="157"/>
      <c r="T154" s="158"/>
      <c r="AT154" s="154" t="s">
        <v>199</v>
      </c>
      <c r="AU154" s="154" t="s">
        <v>87</v>
      </c>
      <c r="AV154" s="12" t="s">
        <v>85</v>
      </c>
      <c r="AW154" s="12" t="s">
        <v>33</v>
      </c>
      <c r="AX154" s="12" t="s">
        <v>77</v>
      </c>
      <c r="AY154" s="154" t="s">
        <v>185</v>
      </c>
    </row>
    <row r="155" spans="2:65" s="13" customFormat="1" x14ac:dyDescent="0.2">
      <c r="B155" s="159"/>
      <c r="D155" s="149" t="s">
        <v>199</v>
      </c>
      <c r="E155" s="160" t="s">
        <v>1</v>
      </c>
      <c r="F155" s="161" t="s">
        <v>2497</v>
      </c>
      <c r="H155" s="162">
        <v>343.2</v>
      </c>
      <c r="I155" s="163"/>
      <c r="L155" s="159"/>
      <c r="M155" s="164"/>
      <c r="T155" s="165"/>
      <c r="AT155" s="160" t="s">
        <v>199</v>
      </c>
      <c r="AU155" s="160" t="s">
        <v>87</v>
      </c>
      <c r="AV155" s="13" t="s">
        <v>87</v>
      </c>
      <c r="AW155" s="13" t="s">
        <v>33</v>
      </c>
      <c r="AX155" s="13" t="s">
        <v>85</v>
      </c>
      <c r="AY155" s="160" t="s">
        <v>185</v>
      </c>
    </row>
    <row r="156" spans="2:65" s="1" customFormat="1" ht="16.5" customHeight="1" x14ac:dyDescent="0.2">
      <c r="B156" s="32"/>
      <c r="C156" s="136" t="s">
        <v>236</v>
      </c>
      <c r="D156" s="136" t="s">
        <v>191</v>
      </c>
      <c r="E156" s="137" t="s">
        <v>441</v>
      </c>
      <c r="F156" s="138" t="s">
        <v>442</v>
      </c>
      <c r="G156" s="139" t="s">
        <v>443</v>
      </c>
      <c r="H156" s="140">
        <v>56.16</v>
      </c>
      <c r="I156" s="141"/>
      <c r="J156" s="142">
        <f>ROUND(I156*H156,2)</f>
        <v>0</v>
      </c>
      <c r="K156" s="138" t="s">
        <v>195</v>
      </c>
      <c r="L156" s="32"/>
      <c r="M156" s="143" t="s">
        <v>1</v>
      </c>
      <c r="N156" s="144" t="s">
        <v>42</v>
      </c>
      <c r="P156" s="145">
        <f>O156*H156</f>
        <v>0</v>
      </c>
      <c r="Q156" s="145">
        <v>0</v>
      </c>
      <c r="R156" s="145">
        <f>Q156*H156</f>
        <v>0</v>
      </c>
      <c r="S156" s="145">
        <v>0</v>
      </c>
      <c r="T156" s="146">
        <f>S156*H156</f>
        <v>0</v>
      </c>
      <c r="AR156" s="147" t="s">
        <v>184</v>
      </c>
      <c r="AT156" s="147" t="s">
        <v>191</v>
      </c>
      <c r="AU156" s="147" t="s">
        <v>87</v>
      </c>
      <c r="AY156" s="17" t="s">
        <v>185</v>
      </c>
      <c r="BE156" s="148">
        <f>IF(N156="základní",J156,0)</f>
        <v>0</v>
      </c>
      <c r="BF156" s="148">
        <f>IF(N156="snížená",J156,0)</f>
        <v>0</v>
      </c>
      <c r="BG156" s="148">
        <f>IF(N156="zákl. přenesená",J156,0)</f>
        <v>0</v>
      </c>
      <c r="BH156" s="148">
        <f>IF(N156="sníž. přenesená",J156,0)</f>
        <v>0</v>
      </c>
      <c r="BI156" s="148">
        <f>IF(N156="nulová",J156,0)</f>
        <v>0</v>
      </c>
      <c r="BJ156" s="17" t="s">
        <v>85</v>
      </c>
      <c r="BK156" s="148">
        <f>ROUND(I156*H156,2)</f>
        <v>0</v>
      </c>
      <c r="BL156" s="17" t="s">
        <v>184</v>
      </c>
      <c r="BM156" s="147" t="s">
        <v>2341</v>
      </c>
    </row>
    <row r="157" spans="2:65" s="1" customFormat="1" ht="19.2" x14ac:dyDescent="0.2">
      <c r="B157" s="32"/>
      <c r="D157" s="149" t="s">
        <v>198</v>
      </c>
      <c r="F157" s="150" t="s">
        <v>445</v>
      </c>
      <c r="I157" s="151"/>
      <c r="L157" s="32"/>
      <c r="M157" s="152"/>
      <c r="T157" s="56"/>
      <c r="AT157" s="17" t="s">
        <v>198</v>
      </c>
      <c r="AU157" s="17" t="s">
        <v>87</v>
      </c>
    </row>
    <row r="158" spans="2:65" s="13" customFormat="1" x14ac:dyDescent="0.2">
      <c r="B158" s="159"/>
      <c r="D158" s="149" t="s">
        <v>199</v>
      </c>
      <c r="E158" s="160" t="s">
        <v>1</v>
      </c>
      <c r="F158" s="161" t="s">
        <v>2498</v>
      </c>
      <c r="H158" s="162">
        <v>56.16</v>
      </c>
      <c r="I158" s="163"/>
      <c r="L158" s="159"/>
      <c r="M158" s="164"/>
      <c r="T158" s="165"/>
      <c r="AT158" s="160" t="s">
        <v>199</v>
      </c>
      <c r="AU158" s="160" t="s">
        <v>87</v>
      </c>
      <c r="AV158" s="13" t="s">
        <v>87</v>
      </c>
      <c r="AW158" s="13" t="s">
        <v>33</v>
      </c>
      <c r="AX158" s="13" t="s">
        <v>85</v>
      </c>
      <c r="AY158" s="160" t="s">
        <v>185</v>
      </c>
    </row>
    <row r="159" spans="2:65" s="1" customFormat="1" ht="16.5" customHeight="1" x14ac:dyDescent="0.2">
      <c r="B159" s="32"/>
      <c r="C159" s="136" t="s">
        <v>245</v>
      </c>
      <c r="D159" s="136" t="s">
        <v>191</v>
      </c>
      <c r="E159" s="137" t="s">
        <v>464</v>
      </c>
      <c r="F159" s="138" t="s">
        <v>465</v>
      </c>
      <c r="G159" s="139" t="s">
        <v>382</v>
      </c>
      <c r="H159" s="140">
        <v>20.02</v>
      </c>
      <c r="I159" s="141"/>
      <c r="J159" s="142">
        <f>ROUND(I159*H159,2)</f>
        <v>0</v>
      </c>
      <c r="K159" s="138" t="s">
        <v>195</v>
      </c>
      <c r="L159" s="32"/>
      <c r="M159" s="143" t="s">
        <v>1</v>
      </c>
      <c r="N159" s="144" t="s">
        <v>42</v>
      </c>
      <c r="P159" s="145">
        <f>O159*H159</f>
        <v>0</v>
      </c>
      <c r="Q159" s="145">
        <v>0</v>
      </c>
      <c r="R159" s="145">
        <f>Q159*H159</f>
        <v>0</v>
      </c>
      <c r="S159" s="145">
        <v>0</v>
      </c>
      <c r="T159" s="146">
        <f>S159*H159</f>
        <v>0</v>
      </c>
      <c r="AR159" s="147" t="s">
        <v>184</v>
      </c>
      <c r="AT159" s="147" t="s">
        <v>191</v>
      </c>
      <c r="AU159" s="147" t="s">
        <v>87</v>
      </c>
      <c r="AY159" s="17" t="s">
        <v>185</v>
      </c>
      <c r="BE159" s="148">
        <f>IF(N159="základní",J159,0)</f>
        <v>0</v>
      </c>
      <c r="BF159" s="148">
        <f>IF(N159="snížená",J159,0)</f>
        <v>0</v>
      </c>
      <c r="BG159" s="148">
        <f>IF(N159="zákl. přenesená",J159,0)</f>
        <v>0</v>
      </c>
      <c r="BH159" s="148">
        <f>IF(N159="sníž. přenesená",J159,0)</f>
        <v>0</v>
      </c>
      <c r="BI159" s="148">
        <f>IF(N159="nulová",J159,0)</f>
        <v>0</v>
      </c>
      <c r="BJ159" s="17" t="s">
        <v>85</v>
      </c>
      <c r="BK159" s="148">
        <f>ROUND(I159*H159,2)</f>
        <v>0</v>
      </c>
      <c r="BL159" s="17" t="s">
        <v>184</v>
      </c>
      <c r="BM159" s="147" t="s">
        <v>2343</v>
      </c>
    </row>
    <row r="160" spans="2:65" s="1" customFormat="1" ht="19.2" x14ac:dyDescent="0.2">
      <c r="B160" s="32"/>
      <c r="D160" s="149" t="s">
        <v>198</v>
      </c>
      <c r="F160" s="150" t="s">
        <v>467</v>
      </c>
      <c r="I160" s="151"/>
      <c r="L160" s="32"/>
      <c r="M160" s="152"/>
      <c r="T160" s="56"/>
      <c r="AT160" s="17" t="s">
        <v>198</v>
      </c>
      <c r="AU160" s="17" t="s">
        <v>87</v>
      </c>
    </row>
    <row r="161" spans="2:65" s="13" customFormat="1" x14ac:dyDescent="0.2">
      <c r="B161" s="159"/>
      <c r="D161" s="149" t="s">
        <v>199</v>
      </c>
      <c r="E161" s="160" t="s">
        <v>1</v>
      </c>
      <c r="F161" s="161" t="s">
        <v>2499</v>
      </c>
      <c r="H161" s="162">
        <v>31.2</v>
      </c>
      <c r="I161" s="163"/>
      <c r="L161" s="159"/>
      <c r="M161" s="164"/>
      <c r="T161" s="165"/>
      <c r="AT161" s="160" t="s">
        <v>199</v>
      </c>
      <c r="AU161" s="160" t="s">
        <v>87</v>
      </c>
      <c r="AV161" s="13" t="s">
        <v>87</v>
      </c>
      <c r="AW161" s="13" t="s">
        <v>33</v>
      </c>
      <c r="AX161" s="13" t="s">
        <v>77</v>
      </c>
      <c r="AY161" s="160" t="s">
        <v>185</v>
      </c>
    </row>
    <row r="162" spans="2:65" s="13" customFormat="1" x14ac:dyDescent="0.2">
      <c r="B162" s="159"/>
      <c r="D162" s="149" t="s">
        <v>199</v>
      </c>
      <c r="E162" s="160" t="s">
        <v>1</v>
      </c>
      <c r="F162" s="161" t="s">
        <v>2500</v>
      </c>
      <c r="H162" s="162">
        <v>-8.58</v>
      </c>
      <c r="I162" s="163"/>
      <c r="L162" s="159"/>
      <c r="M162" s="164"/>
      <c r="T162" s="165"/>
      <c r="AT162" s="160" t="s">
        <v>199</v>
      </c>
      <c r="AU162" s="160" t="s">
        <v>87</v>
      </c>
      <c r="AV162" s="13" t="s">
        <v>87</v>
      </c>
      <c r="AW162" s="13" t="s">
        <v>33</v>
      </c>
      <c r="AX162" s="13" t="s">
        <v>77</v>
      </c>
      <c r="AY162" s="160" t="s">
        <v>185</v>
      </c>
    </row>
    <row r="163" spans="2:65" s="12" customFormat="1" x14ac:dyDescent="0.2">
      <c r="B163" s="153"/>
      <c r="D163" s="149" t="s">
        <v>199</v>
      </c>
      <c r="E163" s="154" t="s">
        <v>1</v>
      </c>
      <c r="F163" s="155" t="s">
        <v>2346</v>
      </c>
      <c r="H163" s="154" t="s">
        <v>1</v>
      </c>
      <c r="I163" s="156"/>
      <c r="L163" s="153"/>
      <c r="M163" s="157"/>
      <c r="T163" s="158"/>
      <c r="AT163" s="154" t="s">
        <v>199</v>
      </c>
      <c r="AU163" s="154" t="s">
        <v>87</v>
      </c>
      <c r="AV163" s="12" t="s">
        <v>85</v>
      </c>
      <c r="AW163" s="12" t="s">
        <v>33</v>
      </c>
      <c r="AX163" s="12" t="s">
        <v>77</v>
      </c>
      <c r="AY163" s="154" t="s">
        <v>185</v>
      </c>
    </row>
    <row r="164" spans="2:65" s="13" customFormat="1" x14ac:dyDescent="0.2">
      <c r="B164" s="159"/>
      <c r="D164" s="149" t="s">
        <v>199</v>
      </c>
      <c r="E164" s="160" t="s">
        <v>1</v>
      </c>
      <c r="F164" s="161" t="s">
        <v>2501</v>
      </c>
      <c r="H164" s="162">
        <v>-2.6</v>
      </c>
      <c r="I164" s="163"/>
      <c r="L164" s="159"/>
      <c r="M164" s="164"/>
      <c r="T164" s="165"/>
      <c r="AT164" s="160" t="s">
        <v>199</v>
      </c>
      <c r="AU164" s="160" t="s">
        <v>87</v>
      </c>
      <c r="AV164" s="13" t="s">
        <v>87</v>
      </c>
      <c r="AW164" s="13" t="s">
        <v>33</v>
      </c>
      <c r="AX164" s="13" t="s">
        <v>77</v>
      </c>
      <c r="AY164" s="160" t="s">
        <v>185</v>
      </c>
    </row>
    <row r="165" spans="2:65" s="14" customFormat="1" x14ac:dyDescent="0.2">
      <c r="B165" s="169"/>
      <c r="D165" s="149" t="s">
        <v>199</v>
      </c>
      <c r="E165" s="170" t="s">
        <v>1</v>
      </c>
      <c r="F165" s="171" t="s">
        <v>324</v>
      </c>
      <c r="H165" s="172">
        <v>20.02</v>
      </c>
      <c r="I165" s="173"/>
      <c r="L165" s="169"/>
      <c r="M165" s="174"/>
      <c r="T165" s="175"/>
      <c r="AT165" s="170" t="s">
        <v>199</v>
      </c>
      <c r="AU165" s="170" t="s">
        <v>87</v>
      </c>
      <c r="AV165" s="14" t="s">
        <v>184</v>
      </c>
      <c r="AW165" s="14" t="s">
        <v>33</v>
      </c>
      <c r="AX165" s="14" t="s">
        <v>85</v>
      </c>
      <c r="AY165" s="170" t="s">
        <v>185</v>
      </c>
    </row>
    <row r="166" spans="2:65" s="1" customFormat="1" ht="16.5" customHeight="1" x14ac:dyDescent="0.2">
      <c r="B166" s="32"/>
      <c r="C166" s="176" t="s">
        <v>252</v>
      </c>
      <c r="D166" s="176" t="s">
        <v>455</v>
      </c>
      <c r="E166" s="177" t="s">
        <v>1490</v>
      </c>
      <c r="F166" s="178" t="s">
        <v>457</v>
      </c>
      <c r="G166" s="179" t="s">
        <v>443</v>
      </c>
      <c r="H166" s="180">
        <v>40.04</v>
      </c>
      <c r="I166" s="181"/>
      <c r="J166" s="182">
        <f>ROUND(I166*H166,2)</f>
        <v>0</v>
      </c>
      <c r="K166" s="178" t="s">
        <v>195</v>
      </c>
      <c r="L166" s="183"/>
      <c r="M166" s="184" t="s">
        <v>1</v>
      </c>
      <c r="N166" s="185" t="s">
        <v>42</v>
      </c>
      <c r="P166" s="145">
        <f>O166*H166</f>
        <v>0</v>
      </c>
      <c r="Q166" s="145">
        <v>1</v>
      </c>
      <c r="R166" s="145">
        <f>Q166*H166</f>
        <v>40.04</v>
      </c>
      <c r="S166" s="145">
        <v>0</v>
      </c>
      <c r="T166" s="146">
        <f>S166*H166</f>
        <v>0</v>
      </c>
      <c r="AR166" s="147" t="s">
        <v>236</v>
      </c>
      <c r="AT166" s="147" t="s">
        <v>455</v>
      </c>
      <c r="AU166" s="147" t="s">
        <v>87</v>
      </c>
      <c r="AY166" s="17" t="s">
        <v>185</v>
      </c>
      <c r="BE166" s="148">
        <f>IF(N166="základní",J166,0)</f>
        <v>0</v>
      </c>
      <c r="BF166" s="148">
        <f>IF(N166="snížená",J166,0)</f>
        <v>0</v>
      </c>
      <c r="BG166" s="148">
        <f>IF(N166="zákl. přenesená",J166,0)</f>
        <v>0</v>
      </c>
      <c r="BH166" s="148">
        <f>IF(N166="sníž. přenesená",J166,0)</f>
        <v>0</v>
      </c>
      <c r="BI166" s="148">
        <f>IF(N166="nulová",J166,0)</f>
        <v>0</v>
      </c>
      <c r="BJ166" s="17" t="s">
        <v>85</v>
      </c>
      <c r="BK166" s="148">
        <f>ROUND(I166*H166,2)</f>
        <v>0</v>
      </c>
      <c r="BL166" s="17" t="s">
        <v>184</v>
      </c>
      <c r="BM166" s="147" t="s">
        <v>2502</v>
      </c>
    </row>
    <row r="167" spans="2:65" s="1" customFormat="1" x14ac:dyDescent="0.2">
      <c r="B167" s="32"/>
      <c r="D167" s="149" t="s">
        <v>198</v>
      </c>
      <c r="F167" s="150" t="s">
        <v>457</v>
      </c>
      <c r="I167" s="151"/>
      <c r="L167" s="32"/>
      <c r="M167" s="152"/>
      <c r="T167" s="56"/>
      <c r="AT167" s="17" t="s">
        <v>198</v>
      </c>
      <c r="AU167" s="17" t="s">
        <v>87</v>
      </c>
    </row>
    <row r="168" spans="2:65" s="12" customFormat="1" x14ac:dyDescent="0.2">
      <c r="B168" s="153"/>
      <c r="D168" s="149" t="s">
        <v>199</v>
      </c>
      <c r="E168" s="154" t="s">
        <v>1</v>
      </c>
      <c r="F168" s="155" t="s">
        <v>1492</v>
      </c>
      <c r="H168" s="154" t="s">
        <v>1</v>
      </c>
      <c r="I168" s="156"/>
      <c r="L168" s="153"/>
      <c r="M168" s="157"/>
      <c r="T168" s="158"/>
      <c r="AT168" s="154" t="s">
        <v>199</v>
      </c>
      <c r="AU168" s="154" t="s">
        <v>87</v>
      </c>
      <c r="AV168" s="12" t="s">
        <v>85</v>
      </c>
      <c r="AW168" s="12" t="s">
        <v>33</v>
      </c>
      <c r="AX168" s="12" t="s">
        <v>77</v>
      </c>
      <c r="AY168" s="154" t="s">
        <v>185</v>
      </c>
    </row>
    <row r="169" spans="2:65" s="13" customFormat="1" x14ac:dyDescent="0.2">
      <c r="B169" s="159"/>
      <c r="D169" s="149" t="s">
        <v>199</v>
      </c>
      <c r="E169" s="160" t="s">
        <v>1</v>
      </c>
      <c r="F169" s="161" t="s">
        <v>2503</v>
      </c>
      <c r="H169" s="162">
        <v>40.04</v>
      </c>
      <c r="I169" s="163"/>
      <c r="L169" s="159"/>
      <c r="M169" s="164"/>
      <c r="T169" s="165"/>
      <c r="AT169" s="160" t="s">
        <v>199</v>
      </c>
      <c r="AU169" s="160" t="s">
        <v>87</v>
      </c>
      <c r="AV169" s="13" t="s">
        <v>87</v>
      </c>
      <c r="AW169" s="13" t="s">
        <v>33</v>
      </c>
      <c r="AX169" s="13" t="s">
        <v>85</v>
      </c>
      <c r="AY169" s="160" t="s">
        <v>185</v>
      </c>
    </row>
    <row r="170" spans="2:65" s="1" customFormat="1" ht="16.5" customHeight="1" x14ac:dyDescent="0.2">
      <c r="B170" s="32"/>
      <c r="C170" s="136" t="s">
        <v>258</v>
      </c>
      <c r="D170" s="136" t="s">
        <v>191</v>
      </c>
      <c r="E170" s="137" t="s">
        <v>1496</v>
      </c>
      <c r="F170" s="138" t="s">
        <v>1497</v>
      </c>
      <c r="G170" s="139" t="s">
        <v>382</v>
      </c>
      <c r="H170" s="140">
        <v>8.58</v>
      </c>
      <c r="I170" s="141"/>
      <c r="J170" s="142">
        <f>ROUND(I170*H170,2)</f>
        <v>0</v>
      </c>
      <c r="K170" s="138" t="s">
        <v>195</v>
      </c>
      <c r="L170" s="32"/>
      <c r="M170" s="143" t="s">
        <v>1</v>
      </c>
      <c r="N170" s="144" t="s">
        <v>42</v>
      </c>
      <c r="P170" s="145">
        <f>O170*H170</f>
        <v>0</v>
      </c>
      <c r="Q170" s="145">
        <v>0</v>
      </c>
      <c r="R170" s="145">
        <f>Q170*H170</f>
        <v>0</v>
      </c>
      <c r="S170" s="145">
        <v>0</v>
      </c>
      <c r="T170" s="146">
        <f>S170*H170</f>
        <v>0</v>
      </c>
      <c r="AR170" s="147" t="s">
        <v>184</v>
      </c>
      <c r="AT170" s="147" t="s">
        <v>191</v>
      </c>
      <c r="AU170" s="147" t="s">
        <v>87</v>
      </c>
      <c r="AY170" s="17" t="s">
        <v>185</v>
      </c>
      <c r="BE170" s="148">
        <f>IF(N170="základní",J170,0)</f>
        <v>0</v>
      </c>
      <c r="BF170" s="148">
        <f>IF(N170="snížená",J170,0)</f>
        <v>0</v>
      </c>
      <c r="BG170" s="148">
        <f>IF(N170="zákl. přenesená",J170,0)</f>
        <v>0</v>
      </c>
      <c r="BH170" s="148">
        <f>IF(N170="sníž. přenesená",J170,0)</f>
        <v>0</v>
      </c>
      <c r="BI170" s="148">
        <f>IF(N170="nulová",J170,0)</f>
        <v>0</v>
      </c>
      <c r="BJ170" s="17" t="s">
        <v>85</v>
      </c>
      <c r="BK170" s="148">
        <f>ROUND(I170*H170,2)</f>
        <v>0</v>
      </c>
      <c r="BL170" s="17" t="s">
        <v>184</v>
      </c>
      <c r="BM170" s="147" t="s">
        <v>2350</v>
      </c>
    </row>
    <row r="171" spans="2:65" s="1" customFormat="1" ht="19.2" x14ac:dyDescent="0.2">
      <c r="B171" s="32"/>
      <c r="D171" s="149" t="s">
        <v>198</v>
      </c>
      <c r="F171" s="150" t="s">
        <v>1499</v>
      </c>
      <c r="I171" s="151"/>
      <c r="L171" s="32"/>
      <c r="M171" s="152"/>
      <c r="T171" s="56"/>
      <c r="AT171" s="17" t="s">
        <v>198</v>
      </c>
      <c r="AU171" s="17" t="s">
        <v>87</v>
      </c>
    </row>
    <row r="172" spans="2:65" s="12" customFormat="1" x14ac:dyDescent="0.2">
      <c r="B172" s="153"/>
      <c r="D172" s="149" t="s">
        <v>199</v>
      </c>
      <c r="E172" s="154" t="s">
        <v>1</v>
      </c>
      <c r="F172" s="155" t="s">
        <v>2504</v>
      </c>
      <c r="H172" s="154" t="s">
        <v>1</v>
      </c>
      <c r="I172" s="156"/>
      <c r="L172" s="153"/>
      <c r="M172" s="157"/>
      <c r="T172" s="158"/>
      <c r="AT172" s="154" t="s">
        <v>199</v>
      </c>
      <c r="AU172" s="154" t="s">
        <v>87</v>
      </c>
      <c r="AV172" s="12" t="s">
        <v>85</v>
      </c>
      <c r="AW172" s="12" t="s">
        <v>33</v>
      </c>
      <c r="AX172" s="12" t="s">
        <v>77</v>
      </c>
      <c r="AY172" s="154" t="s">
        <v>185</v>
      </c>
    </row>
    <row r="173" spans="2:65" s="13" customFormat="1" x14ac:dyDescent="0.2">
      <c r="B173" s="159"/>
      <c r="D173" s="149" t="s">
        <v>199</v>
      </c>
      <c r="E173" s="160" t="s">
        <v>1</v>
      </c>
      <c r="F173" s="161" t="s">
        <v>2505</v>
      </c>
      <c r="H173" s="162">
        <v>8.58</v>
      </c>
      <c r="I173" s="163"/>
      <c r="L173" s="159"/>
      <c r="M173" s="164"/>
      <c r="T173" s="165"/>
      <c r="AT173" s="160" t="s">
        <v>199</v>
      </c>
      <c r="AU173" s="160" t="s">
        <v>87</v>
      </c>
      <c r="AV173" s="13" t="s">
        <v>87</v>
      </c>
      <c r="AW173" s="13" t="s">
        <v>33</v>
      </c>
      <c r="AX173" s="13" t="s">
        <v>85</v>
      </c>
      <c r="AY173" s="160" t="s">
        <v>185</v>
      </c>
    </row>
    <row r="174" spans="2:65" s="1" customFormat="1" ht="16.5" customHeight="1" x14ac:dyDescent="0.2">
      <c r="B174" s="32"/>
      <c r="C174" s="176" t="s">
        <v>264</v>
      </c>
      <c r="D174" s="176" t="s">
        <v>455</v>
      </c>
      <c r="E174" s="177" t="s">
        <v>493</v>
      </c>
      <c r="F174" s="178" t="s">
        <v>494</v>
      </c>
      <c r="G174" s="179" t="s">
        <v>443</v>
      </c>
      <c r="H174" s="180">
        <v>17.16</v>
      </c>
      <c r="I174" s="181"/>
      <c r="J174" s="182">
        <f>ROUND(I174*H174,2)</f>
        <v>0</v>
      </c>
      <c r="K174" s="178" t="s">
        <v>195</v>
      </c>
      <c r="L174" s="183"/>
      <c r="M174" s="184" t="s">
        <v>1</v>
      </c>
      <c r="N174" s="185" t="s">
        <v>42</v>
      </c>
      <c r="P174" s="145">
        <f>O174*H174</f>
        <v>0</v>
      </c>
      <c r="Q174" s="145">
        <v>1</v>
      </c>
      <c r="R174" s="145">
        <f>Q174*H174</f>
        <v>17.16</v>
      </c>
      <c r="S174" s="145">
        <v>0</v>
      </c>
      <c r="T174" s="146">
        <f>S174*H174</f>
        <v>0</v>
      </c>
      <c r="AR174" s="147" t="s">
        <v>236</v>
      </c>
      <c r="AT174" s="147" t="s">
        <v>455</v>
      </c>
      <c r="AU174" s="147" t="s">
        <v>87</v>
      </c>
      <c r="AY174" s="17" t="s">
        <v>185</v>
      </c>
      <c r="BE174" s="148">
        <f>IF(N174="základní",J174,0)</f>
        <v>0</v>
      </c>
      <c r="BF174" s="148">
        <f>IF(N174="snížená",J174,0)</f>
        <v>0</v>
      </c>
      <c r="BG174" s="148">
        <f>IF(N174="zákl. přenesená",J174,0)</f>
        <v>0</v>
      </c>
      <c r="BH174" s="148">
        <f>IF(N174="sníž. přenesená",J174,0)</f>
        <v>0</v>
      </c>
      <c r="BI174" s="148">
        <f>IF(N174="nulová",J174,0)</f>
        <v>0</v>
      </c>
      <c r="BJ174" s="17" t="s">
        <v>85</v>
      </c>
      <c r="BK174" s="148">
        <f>ROUND(I174*H174,2)</f>
        <v>0</v>
      </c>
      <c r="BL174" s="17" t="s">
        <v>184</v>
      </c>
      <c r="BM174" s="147" t="s">
        <v>2354</v>
      </c>
    </row>
    <row r="175" spans="2:65" s="1" customFormat="1" x14ac:dyDescent="0.2">
      <c r="B175" s="32"/>
      <c r="D175" s="149" t="s">
        <v>198</v>
      </c>
      <c r="F175" s="150" t="s">
        <v>494</v>
      </c>
      <c r="I175" s="151"/>
      <c r="L175" s="32"/>
      <c r="M175" s="152"/>
      <c r="T175" s="56"/>
      <c r="AT175" s="17" t="s">
        <v>198</v>
      </c>
      <c r="AU175" s="17" t="s">
        <v>87</v>
      </c>
    </row>
    <row r="176" spans="2:65" s="13" customFormat="1" x14ac:dyDescent="0.2">
      <c r="B176" s="159"/>
      <c r="D176" s="149" t="s">
        <v>199</v>
      </c>
      <c r="E176" s="160" t="s">
        <v>1</v>
      </c>
      <c r="F176" s="161" t="s">
        <v>2506</v>
      </c>
      <c r="H176" s="162">
        <v>17.16</v>
      </c>
      <c r="I176" s="163"/>
      <c r="L176" s="159"/>
      <c r="M176" s="164"/>
      <c r="T176" s="165"/>
      <c r="AT176" s="160" t="s">
        <v>199</v>
      </c>
      <c r="AU176" s="160" t="s">
        <v>87</v>
      </c>
      <c r="AV176" s="13" t="s">
        <v>87</v>
      </c>
      <c r="AW176" s="13" t="s">
        <v>33</v>
      </c>
      <c r="AX176" s="13" t="s">
        <v>85</v>
      </c>
      <c r="AY176" s="160" t="s">
        <v>185</v>
      </c>
    </row>
    <row r="177" spans="2:65" s="11" customFormat="1" ht="22.95" customHeight="1" x14ac:dyDescent="0.25">
      <c r="B177" s="124"/>
      <c r="D177" s="125" t="s">
        <v>76</v>
      </c>
      <c r="E177" s="134" t="s">
        <v>184</v>
      </c>
      <c r="F177" s="134" t="s">
        <v>521</v>
      </c>
      <c r="I177" s="127"/>
      <c r="J177" s="135">
        <f>BK177</f>
        <v>0</v>
      </c>
      <c r="L177" s="124"/>
      <c r="M177" s="129"/>
      <c r="P177" s="130">
        <f>SUM(P178:P181)</f>
        <v>0</v>
      </c>
      <c r="R177" s="130">
        <f>SUM(R178:R181)</f>
        <v>0</v>
      </c>
      <c r="T177" s="131">
        <f>SUM(T178:T181)</f>
        <v>0</v>
      </c>
      <c r="AR177" s="125" t="s">
        <v>85</v>
      </c>
      <c r="AT177" s="132" t="s">
        <v>76</v>
      </c>
      <c r="AU177" s="132" t="s">
        <v>85</v>
      </c>
      <c r="AY177" s="125" t="s">
        <v>185</v>
      </c>
      <c r="BK177" s="133">
        <f>SUM(BK178:BK181)</f>
        <v>0</v>
      </c>
    </row>
    <row r="178" spans="2:65" s="1" customFormat="1" ht="16.5" customHeight="1" x14ac:dyDescent="0.2">
      <c r="B178" s="32"/>
      <c r="C178" s="136" t="s">
        <v>271</v>
      </c>
      <c r="D178" s="136" t="s">
        <v>191</v>
      </c>
      <c r="E178" s="137" t="s">
        <v>523</v>
      </c>
      <c r="F178" s="138" t="s">
        <v>524</v>
      </c>
      <c r="G178" s="139" t="s">
        <v>382</v>
      </c>
      <c r="H178" s="140">
        <v>2.6</v>
      </c>
      <c r="I178" s="141"/>
      <c r="J178" s="142">
        <f>ROUND(I178*H178,2)</f>
        <v>0</v>
      </c>
      <c r="K178" s="138" t="s">
        <v>195</v>
      </c>
      <c r="L178" s="32"/>
      <c r="M178" s="143" t="s">
        <v>1</v>
      </c>
      <c r="N178" s="144" t="s">
        <v>42</v>
      </c>
      <c r="P178" s="145">
        <f>O178*H178</f>
        <v>0</v>
      </c>
      <c r="Q178" s="145">
        <v>0</v>
      </c>
      <c r="R178" s="145">
        <f>Q178*H178</f>
        <v>0</v>
      </c>
      <c r="S178" s="145">
        <v>0</v>
      </c>
      <c r="T178" s="146">
        <f>S178*H178</f>
        <v>0</v>
      </c>
      <c r="AR178" s="147" t="s">
        <v>184</v>
      </c>
      <c r="AT178" s="147" t="s">
        <v>191</v>
      </c>
      <c r="AU178" s="147" t="s">
        <v>87</v>
      </c>
      <c r="AY178" s="17" t="s">
        <v>185</v>
      </c>
      <c r="BE178" s="148">
        <f>IF(N178="základní",J178,0)</f>
        <v>0</v>
      </c>
      <c r="BF178" s="148">
        <f>IF(N178="snížená",J178,0)</f>
        <v>0</v>
      </c>
      <c r="BG178" s="148">
        <f>IF(N178="zákl. přenesená",J178,0)</f>
        <v>0</v>
      </c>
      <c r="BH178" s="148">
        <f>IF(N178="sníž. přenesená",J178,0)</f>
        <v>0</v>
      </c>
      <c r="BI178" s="148">
        <f>IF(N178="nulová",J178,0)</f>
        <v>0</v>
      </c>
      <c r="BJ178" s="17" t="s">
        <v>85</v>
      </c>
      <c r="BK178" s="148">
        <f>ROUND(I178*H178,2)</f>
        <v>0</v>
      </c>
      <c r="BL178" s="17" t="s">
        <v>184</v>
      </c>
      <c r="BM178" s="147" t="s">
        <v>2356</v>
      </c>
    </row>
    <row r="179" spans="2:65" s="1" customFormat="1" x14ac:dyDescent="0.2">
      <c r="B179" s="32"/>
      <c r="D179" s="149" t="s">
        <v>198</v>
      </c>
      <c r="F179" s="150" t="s">
        <v>526</v>
      </c>
      <c r="I179" s="151"/>
      <c r="L179" s="32"/>
      <c r="M179" s="152"/>
      <c r="T179" s="56"/>
      <c r="AT179" s="17" t="s">
        <v>198</v>
      </c>
      <c r="AU179" s="17" t="s">
        <v>87</v>
      </c>
    </row>
    <row r="180" spans="2:65" s="12" customFormat="1" x14ac:dyDescent="0.2">
      <c r="B180" s="153"/>
      <c r="D180" s="149" t="s">
        <v>199</v>
      </c>
      <c r="E180" s="154" t="s">
        <v>1</v>
      </c>
      <c r="F180" s="155" t="s">
        <v>2507</v>
      </c>
      <c r="H180" s="154" t="s">
        <v>1</v>
      </c>
      <c r="I180" s="156"/>
      <c r="L180" s="153"/>
      <c r="M180" s="157"/>
      <c r="T180" s="158"/>
      <c r="AT180" s="154" t="s">
        <v>199</v>
      </c>
      <c r="AU180" s="154" t="s">
        <v>87</v>
      </c>
      <c r="AV180" s="12" t="s">
        <v>85</v>
      </c>
      <c r="AW180" s="12" t="s">
        <v>33</v>
      </c>
      <c r="AX180" s="12" t="s">
        <v>77</v>
      </c>
      <c r="AY180" s="154" t="s">
        <v>185</v>
      </c>
    </row>
    <row r="181" spans="2:65" s="13" customFormat="1" x14ac:dyDescent="0.2">
      <c r="B181" s="159"/>
      <c r="D181" s="149" t="s">
        <v>199</v>
      </c>
      <c r="E181" s="160" t="s">
        <v>1</v>
      </c>
      <c r="F181" s="161" t="s">
        <v>2508</v>
      </c>
      <c r="H181" s="162">
        <v>2.6</v>
      </c>
      <c r="I181" s="163"/>
      <c r="L181" s="159"/>
      <c r="M181" s="164"/>
      <c r="T181" s="165"/>
      <c r="AT181" s="160" t="s">
        <v>199</v>
      </c>
      <c r="AU181" s="160" t="s">
        <v>87</v>
      </c>
      <c r="AV181" s="13" t="s">
        <v>87</v>
      </c>
      <c r="AW181" s="13" t="s">
        <v>33</v>
      </c>
      <c r="AX181" s="13" t="s">
        <v>85</v>
      </c>
      <c r="AY181" s="160" t="s">
        <v>185</v>
      </c>
    </row>
    <row r="182" spans="2:65" s="11" customFormat="1" ht="22.95" customHeight="1" x14ac:dyDescent="0.25">
      <c r="B182" s="124"/>
      <c r="D182" s="125" t="s">
        <v>76</v>
      </c>
      <c r="E182" s="134" t="s">
        <v>236</v>
      </c>
      <c r="F182" s="134" t="s">
        <v>705</v>
      </c>
      <c r="I182" s="127"/>
      <c r="J182" s="135">
        <f>BK182</f>
        <v>0</v>
      </c>
      <c r="L182" s="124"/>
      <c r="M182" s="129"/>
      <c r="P182" s="130">
        <f>SUM(P183:P227)</f>
        <v>0</v>
      </c>
      <c r="R182" s="130">
        <f>SUM(R183:R227)</f>
        <v>0.36328576000000001</v>
      </c>
      <c r="T182" s="131">
        <f>SUM(T183:T227)</f>
        <v>0</v>
      </c>
      <c r="AR182" s="125" t="s">
        <v>85</v>
      </c>
      <c r="AT182" s="132" t="s">
        <v>76</v>
      </c>
      <c r="AU182" s="132" t="s">
        <v>85</v>
      </c>
      <c r="AY182" s="125" t="s">
        <v>185</v>
      </c>
      <c r="BK182" s="133">
        <f>SUM(BK183:BK227)</f>
        <v>0</v>
      </c>
    </row>
    <row r="183" spans="2:65" s="1" customFormat="1" ht="16.5" customHeight="1" x14ac:dyDescent="0.2">
      <c r="B183" s="32"/>
      <c r="C183" s="136" t="s">
        <v>277</v>
      </c>
      <c r="D183" s="136" t="s">
        <v>191</v>
      </c>
      <c r="E183" s="137" t="s">
        <v>1530</v>
      </c>
      <c r="F183" s="138" t="s">
        <v>1531</v>
      </c>
      <c r="G183" s="139" t="s">
        <v>365</v>
      </c>
      <c r="H183" s="140">
        <v>32.5</v>
      </c>
      <c r="I183" s="141"/>
      <c r="J183" s="142">
        <f>ROUND(I183*H183,2)</f>
        <v>0</v>
      </c>
      <c r="K183" s="138" t="s">
        <v>195</v>
      </c>
      <c r="L183" s="32"/>
      <c r="M183" s="143" t="s">
        <v>1</v>
      </c>
      <c r="N183" s="144" t="s">
        <v>42</v>
      </c>
      <c r="P183" s="145">
        <f>O183*H183</f>
        <v>0</v>
      </c>
      <c r="Q183" s="145">
        <v>0</v>
      </c>
      <c r="R183" s="145">
        <f>Q183*H183</f>
        <v>0</v>
      </c>
      <c r="S183" s="145">
        <v>0</v>
      </c>
      <c r="T183" s="146">
        <f>S183*H183</f>
        <v>0</v>
      </c>
      <c r="AR183" s="147" t="s">
        <v>184</v>
      </c>
      <c r="AT183" s="147" t="s">
        <v>191</v>
      </c>
      <c r="AU183" s="147" t="s">
        <v>87</v>
      </c>
      <c r="AY183" s="17" t="s">
        <v>185</v>
      </c>
      <c r="BE183" s="148">
        <f>IF(N183="základní",J183,0)</f>
        <v>0</v>
      </c>
      <c r="BF183" s="148">
        <f>IF(N183="snížená",J183,0)</f>
        <v>0</v>
      </c>
      <c r="BG183" s="148">
        <f>IF(N183="zákl. přenesená",J183,0)</f>
        <v>0</v>
      </c>
      <c r="BH183" s="148">
        <f>IF(N183="sníž. přenesená",J183,0)</f>
        <v>0</v>
      </c>
      <c r="BI183" s="148">
        <f>IF(N183="nulová",J183,0)</f>
        <v>0</v>
      </c>
      <c r="BJ183" s="17" t="s">
        <v>85</v>
      </c>
      <c r="BK183" s="148">
        <f>ROUND(I183*H183,2)</f>
        <v>0</v>
      </c>
      <c r="BL183" s="17" t="s">
        <v>184</v>
      </c>
      <c r="BM183" s="147" t="s">
        <v>2359</v>
      </c>
    </row>
    <row r="184" spans="2:65" s="1" customFormat="1" x14ac:dyDescent="0.2">
      <c r="B184" s="32"/>
      <c r="D184" s="149" t="s">
        <v>198</v>
      </c>
      <c r="F184" s="150" t="s">
        <v>1533</v>
      </c>
      <c r="I184" s="151"/>
      <c r="L184" s="32"/>
      <c r="M184" s="152"/>
      <c r="T184" s="56"/>
      <c r="AT184" s="17" t="s">
        <v>198</v>
      </c>
      <c r="AU184" s="17" t="s">
        <v>87</v>
      </c>
    </row>
    <row r="185" spans="2:65" s="13" customFormat="1" x14ac:dyDescent="0.2">
      <c r="B185" s="159"/>
      <c r="D185" s="149" t="s">
        <v>199</v>
      </c>
      <c r="E185" s="160" t="s">
        <v>1</v>
      </c>
      <c r="F185" s="161" t="s">
        <v>2509</v>
      </c>
      <c r="H185" s="162">
        <v>32.5</v>
      </c>
      <c r="I185" s="163"/>
      <c r="L185" s="159"/>
      <c r="M185" s="164"/>
      <c r="T185" s="165"/>
      <c r="AT185" s="160" t="s">
        <v>199</v>
      </c>
      <c r="AU185" s="160" t="s">
        <v>87</v>
      </c>
      <c r="AV185" s="13" t="s">
        <v>87</v>
      </c>
      <c r="AW185" s="13" t="s">
        <v>33</v>
      </c>
      <c r="AX185" s="13" t="s">
        <v>85</v>
      </c>
      <c r="AY185" s="160" t="s">
        <v>185</v>
      </c>
    </row>
    <row r="186" spans="2:65" s="1" customFormat="1" ht="16.5" customHeight="1" x14ac:dyDescent="0.2">
      <c r="B186" s="32"/>
      <c r="C186" s="176" t="s">
        <v>8</v>
      </c>
      <c r="D186" s="176" t="s">
        <v>455</v>
      </c>
      <c r="E186" s="177" t="s">
        <v>2361</v>
      </c>
      <c r="F186" s="178" t="s">
        <v>2362</v>
      </c>
      <c r="G186" s="179" t="s">
        <v>365</v>
      </c>
      <c r="H186" s="180">
        <v>32.988</v>
      </c>
      <c r="I186" s="181"/>
      <c r="J186" s="182">
        <f>ROUND(I186*H186,2)</f>
        <v>0</v>
      </c>
      <c r="K186" s="178" t="s">
        <v>195</v>
      </c>
      <c r="L186" s="183"/>
      <c r="M186" s="184" t="s">
        <v>1</v>
      </c>
      <c r="N186" s="185" t="s">
        <v>42</v>
      </c>
      <c r="P186" s="145">
        <f>O186*H186</f>
        <v>0</v>
      </c>
      <c r="Q186" s="145">
        <v>2.7E-4</v>
      </c>
      <c r="R186" s="145">
        <f>Q186*H186</f>
        <v>8.9067599999999997E-3</v>
      </c>
      <c r="S186" s="145">
        <v>0</v>
      </c>
      <c r="T186" s="146">
        <f>S186*H186</f>
        <v>0</v>
      </c>
      <c r="AR186" s="147" t="s">
        <v>236</v>
      </c>
      <c r="AT186" s="147" t="s">
        <v>455</v>
      </c>
      <c r="AU186" s="147" t="s">
        <v>87</v>
      </c>
      <c r="AY186" s="17" t="s">
        <v>185</v>
      </c>
      <c r="BE186" s="148">
        <f>IF(N186="základní",J186,0)</f>
        <v>0</v>
      </c>
      <c r="BF186" s="148">
        <f>IF(N186="snížená",J186,0)</f>
        <v>0</v>
      </c>
      <c r="BG186" s="148">
        <f>IF(N186="zákl. přenesená",J186,0)</f>
        <v>0</v>
      </c>
      <c r="BH186" s="148">
        <f>IF(N186="sníž. přenesená",J186,0)</f>
        <v>0</v>
      </c>
      <c r="BI186" s="148">
        <f>IF(N186="nulová",J186,0)</f>
        <v>0</v>
      </c>
      <c r="BJ186" s="17" t="s">
        <v>85</v>
      </c>
      <c r="BK186" s="148">
        <f>ROUND(I186*H186,2)</f>
        <v>0</v>
      </c>
      <c r="BL186" s="17" t="s">
        <v>184</v>
      </c>
      <c r="BM186" s="147" t="s">
        <v>2363</v>
      </c>
    </row>
    <row r="187" spans="2:65" s="1" customFormat="1" x14ac:dyDescent="0.2">
      <c r="B187" s="32"/>
      <c r="D187" s="149" t="s">
        <v>198</v>
      </c>
      <c r="F187" s="150" t="s">
        <v>2362</v>
      </c>
      <c r="I187" s="151"/>
      <c r="L187" s="32"/>
      <c r="M187" s="152"/>
      <c r="T187" s="56"/>
      <c r="AT187" s="17" t="s">
        <v>198</v>
      </c>
      <c r="AU187" s="17" t="s">
        <v>87</v>
      </c>
    </row>
    <row r="188" spans="2:65" s="13" customFormat="1" x14ac:dyDescent="0.2">
      <c r="B188" s="159"/>
      <c r="D188" s="149" t="s">
        <v>199</v>
      </c>
      <c r="E188" s="160" t="s">
        <v>1</v>
      </c>
      <c r="F188" s="161" t="s">
        <v>2510</v>
      </c>
      <c r="H188" s="162">
        <v>32.5</v>
      </c>
      <c r="I188" s="163"/>
      <c r="L188" s="159"/>
      <c r="M188" s="164"/>
      <c r="T188" s="165"/>
      <c r="AT188" s="160" t="s">
        <v>199</v>
      </c>
      <c r="AU188" s="160" t="s">
        <v>87</v>
      </c>
      <c r="AV188" s="13" t="s">
        <v>87</v>
      </c>
      <c r="AW188" s="13" t="s">
        <v>33</v>
      </c>
      <c r="AX188" s="13" t="s">
        <v>85</v>
      </c>
      <c r="AY188" s="160" t="s">
        <v>185</v>
      </c>
    </row>
    <row r="189" spans="2:65" s="13" customFormat="1" x14ac:dyDescent="0.2">
      <c r="B189" s="159"/>
      <c r="D189" s="149" t="s">
        <v>199</v>
      </c>
      <c r="F189" s="161" t="s">
        <v>2511</v>
      </c>
      <c r="H189" s="162">
        <v>32.988</v>
      </c>
      <c r="I189" s="163"/>
      <c r="L189" s="159"/>
      <c r="M189" s="164"/>
      <c r="T189" s="165"/>
      <c r="AT189" s="160" t="s">
        <v>199</v>
      </c>
      <c r="AU189" s="160" t="s">
        <v>87</v>
      </c>
      <c r="AV189" s="13" t="s">
        <v>87</v>
      </c>
      <c r="AW189" s="13" t="s">
        <v>4</v>
      </c>
      <c r="AX189" s="13" t="s">
        <v>85</v>
      </c>
      <c r="AY189" s="160" t="s">
        <v>185</v>
      </c>
    </row>
    <row r="190" spans="2:65" s="1" customFormat="1" ht="16.5" customHeight="1" x14ac:dyDescent="0.2">
      <c r="B190" s="32"/>
      <c r="C190" s="136" t="s">
        <v>387</v>
      </c>
      <c r="D190" s="136" t="s">
        <v>191</v>
      </c>
      <c r="E190" s="137" t="s">
        <v>2376</v>
      </c>
      <c r="F190" s="138" t="s">
        <v>2377</v>
      </c>
      <c r="G190" s="139" t="s">
        <v>532</v>
      </c>
      <c r="H190" s="140">
        <v>6</v>
      </c>
      <c r="I190" s="141"/>
      <c r="J190" s="142">
        <f>ROUND(I190*H190,2)</f>
        <v>0</v>
      </c>
      <c r="K190" s="138" t="s">
        <v>195</v>
      </c>
      <c r="L190" s="32"/>
      <c r="M190" s="143" t="s">
        <v>1</v>
      </c>
      <c r="N190" s="144" t="s">
        <v>42</v>
      </c>
      <c r="P190" s="145">
        <f>O190*H190</f>
        <v>0</v>
      </c>
      <c r="Q190" s="145">
        <v>3.8000000000000002E-4</v>
      </c>
      <c r="R190" s="145">
        <f>Q190*H190</f>
        <v>2.2799999999999999E-3</v>
      </c>
      <c r="S190" s="145">
        <v>0</v>
      </c>
      <c r="T190" s="146">
        <f>S190*H190</f>
        <v>0</v>
      </c>
      <c r="AR190" s="147" t="s">
        <v>184</v>
      </c>
      <c r="AT190" s="147" t="s">
        <v>191</v>
      </c>
      <c r="AU190" s="147" t="s">
        <v>87</v>
      </c>
      <c r="AY190" s="17" t="s">
        <v>185</v>
      </c>
      <c r="BE190" s="148">
        <f>IF(N190="základní",J190,0)</f>
        <v>0</v>
      </c>
      <c r="BF190" s="148">
        <f>IF(N190="snížená",J190,0)</f>
        <v>0</v>
      </c>
      <c r="BG190" s="148">
        <f>IF(N190="zákl. přenesená",J190,0)</f>
        <v>0</v>
      </c>
      <c r="BH190" s="148">
        <f>IF(N190="sníž. přenesená",J190,0)</f>
        <v>0</v>
      </c>
      <c r="BI190" s="148">
        <f>IF(N190="nulová",J190,0)</f>
        <v>0</v>
      </c>
      <c r="BJ190" s="17" t="s">
        <v>85</v>
      </c>
      <c r="BK190" s="148">
        <f>ROUND(I190*H190,2)</f>
        <v>0</v>
      </c>
      <c r="BL190" s="17" t="s">
        <v>184</v>
      </c>
      <c r="BM190" s="147" t="s">
        <v>2378</v>
      </c>
    </row>
    <row r="191" spans="2:65" s="1" customFormat="1" x14ac:dyDescent="0.2">
      <c r="B191" s="32"/>
      <c r="D191" s="149" t="s">
        <v>198</v>
      </c>
      <c r="F191" s="150" t="s">
        <v>2379</v>
      </c>
      <c r="I191" s="151"/>
      <c r="L191" s="32"/>
      <c r="M191" s="152"/>
      <c r="T191" s="56"/>
      <c r="AT191" s="17" t="s">
        <v>198</v>
      </c>
      <c r="AU191" s="17" t="s">
        <v>87</v>
      </c>
    </row>
    <row r="192" spans="2:65" s="12" customFormat="1" x14ac:dyDescent="0.2">
      <c r="B192" s="153"/>
      <c r="D192" s="149" t="s">
        <v>199</v>
      </c>
      <c r="E192" s="154" t="s">
        <v>1</v>
      </c>
      <c r="F192" s="155" t="s">
        <v>2380</v>
      </c>
      <c r="H192" s="154" t="s">
        <v>1</v>
      </c>
      <c r="I192" s="156"/>
      <c r="L192" s="153"/>
      <c r="M192" s="157"/>
      <c r="T192" s="158"/>
      <c r="AT192" s="154" t="s">
        <v>199</v>
      </c>
      <c r="AU192" s="154" t="s">
        <v>87</v>
      </c>
      <c r="AV192" s="12" t="s">
        <v>85</v>
      </c>
      <c r="AW192" s="12" t="s">
        <v>33</v>
      </c>
      <c r="AX192" s="12" t="s">
        <v>77</v>
      </c>
      <c r="AY192" s="154" t="s">
        <v>185</v>
      </c>
    </row>
    <row r="193" spans="2:65" s="12" customFormat="1" x14ac:dyDescent="0.2">
      <c r="B193" s="153"/>
      <c r="D193" s="149" t="s">
        <v>199</v>
      </c>
      <c r="E193" s="154" t="s">
        <v>1</v>
      </c>
      <c r="F193" s="155" t="s">
        <v>2381</v>
      </c>
      <c r="H193" s="154" t="s">
        <v>1</v>
      </c>
      <c r="I193" s="156"/>
      <c r="L193" s="153"/>
      <c r="M193" s="157"/>
      <c r="T193" s="158"/>
      <c r="AT193" s="154" t="s">
        <v>199</v>
      </c>
      <c r="AU193" s="154" t="s">
        <v>87</v>
      </c>
      <c r="AV193" s="12" t="s">
        <v>85</v>
      </c>
      <c r="AW193" s="12" t="s">
        <v>33</v>
      </c>
      <c r="AX193" s="12" t="s">
        <v>77</v>
      </c>
      <c r="AY193" s="154" t="s">
        <v>185</v>
      </c>
    </row>
    <row r="194" spans="2:65" s="13" customFormat="1" x14ac:dyDescent="0.2">
      <c r="B194" s="159"/>
      <c r="D194" s="149" t="s">
        <v>199</v>
      </c>
      <c r="E194" s="160" t="s">
        <v>1</v>
      </c>
      <c r="F194" s="161" t="s">
        <v>2512</v>
      </c>
      <c r="H194" s="162">
        <v>6</v>
      </c>
      <c r="I194" s="163"/>
      <c r="L194" s="159"/>
      <c r="M194" s="164"/>
      <c r="T194" s="165"/>
      <c r="AT194" s="160" t="s">
        <v>199</v>
      </c>
      <c r="AU194" s="160" t="s">
        <v>87</v>
      </c>
      <c r="AV194" s="13" t="s">
        <v>87</v>
      </c>
      <c r="AW194" s="13" t="s">
        <v>33</v>
      </c>
      <c r="AX194" s="13" t="s">
        <v>85</v>
      </c>
      <c r="AY194" s="160" t="s">
        <v>185</v>
      </c>
    </row>
    <row r="195" spans="2:65" s="1" customFormat="1" ht="16.5" customHeight="1" x14ac:dyDescent="0.2">
      <c r="B195" s="32"/>
      <c r="C195" s="136" t="s">
        <v>393</v>
      </c>
      <c r="D195" s="136" t="s">
        <v>191</v>
      </c>
      <c r="E195" s="137" t="s">
        <v>2389</v>
      </c>
      <c r="F195" s="138" t="s">
        <v>2390</v>
      </c>
      <c r="G195" s="139" t="s">
        <v>532</v>
      </c>
      <c r="H195" s="140">
        <v>6</v>
      </c>
      <c r="I195" s="141"/>
      <c r="J195" s="142">
        <f>ROUND(I195*H195,2)</f>
        <v>0</v>
      </c>
      <c r="K195" s="138" t="s">
        <v>2391</v>
      </c>
      <c r="L195" s="32"/>
      <c r="M195" s="143" t="s">
        <v>1</v>
      </c>
      <c r="N195" s="144" t="s">
        <v>42</v>
      </c>
      <c r="P195" s="145">
        <f>O195*H195</f>
        <v>0</v>
      </c>
      <c r="Q195" s="145">
        <v>0</v>
      </c>
      <c r="R195" s="145">
        <f>Q195*H195</f>
        <v>0</v>
      </c>
      <c r="S195" s="145">
        <v>0</v>
      </c>
      <c r="T195" s="146">
        <f>S195*H195</f>
        <v>0</v>
      </c>
      <c r="AR195" s="147" t="s">
        <v>184</v>
      </c>
      <c r="AT195" s="147" t="s">
        <v>191</v>
      </c>
      <c r="AU195" s="147" t="s">
        <v>87</v>
      </c>
      <c r="AY195" s="17" t="s">
        <v>185</v>
      </c>
      <c r="BE195" s="148">
        <f>IF(N195="základní",J195,0)</f>
        <v>0</v>
      </c>
      <c r="BF195" s="148">
        <f>IF(N195="snížená",J195,0)</f>
        <v>0</v>
      </c>
      <c r="BG195" s="148">
        <f>IF(N195="zákl. přenesená",J195,0)</f>
        <v>0</v>
      </c>
      <c r="BH195" s="148">
        <f>IF(N195="sníž. přenesená",J195,0)</f>
        <v>0</v>
      </c>
      <c r="BI195" s="148">
        <f>IF(N195="nulová",J195,0)</f>
        <v>0</v>
      </c>
      <c r="BJ195" s="17" t="s">
        <v>85</v>
      </c>
      <c r="BK195" s="148">
        <f>ROUND(I195*H195,2)</f>
        <v>0</v>
      </c>
      <c r="BL195" s="17" t="s">
        <v>184</v>
      </c>
      <c r="BM195" s="147" t="s">
        <v>2392</v>
      </c>
    </row>
    <row r="196" spans="2:65" s="1" customFormat="1" ht="19.2" x14ac:dyDescent="0.2">
      <c r="B196" s="32"/>
      <c r="D196" s="149" t="s">
        <v>198</v>
      </c>
      <c r="F196" s="150" t="s">
        <v>2393</v>
      </c>
      <c r="I196" s="151"/>
      <c r="L196" s="32"/>
      <c r="M196" s="152"/>
      <c r="T196" s="56"/>
      <c r="AT196" s="17" t="s">
        <v>198</v>
      </c>
      <c r="AU196" s="17" t="s">
        <v>87</v>
      </c>
    </row>
    <row r="197" spans="2:65" s="13" customFormat="1" x14ac:dyDescent="0.2">
      <c r="B197" s="159"/>
      <c r="D197" s="149" t="s">
        <v>199</v>
      </c>
      <c r="E197" s="160" t="s">
        <v>1</v>
      </c>
      <c r="F197" s="161" t="s">
        <v>2513</v>
      </c>
      <c r="H197" s="162">
        <v>6</v>
      </c>
      <c r="I197" s="163"/>
      <c r="L197" s="159"/>
      <c r="M197" s="164"/>
      <c r="T197" s="165"/>
      <c r="AT197" s="160" t="s">
        <v>199</v>
      </c>
      <c r="AU197" s="160" t="s">
        <v>87</v>
      </c>
      <c r="AV197" s="13" t="s">
        <v>87</v>
      </c>
      <c r="AW197" s="13" t="s">
        <v>33</v>
      </c>
      <c r="AX197" s="13" t="s">
        <v>85</v>
      </c>
      <c r="AY197" s="160" t="s">
        <v>185</v>
      </c>
    </row>
    <row r="198" spans="2:65" s="1" customFormat="1" ht="16.5" customHeight="1" x14ac:dyDescent="0.2">
      <c r="B198" s="32"/>
      <c r="C198" s="176" t="s">
        <v>399</v>
      </c>
      <c r="D198" s="176" t="s">
        <v>455</v>
      </c>
      <c r="E198" s="177" t="s">
        <v>2395</v>
      </c>
      <c r="F198" s="178" t="s">
        <v>2396</v>
      </c>
      <c r="G198" s="179" t="s">
        <v>532</v>
      </c>
      <c r="H198" s="180">
        <v>6</v>
      </c>
      <c r="I198" s="181"/>
      <c r="J198" s="182">
        <f>ROUND(I198*H198,2)</f>
        <v>0</v>
      </c>
      <c r="K198" s="178" t="s">
        <v>1</v>
      </c>
      <c r="L198" s="183"/>
      <c r="M198" s="184" t="s">
        <v>1</v>
      </c>
      <c r="N198" s="185" t="s">
        <v>42</v>
      </c>
      <c r="P198" s="145">
        <f>O198*H198</f>
        <v>0</v>
      </c>
      <c r="Q198" s="145">
        <v>3.3500000000000001E-3</v>
      </c>
      <c r="R198" s="145">
        <f>Q198*H198</f>
        <v>2.01E-2</v>
      </c>
      <c r="S198" s="145">
        <v>0</v>
      </c>
      <c r="T198" s="146">
        <f>S198*H198</f>
        <v>0</v>
      </c>
      <c r="AR198" s="147" t="s">
        <v>236</v>
      </c>
      <c r="AT198" s="147" t="s">
        <v>455</v>
      </c>
      <c r="AU198" s="147" t="s">
        <v>87</v>
      </c>
      <c r="AY198" s="17" t="s">
        <v>185</v>
      </c>
      <c r="BE198" s="148">
        <f>IF(N198="základní",J198,0)</f>
        <v>0</v>
      </c>
      <c r="BF198" s="148">
        <f>IF(N198="snížená",J198,0)</f>
        <v>0</v>
      </c>
      <c r="BG198" s="148">
        <f>IF(N198="zákl. přenesená",J198,0)</f>
        <v>0</v>
      </c>
      <c r="BH198" s="148">
        <f>IF(N198="sníž. přenesená",J198,0)</f>
        <v>0</v>
      </c>
      <c r="BI198" s="148">
        <f>IF(N198="nulová",J198,0)</f>
        <v>0</v>
      </c>
      <c r="BJ198" s="17" t="s">
        <v>85</v>
      </c>
      <c r="BK198" s="148">
        <f>ROUND(I198*H198,2)</f>
        <v>0</v>
      </c>
      <c r="BL198" s="17" t="s">
        <v>184</v>
      </c>
      <c r="BM198" s="147" t="s">
        <v>2397</v>
      </c>
    </row>
    <row r="199" spans="2:65" s="1" customFormat="1" x14ac:dyDescent="0.2">
      <c r="B199" s="32"/>
      <c r="D199" s="149" t="s">
        <v>198</v>
      </c>
      <c r="F199" s="150" t="s">
        <v>2396</v>
      </c>
      <c r="I199" s="151"/>
      <c r="L199" s="32"/>
      <c r="M199" s="152"/>
      <c r="T199" s="56"/>
      <c r="AT199" s="17" t="s">
        <v>198</v>
      </c>
      <c r="AU199" s="17" t="s">
        <v>87</v>
      </c>
    </row>
    <row r="200" spans="2:65" s="12" customFormat="1" x14ac:dyDescent="0.2">
      <c r="B200" s="153"/>
      <c r="D200" s="149" t="s">
        <v>199</v>
      </c>
      <c r="E200" s="154" t="s">
        <v>1</v>
      </c>
      <c r="F200" s="155" t="s">
        <v>2398</v>
      </c>
      <c r="H200" s="154" t="s">
        <v>1</v>
      </c>
      <c r="I200" s="156"/>
      <c r="L200" s="153"/>
      <c r="M200" s="157"/>
      <c r="T200" s="158"/>
      <c r="AT200" s="154" t="s">
        <v>199</v>
      </c>
      <c r="AU200" s="154" t="s">
        <v>87</v>
      </c>
      <c r="AV200" s="12" t="s">
        <v>85</v>
      </c>
      <c r="AW200" s="12" t="s">
        <v>33</v>
      </c>
      <c r="AX200" s="12" t="s">
        <v>77</v>
      </c>
      <c r="AY200" s="154" t="s">
        <v>185</v>
      </c>
    </row>
    <row r="201" spans="2:65" s="13" customFormat="1" x14ac:dyDescent="0.2">
      <c r="B201" s="159"/>
      <c r="D201" s="149" t="s">
        <v>199</v>
      </c>
      <c r="E201" s="160" t="s">
        <v>1</v>
      </c>
      <c r="F201" s="161" t="s">
        <v>2514</v>
      </c>
      <c r="H201" s="162">
        <v>6</v>
      </c>
      <c r="I201" s="163"/>
      <c r="L201" s="159"/>
      <c r="M201" s="164"/>
      <c r="T201" s="165"/>
      <c r="AT201" s="160" t="s">
        <v>199</v>
      </c>
      <c r="AU201" s="160" t="s">
        <v>87</v>
      </c>
      <c r="AV201" s="13" t="s">
        <v>87</v>
      </c>
      <c r="AW201" s="13" t="s">
        <v>33</v>
      </c>
      <c r="AX201" s="13" t="s">
        <v>85</v>
      </c>
      <c r="AY201" s="160" t="s">
        <v>185</v>
      </c>
    </row>
    <row r="202" spans="2:65" s="1" customFormat="1" ht="16.5" customHeight="1" x14ac:dyDescent="0.2">
      <c r="B202" s="32"/>
      <c r="C202" s="176" t="s">
        <v>406</v>
      </c>
      <c r="D202" s="176" t="s">
        <v>455</v>
      </c>
      <c r="E202" s="177" t="s">
        <v>2405</v>
      </c>
      <c r="F202" s="178" t="s">
        <v>2406</v>
      </c>
      <c r="G202" s="179" t="s">
        <v>532</v>
      </c>
      <c r="H202" s="180">
        <v>6</v>
      </c>
      <c r="I202" s="181"/>
      <c r="J202" s="182">
        <f>ROUND(I202*H202,2)</f>
        <v>0</v>
      </c>
      <c r="K202" s="178" t="s">
        <v>1</v>
      </c>
      <c r="L202" s="183"/>
      <c r="M202" s="184" t="s">
        <v>1</v>
      </c>
      <c r="N202" s="185" t="s">
        <v>42</v>
      </c>
      <c r="P202" s="145">
        <f>O202*H202</f>
        <v>0</v>
      </c>
      <c r="Q202" s="145">
        <v>2.5000000000000001E-3</v>
      </c>
      <c r="R202" s="145">
        <f>Q202*H202</f>
        <v>1.4999999999999999E-2</v>
      </c>
      <c r="S202" s="145">
        <v>0</v>
      </c>
      <c r="T202" s="146">
        <f>S202*H202</f>
        <v>0</v>
      </c>
      <c r="AR202" s="147" t="s">
        <v>236</v>
      </c>
      <c r="AT202" s="147" t="s">
        <v>455</v>
      </c>
      <c r="AU202" s="147" t="s">
        <v>87</v>
      </c>
      <c r="AY202" s="17" t="s">
        <v>185</v>
      </c>
      <c r="BE202" s="148">
        <f>IF(N202="základní",J202,0)</f>
        <v>0</v>
      </c>
      <c r="BF202" s="148">
        <f>IF(N202="snížená",J202,0)</f>
        <v>0</v>
      </c>
      <c r="BG202" s="148">
        <f>IF(N202="zákl. přenesená",J202,0)</f>
        <v>0</v>
      </c>
      <c r="BH202" s="148">
        <f>IF(N202="sníž. přenesená",J202,0)</f>
        <v>0</v>
      </c>
      <c r="BI202" s="148">
        <f>IF(N202="nulová",J202,0)</f>
        <v>0</v>
      </c>
      <c r="BJ202" s="17" t="s">
        <v>85</v>
      </c>
      <c r="BK202" s="148">
        <f>ROUND(I202*H202,2)</f>
        <v>0</v>
      </c>
      <c r="BL202" s="17" t="s">
        <v>184</v>
      </c>
      <c r="BM202" s="147" t="s">
        <v>2407</v>
      </c>
    </row>
    <row r="203" spans="2:65" s="1" customFormat="1" x14ac:dyDescent="0.2">
      <c r="B203" s="32"/>
      <c r="D203" s="149" t="s">
        <v>198</v>
      </c>
      <c r="F203" s="150" t="s">
        <v>2406</v>
      </c>
      <c r="I203" s="151"/>
      <c r="L203" s="32"/>
      <c r="M203" s="152"/>
      <c r="T203" s="56"/>
      <c r="AT203" s="17" t="s">
        <v>198</v>
      </c>
      <c r="AU203" s="17" t="s">
        <v>87</v>
      </c>
    </row>
    <row r="204" spans="2:65" s="13" customFormat="1" x14ac:dyDescent="0.2">
      <c r="B204" s="159"/>
      <c r="D204" s="149" t="s">
        <v>199</v>
      </c>
      <c r="E204" s="160" t="s">
        <v>1</v>
      </c>
      <c r="F204" s="161" t="s">
        <v>2515</v>
      </c>
      <c r="H204" s="162">
        <v>6</v>
      </c>
      <c r="I204" s="163"/>
      <c r="L204" s="159"/>
      <c r="M204" s="164"/>
      <c r="T204" s="165"/>
      <c r="AT204" s="160" t="s">
        <v>199</v>
      </c>
      <c r="AU204" s="160" t="s">
        <v>87</v>
      </c>
      <c r="AV204" s="13" t="s">
        <v>87</v>
      </c>
      <c r="AW204" s="13" t="s">
        <v>33</v>
      </c>
      <c r="AX204" s="13" t="s">
        <v>85</v>
      </c>
      <c r="AY204" s="160" t="s">
        <v>185</v>
      </c>
    </row>
    <row r="205" spans="2:65" s="1" customFormat="1" ht="16.5" customHeight="1" x14ac:dyDescent="0.2">
      <c r="B205" s="32"/>
      <c r="C205" s="176" t="s">
        <v>412</v>
      </c>
      <c r="D205" s="176" t="s">
        <v>455</v>
      </c>
      <c r="E205" s="177" t="s">
        <v>2413</v>
      </c>
      <c r="F205" s="178" t="s">
        <v>2414</v>
      </c>
      <c r="G205" s="179" t="s">
        <v>532</v>
      </c>
      <c r="H205" s="180">
        <v>6</v>
      </c>
      <c r="I205" s="181"/>
      <c r="J205" s="182">
        <f>ROUND(I205*H205,2)</f>
        <v>0</v>
      </c>
      <c r="K205" s="178" t="s">
        <v>1</v>
      </c>
      <c r="L205" s="183"/>
      <c r="M205" s="184" t="s">
        <v>1</v>
      </c>
      <c r="N205" s="185" t="s">
        <v>42</v>
      </c>
      <c r="P205" s="145">
        <f>O205*H205</f>
        <v>0</v>
      </c>
      <c r="Q205" s="145">
        <v>3.3E-3</v>
      </c>
      <c r="R205" s="145">
        <f>Q205*H205</f>
        <v>1.9799999999999998E-2</v>
      </c>
      <c r="S205" s="145">
        <v>0</v>
      </c>
      <c r="T205" s="146">
        <f>S205*H205</f>
        <v>0</v>
      </c>
      <c r="AR205" s="147" t="s">
        <v>236</v>
      </c>
      <c r="AT205" s="147" t="s">
        <v>455</v>
      </c>
      <c r="AU205" s="147" t="s">
        <v>87</v>
      </c>
      <c r="AY205" s="17" t="s">
        <v>185</v>
      </c>
      <c r="BE205" s="148">
        <f>IF(N205="základní",J205,0)</f>
        <v>0</v>
      </c>
      <c r="BF205" s="148">
        <f>IF(N205="snížená",J205,0)</f>
        <v>0</v>
      </c>
      <c r="BG205" s="148">
        <f>IF(N205="zákl. přenesená",J205,0)</f>
        <v>0</v>
      </c>
      <c r="BH205" s="148">
        <f>IF(N205="sníž. přenesená",J205,0)</f>
        <v>0</v>
      </c>
      <c r="BI205" s="148">
        <f>IF(N205="nulová",J205,0)</f>
        <v>0</v>
      </c>
      <c r="BJ205" s="17" t="s">
        <v>85</v>
      </c>
      <c r="BK205" s="148">
        <f>ROUND(I205*H205,2)</f>
        <v>0</v>
      </c>
      <c r="BL205" s="17" t="s">
        <v>184</v>
      </c>
      <c r="BM205" s="147" t="s">
        <v>2415</v>
      </c>
    </row>
    <row r="206" spans="2:65" s="1" customFormat="1" x14ac:dyDescent="0.2">
      <c r="B206" s="32"/>
      <c r="D206" s="149" t="s">
        <v>198</v>
      </c>
      <c r="F206" s="150" t="s">
        <v>2414</v>
      </c>
      <c r="I206" s="151"/>
      <c r="L206" s="32"/>
      <c r="M206" s="152"/>
      <c r="T206" s="56"/>
      <c r="AT206" s="17" t="s">
        <v>198</v>
      </c>
      <c r="AU206" s="17" t="s">
        <v>87</v>
      </c>
    </row>
    <row r="207" spans="2:65" s="13" customFormat="1" x14ac:dyDescent="0.2">
      <c r="B207" s="159"/>
      <c r="D207" s="149" t="s">
        <v>199</v>
      </c>
      <c r="E207" s="160" t="s">
        <v>1</v>
      </c>
      <c r="F207" s="161" t="s">
        <v>2516</v>
      </c>
      <c r="H207" s="162">
        <v>6</v>
      </c>
      <c r="I207" s="163"/>
      <c r="L207" s="159"/>
      <c r="M207" s="164"/>
      <c r="T207" s="165"/>
      <c r="AT207" s="160" t="s">
        <v>199</v>
      </c>
      <c r="AU207" s="160" t="s">
        <v>87</v>
      </c>
      <c r="AV207" s="13" t="s">
        <v>87</v>
      </c>
      <c r="AW207" s="13" t="s">
        <v>33</v>
      </c>
      <c r="AX207" s="13" t="s">
        <v>85</v>
      </c>
      <c r="AY207" s="160" t="s">
        <v>185</v>
      </c>
    </row>
    <row r="208" spans="2:65" s="1" customFormat="1" ht="16.5" customHeight="1" x14ac:dyDescent="0.2">
      <c r="B208" s="32"/>
      <c r="C208" s="136" t="s">
        <v>7</v>
      </c>
      <c r="D208" s="136" t="s">
        <v>191</v>
      </c>
      <c r="E208" s="137" t="s">
        <v>1642</v>
      </c>
      <c r="F208" s="138" t="s">
        <v>1643</v>
      </c>
      <c r="G208" s="139" t="s">
        <v>365</v>
      </c>
      <c r="H208" s="140">
        <v>32.5</v>
      </c>
      <c r="I208" s="141"/>
      <c r="J208" s="142">
        <f>ROUND(I208*H208,2)</f>
        <v>0</v>
      </c>
      <c r="K208" s="138" t="s">
        <v>195</v>
      </c>
      <c r="L208" s="32"/>
      <c r="M208" s="143" t="s">
        <v>1</v>
      </c>
      <c r="N208" s="144" t="s">
        <v>42</v>
      </c>
      <c r="P208" s="145">
        <f>O208*H208</f>
        <v>0</v>
      </c>
      <c r="Q208" s="145">
        <v>0</v>
      </c>
      <c r="R208" s="145">
        <f>Q208*H208</f>
        <v>0</v>
      </c>
      <c r="S208" s="145">
        <v>0</v>
      </c>
      <c r="T208" s="146">
        <f>S208*H208</f>
        <v>0</v>
      </c>
      <c r="AR208" s="147" t="s">
        <v>184</v>
      </c>
      <c r="AT208" s="147" t="s">
        <v>191</v>
      </c>
      <c r="AU208" s="147" t="s">
        <v>87</v>
      </c>
      <c r="AY208" s="17" t="s">
        <v>185</v>
      </c>
      <c r="BE208" s="148">
        <f>IF(N208="základní",J208,0)</f>
        <v>0</v>
      </c>
      <c r="BF208" s="148">
        <f>IF(N208="snížená",J208,0)</f>
        <v>0</v>
      </c>
      <c r="BG208" s="148">
        <f>IF(N208="zákl. přenesená",J208,0)</f>
        <v>0</v>
      </c>
      <c r="BH208" s="148">
        <f>IF(N208="sníž. přenesená",J208,0)</f>
        <v>0</v>
      </c>
      <c r="BI208" s="148">
        <f>IF(N208="nulová",J208,0)</f>
        <v>0</v>
      </c>
      <c r="BJ208" s="17" t="s">
        <v>85</v>
      </c>
      <c r="BK208" s="148">
        <f>ROUND(I208*H208,2)</f>
        <v>0</v>
      </c>
      <c r="BL208" s="17" t="s">
        <v>184</v>
      </c>
      <c r="BM208" s="147" t="s">
        <v>2417</v>
      </c>
    </row>
    <row r="209" spans="2:65" s="1" customFormat="1" x14ac:dyDescent="0.2">
      <c r="B209" s="32"/>
      <c r="D209" s="149" t="s">
        <v>198</v>
      </c>
      <c r="F209" s="150" t="s">
        <v>1643</v>
      </c>
      <c r="I209" s="151"/>
      <c r="L209" s="32"/>
      <c r="M209" s="152"/>
      <c r="T209" s="56"/>
      <c r="AT209" s="17" t="s">
        <v>198</v>
      </c>
      <c r="AU209" s="17" t="s">
        <v>87</v>
      </c>
    </row>
    <row r="210" spans="2:65" s="13" customFormat="1" x14ac:dyDescent="0.2">
      <c r="B210" s="159"/>
      <c r="D210" s="149" t="s">
        <v>199</v>
      </c>
      <c r="E210" s="160" t="s">
        <v>1</v>
      </c>
      <c r="F210" s="161" t="s">
        <v>2517</v>
      </c>
      <c r="H210" s="162">
        <v>32.5</v>
      </c>
      <c r="I210" s="163"/>
      <c r="L210" s="159"/>
      <c r="M210" s="164"/>
      <c r="T210" s="165"/>
      <c r="AT210" s="160" t="s">
        <v>199</v>
      </c>
      <c r="AU210" s="160" t="s">
        <v>87</v>
      </c>
      <c r="AV210" s="13" t="s">
        <v>87</v>
      </c>
      <c r="AW210" s="13" t="s">
        <v>33</v>
      </c>
      <c r="AX210" s="13" t="s">
        <v>85</v>
      </c>
      <c r="AY210" s="160" t="s">
        <v>185</v>
      </c>
    </row>
    <row r="211" spans="2:65" s="1" customFormat="1" ht="16.5" customHeight="1" x14ac:dyDescent="0.2">
      <c r="B211" s="32"/>
      <c r="C211" s="136" t="s">
        <v>424</v>
      </c>
      <c r="D211" s="136" t="s">
        <v>191</v>
      </c>
      <c r="E211" s="137" t="s">
        <v>1646</v>
      </c>
      <c r="F211" s="138" t="s">
        <v>1647</v>
      </c>
      <c r="G211" s="139" t="s">
        <v>365</v>
      </c>
      <c r="H211" s="140">
        <v>32.5</v>
      </c>
      <c r="I211" s="141"/>
      <c r="J211" s="142">
        <f>ROUND(I211*H211,2)</f>
        <v>0</v>
      </c>
      <c r="K211" s="138" t="s">
        <v>195</v>
      </c>
      <c r="L211" s="32"/>
      <c r="M211" s="143" t="s">
        <v>1</v>
      </c>
      <c r="N211" s="144" t="s">
        <v>42</v>
      </c>
      <c r="P211" s="145">
        <f>O211*H211</f>
        <v>0</v>
      </c>
      <c r="Q211" s="145">
        <v>0</v>
      </c>
      <c r="R211" s="145">
        <f>Q211*H211</f>
        <v>0</v>
      </c>
      <c r="S211" s="145">
        <v>0</v>
      </c>
      <c r="T211" s="146">
        <f>S211*H211</f>
        <v>0</v>
      </c>
      <c r="AR211" s="147" t="s">
        <v>184</v>
      </c>
      <c r="AT211" s="147" t="s">
        <v>191</v>
      </c>
      <c r="AU211" s="147" t="s">
        <v>87</v>
      </c>
      <c r="AY211" s="17" t="s">
        <v>185</v>
      </c>
      <c r="BE211" s="148">
        <f>IF(N211="základní",J211,0)</f>
        <v>0</v>
      </c>
      <c r="BF211" s="148">
        <f>IF(N211="snížená",J211,0)</f>
        <v>0</v>
      </c>
      <c r="BG211" s="148">
        <f>IF(N211="zákl. přenesená",J211,0)</f>
        <v>0</v>
      </c>
      <c r="BH211" s="148">
        <f>IF(N211="sníž. přenesená",J211,0)</f>
        <v>0</v>
      </c>
      <c r="BI211" s="148">
        <f>IF(N211="nulová",J211,0)</f>
        <v>0</v>
      </c>
      <c r="BJ211" s="17" t="s">
        <v>85</v>
      </c>
      <c r="BK211" s="148">
        <f>ROUND(I211*H211,2)</f>
        <v>0</v>
      </c>
      <c r="BL211" s="17" t="s">
        <v>184</v>
      </c>
      <c r="BM211" s="147" t="s">
        <v>2419</v>
      </c>
    </row>
    <row r="212" spans="2:65" s="1" customFormat="1" x14ac:dyDescent="0.2">
      <c r="B212" s="32"/>
      <c r="D212" s="149" t="s">
        <v>198</v>
      </c>
      <c r="F212" s="150" t="s">
        <v>1649</v>
      </c>
      <c r="I212" s="151"/>
      <c r="L212" s="32"/>
      <c r="M212" s="152"/>
      <c r="T212" s="56"/>
      <c r="AT212" s="17" t="s">
        <v>198</v>
      </c>
      <c r="AU212" s="17" t="s">
        <v>87</v>
      </c>
    </row>
    <row r="213" spans="2:65" s="13" customFormat="1" x14ac:dyDescent="0.2">
      <c r="B213" s="159"/>
      <c r="D213" s="149" t="s">
        <v>199</v>
      </c>
      <c r="E213" s="160" t="s">
        <v>1</v>
      </c>
      <c r="F213" s="161" t="s">
        <v>2517</v>
      </c>
      <c r="H213" s="162">
        <v>32.5</v>
      </c>
      <c r="I213" s="163"/>
      <c r="L213" s="159"/>
      <c r="M213" s="164"/>
      <c r="T213" s="165"/>
      <c r="AT213" s="160" t="s">
        <v>199</v>
      </c>
      <c r="AU213" s="160" t="s">
        <v>87</v>
      </c>
      <c r="AV213" s="13" t="s">
        <v>87</v>
      </c>
      <c r="AW213" s="13" t="s">
        <v>33</v>
      </c>
      <c r="AX213" s="13" t="s">
        <v>85</v>
      </c>
      <c r="AY213" s="160" t="s">
        <v>185</v>
      </c>
    </row>
    <row r="214" spans="2:65" s="1" customFormat="1" ht="16.5" customHeight="1" x14ac:dyDescent="0.2">
      <c r="B214" s="32"/>
      <c r="C214" s="136" t="s">
        <v>434</v>
      </c>
      <c r="D214" s="136" t="s">
        <v>191</v>
      </c>
      <c r="E214" s="137" t="s">
        <v>2420</v>
      </c>
      <c r="F214" s="138" t="s">
        <v>2421</v>
      </c>
      <c r="G214" s="139" t="s">
        <v>532</v>
      </c>
      <c r="H214" s="140">
        <v>6</v>
      </c>
      <c r="I214" s="141"/>
      <c r="J214" s="142">
        <f>ROUND(I214*H214,2)</f>
        <v>0</v>
      </c>
      <c r="K214" s="138" t="s">
        <v>195</v>
      </c>
      <c r="L214" s="32"/>
      <c r="M214" s="143" t="s">
        <v>1</v>
      </c>
      <c r="N214" s="144" t="s">
        <v>42</v>
      </c>
      <c r="P214" s="145">
        <f>O214*H214</f>
        <v>0</v>
      </c>
      <c r="Q214" s="145">
        <v>0.04</v>
      </c>
      <c r="R214" s="145">
        <f>Q214*H214</f>
        <v>0.24</v>
      </c>
      <c r="S214" s="145">
        <v>0</v>
      </c>
      <c r="T214" s="146">
        <f>S214*H214</f>
        <v>0</v>
      </c>
      <c r="AR214" s="147" t="s">
        <v>184</v>
      </c>
      <c r="AT214" s="147" t="s">
        <v>191</v>
      </c>
      <c r="AU214" s="147" t="s">
        <v>87</v>
      </c>
      <c r="AY214" s="17" t="s">
        <v>185</v>
      </c>
      <c r="BE214" s="148">
        <f>IF(N214="základní",J214,0)</f>
        <v>0</v>
      </c>
      <c r="BF214" s="148">
        <f>IF(N214="snížená",J214,0)</f>
        <v>0</v>
      </c>
      <c r="BG214" s="148">
        <f>IF(N214="zákl. přenesená",J214,0)</f>
        <v>0</v>
      </c>
      <c r="BH214" s="148">
        <f>IF(N214="sníž. přenesená",J214,0)</f>
        <v>0</v>
      </c>
      <c r="BI214" s="148">
        <f>IF(N214="nulová",J214,0)</f>
        <v>0</v>
      </c>
      <c r="BJ214" s="17" t="s">
        <v>85</v>
      </c>
      <c r="BK214" s="148">
        <f>ROUND(I214*H214,2)</f>
        <v>0</v>
      </c>
      <c r="BL214" s="17" t="s">
        <v>184</v>
      </c>
      <c r="BM214" s="147" t="s">
        <v>2422</v>
      </c>
    </row>
    <row r="215" spans="2:65" s="1" customFormat="1" x14ac:dyDescent="0.2">
      <c r="B215" s="32"/>
      <c r="D215" s="149" t="s">
        <v>198</v>
      </c>
      <c r="F215" s="150" t="s">
        <v>2421</v>
      </c>
      <c r="I215" s="151"/>
      <c r="L215" s="32"/>
      <c r="M215" s="152"/>
      <c r="T215" s="56"/>
      <c r="AT215" s="17" t="s">
        <v>198</v>
      </c>
      <c r="AU215" s="17" t="s">
        <v>87</v>
      </c>
    </row>
    <row r="216" spans="2:65" s="13" customFormat="1" x14ac:dyDescent="0.2">
      <c r="B216" s="159"/>
      <c r="D216" s="149" t="s">
        <v>199</v>
      </c>
      <c r="E216" s="160" t="s">
        <v>1</v>
      </c>
      <c r="F216" s="161" t="s">
        <v>2518</v>
      </c>
      <c r="H216" s="162">
        <v>6</v>
      </c>
      <c r="I216" s="163"/>
      <c r="L216" s="159"/>
      <c r="M216" s="164"/>
      <c r="T216" s="165"/>
      <c r="AT216" s="160" t="s">
        <v>199</v>
      </c>
      <c r="AU216" s="160" t="s">
        <v>87</v>
      </c>
      <c r="AV216" s="13" t="s">
        <v>87</v>
      </c>
      <c r="AW216" s="13" t="s">
        <v>33</v>
      </c>
      <c r="AX216" s="13" t="s">
        <v>85</v>
      </c>
      <c r="AY216" s="160" t="s">
        <v>185</v>
      </c>
    </row>
    <row r="217" spans="2:65" s="1" customFormat="1" ht="16.5" customHeight="1" x14ac:dyDescent="0.2">
      <c r="B217" s="32"/>
      <c r="C217" s="176" t="s">
        <v>440</v>
      </c>
      <c r="D217" s="176" t="s">
        <v>455</v>
      </c>
      <c r="E217" s="177" t="s">
        <v>2424</v>
      </c>
      <c r="F217" s="178" t="s">
        <v>2425</v>
      </c>
      <c r="G217" s="179" t="s">
        <v>532</v>
      </c>
      <c r="H217" s="180">
        <v>6</v>
      </c>
      <c r="I217" s="181"/>
      <c r="J217" s="182">
        <f>ROUND(I217*H217,2)</f>
        <v>0</v>
      </c>
      <c r="K217" s="178" t="s">
        <v>195</v>
      </c>
      <c r="L217" s="183"/>
      <c r="M217" s="184" t="s">
        <v>1</v>
      </c>
      <c r="N217" s="185" t="s">
        <v>42</v>
      </c>
      <c r="P217" s="145">
        <f>O217*H217</f>
        <v>0</v>
      </c>
      <c r="Q217" s="145">
        <v>7.3000000000000001E-3</v>
      </c>
      <c r="R217" s="145">
        <f>Q217*H217</f>
        <v>4.3799999999999999E-2</v>
      </c>
      <c r="S217" s="145">
        <v>0</v>
      </c>
      <c r="T217" s="146">
        <f>S217*H217</f>
        <v>0</v>
      </c>
      <c r="AR217" s="147" t="s">
        <v>236</v>
      </c>
      <c r="AT217" s="147" t="s">
        <v>455</v>
      </c>
      <c r="AU217" s="147" t="s">
        <v>87</v>
      </c>
      <c r="AY217" s="17" t="s">
        <v>185</v>
      </c>
      <c r="BE217" s="148">
        <f>IF(N217="základní",J217,0)</f>
        <v>0</v>
      </c>
      <c r="BF217" s="148">
        <f>IF(N217="snížená",J217,0)</f>
        <v>0</v>
      </c>
      <c r="BG217" s="148">
        <f>IF(N217="zákl. přenesená",J217,0)</f>
        <v>0</v>
      </c>
      <c r="BH217" s="148">
        <f>IF(N217="sníž. přenesená",J217,0)</f>
        <v>0</v>
      </c>
      <c r="BI217" s="148">
        <f>IF(N217="nulová",J217,0)</f>
        <v>0</v>
      </c>
      <c r="BJ217" s="17" t="s">
        <v>85</v>
      </c>
      <c r="BK217" s="148">
        <f>ROUND(I217*H217,2)</f>
        <v>0</v>
      </c>
      <c r="BL217" s="17" t="s">
        <v>184</v>
      </c>
      <c r="BM217" s="147" t="s">
        <v>2426</v>
      </c>
    </row>
    <row r="218" spans="2:65" s="1" customFormat="1" x14ac:dyDescent="0.2">
      <c r="B218" s="32"/>
      <c r="D218" s="149" t="s">
        <v>198</v>
      </c>
      <c r="F218" s="150" t="s">
        <v>2425</v>
      </c>
      <c r="I218" s="151"/>
      <c r="L218" s="32"/>
      <c r="M218" s="152"/>
      <c r="T218" s="56"/>
      <c r="AT218" s="17" t="s">
        <v>198</v>
      </c>
      <c r="AU218" s="17" t="s">
        <v>87</v>
      </c>
    </row>
    <row r="219" spans="2:65" s="13" customFormat="1" x14ac:dyDescent="0.2">
      <c r="B219" s="159"/>
      <c r="D219" s="149" t="s">
        <v>199</v>
      </c>
      <c r="E219" s="160" t="s">
        <v>1</v>
      </c>
      <c r="F219" s="161" t="s">
        <v>2519</v>
      </c>
      <c r="H219" s="162">
        <v>6</v>
      </c>
      <c r="I219" s="163"/>
      <c r="L219" s="159"/>
      <c r="M219" s="164"/>
      <c r="T219" s="165"/>
      <c r="AT219" s="160" t="s">
        <v>199</v>
      </c>
      <c r="AU219" s="160" t="s">
        <v>87</v>
      </c>
      <c r="AV219" s="13" t="s">
        <v>87</v>
      </c>
      <c r="AW219" s="13" t="s">
        <v>33</v>
      </c>
      <c r="AX219" s="13" t="s">
        <v>85</v>
      </c>
      <c r="AY219" s="160" t="s">
        <v>185</v>
      </c>
    </row>
    <row r="220" spans="2:65" s="1" customFormat="1" ht="16.5" customHeight="1" x14ac:dyDescent="0.2">
      <c r="B220" s="32"/>
      <c r="C220" s="176" t="s">
        <v>447</v>
      </c>
      <c r="D220" s="176" t="s">
        <v>455</v>
      </c>
      <c r="E220" s="177" t="s">
        <v>2428</v>
      </c>
      <c r="F220" s="178" t="s">
        <v>2429</v>
      </c>
      <c r="G220" s="179" t="s">
        <v>532</v>
      </c>
      <c r="H220" s="180">
        <v>6</v>
      </c>
      <c r="I220" s="181"/>
      <c r="J220" s="182">
        <f>ROUND(I220*H220,2)</f>
        <v>0</v>
      </c>
      <c r="K220" s="178" t="s">
        <v>195</v>
      </c>
      <c r="L220" s="183"/>
      <c r="M220" s="184" t="s">
        <v>1</v>
      </c>
      <c r="N220" s="185" t="s">
        <v>42</v>
      </c>
      <c r="P220" s="145">
        <f>O220*H220</f>
        <v>0</v>
      </c>
      <c r="Q220" s="145">
        <v>8.9999999999999998E-4</v>
      </c>
      <c r="R220" s="145">
        <f>Q220*H220</f>
        <v>5.4000000000000003E-3</v>
      </c>
      <c r="S220" s="145">
        <v>0</v>
      </c>
      <c r="T220" s="146">
        <f>S220*H220</f>
        <v>0</v>
      </c>
      <c r="AR220" s="147" t="s">
        <v>236</v>
      </c>
      <c r="AT220" s="147" t="s">
        <v>455</v>
      </c>
      <c r="AU220" s="147" t="s">
        <v>87</v>
      </c>
      <c r="AY220" s="17" t="s">
        <v>185</v>
      </c>
      <c r="BE220" s="148">
        <f>IF(N220="základní",J220,0)</f>
        <v>0</v>
      </c>
      <c r="BF220" s="148">
        <f>IF(N220="snížená",J220,0)</f>
        <v>0</v>
      </c>
      <c r="BG220" s="148">
        <f>IF(N220="zákl. přenesená",J220,0)</f>
        <v>0</v>
      </c>
      <c r="BH220" s="148">
        <f>IF(N220="sníž. přenesená",J220,0)</f>
        <v>0</v>
      </c>
      <c r="BI220" s="148">
        <f>IF(N220="nulová",J220,0)</f>
        <v>0</v>
      </c>
      <c r="BJ220" s="17" t="s">
        <v>85</v>
      </c>
      <c r="BK220" s="148">
        <f>ROUND(I220*H220,2)</f>
        <v>0</v>
      </c>
      <c r="BL220" s="17" t="s">
        <v>184</v>
      </c>
      <c r="BM220" s="147" t="s">
        <v>2430</v>
      </c>
    </row>
    <row r="221" spans="2:65" s="1" customFormat="1" x14ac:dyDescent="0.2">
      <c r="B221" s="32"/>
      <c r="D221" s="149" t="s">
        <v>198</v>
      </c>
      <c r="F221" s="150" t="s">
        <v>2429</v>
      </c>
      <c r="I221" s="151"/>
      <c r="L221" s="32"/>
      <c r="M221" s="152"/>
      <c r="T221" s="56"/>
      <c r="AT221" s="17" t="s">
        <v>198</v>
      </c>
      <c r="AU221" s="17" t="s">
        <v>87</v>
      </c>
    </row>
    <row r="222" spans="2:65" s="13" customFormat="1" x14ac:dyDescent="0.2">
      <c r="B222" s="159"/>
      <c r="D222" s="149" t="s">
        <v>199</v>
      </c>
      <c r="E222" s="160" t="s">
        <v>1</v>
      </c>
      <c r="F222" s="161" t="s">
        <v>2519</v>
      </c>
      <c r="H222" s="162">
        <v>6</v>
      </c>
      <c r="I222" s="163"/>
      <c r="L222" s="159"/>
      <c r="M222" s="164"/>
      <c r="T222" s="165"/>
      <c r="AT222" s="160" t="s">
        <v>199</v>
      </c>
      <c r="AU222" s="160" t="s">
        <v>87</v>
      </c>
      <c r="AV222" s="13" t="s">
        <v>87</v>
      </c>
      <c r="AW222" s="13" t="s">
        <v>33</v>
      </c>
      <c r="AX222" s="13" t="s">
        <v>85</v>
      </c>
      <c r="AY222" s="160" t="s">
        <v>185</v>
      </c>
    </row>
    <row r="223" spans="2:65" s="1" customFormat="1" ht="16.5" customHeight="1" x14ac:dyDescent="0.2">
      <c r="B223" s="32"/>
      <c r="C223" s="136" t="s">
        <v>454</v>
      </c>
      <c r="D223" s="136" t="s">
        <v>191</v>
      </c>
      <c r="E223" s="137" t="s">
        <v>1686</v>
      </c>
      <c r="F223" s="138" t="s">
        <v>1687</v>
      </c>
      <c r="G223" s="139" t="s">
        <v>365</v>
      </c>
      <c r="H223" s="140">
        <v>42.1</v>
      </c>
      <c r="I223" s="141"/>
      <c r="J223" s="142">
        <f>ROUND(I223*H223,2)</f>
        <v>0</v>
      </c>
      <c r="K223" s="138" t="s">
        <v>195</v>
      </c>
      <c r="L223" s="32"/>
      <c r="M223" s="143" t="s">
        <v>1</v>
      </c>
      <c r="N223" s="144" t="s">
        <v>42</v>
      </c>
      <c r="P223" s="145">
        <f>O223*H223</f>
        <v>0</v>
      </c>
      <c r="Q223" s="145">
        <v>1.9000000000000001E-4</v>
      </c>
      <c r="R223" s="145">
        <f>Q223*H223</f>
        <v>7.9990000000000009E-3</v>
      </c>
      <c r="S223" s="145">
        <v>0</v>
      </c>
      <c r="T223" s="146">
        <f>S223*H223</f>
        <v>0</v>
      </c>
      <c r="AR223" s="147" t="s">
        <v>184</v>
      </c>
      <c r="AT223" s="147" t="s">
        <v>191</v>
      </c>
      <c r="AU223" s="147" t="s">
        <v>87</v>
      </c>
      <c r="AY223" s="17" t="s">
        <v>185</v>
      </c>
      <c r="BE223" s="148">
        <f>IF(N223="základní",J223,0)</f>
        <v>0</v>
      </c>
      <c r="BF223" s="148">
        <f>IF(N223="snížená",J223,0)</f>
        <v>0</v>
      </c>
      <c r="BG223" s="148">
        <f>IF(N223="zákl. přenesená",J223,0)</f>
        <v>0</v>
      </c>
      <c r="BH223" s="148">
        <f>IF(N223="sníž. přenesená",J223,0)</f>
        <v>0</v>
      </c>
      <c r="BI223" s="148">
        <f>IF(N223="nulová",J223,0)</f>
        <v>0</v>
      </c>
      <c r="BJ223" s="17" t="s">
        <v>85</v>
      </c>
      <c r="BK223" s="148">
        <f>ROUND(I223*H223,2)</f>
        <v>0</v>
      </c>
      <c r="BL223" s="17" t="s">
        <v>184</v>
      </c>
      <c r="BM223" s="147" t="s">
        <v>2431</v>
      </c>
    </row>
    <row r="224" spans="2:65" s="1" customFormat="1" x14ac:dyDescent="0.2">
      <c r="B224" s="32"/>
      <c r="D224" s="149" t="s">
        <v>198</v>
      </c>
      <c r="F224" s="150" t="s">
        <v>1689</v>
      </c>
      <c r="I224" s="151"/>
      <c r="L224" s="32"/>
      <c r="M224" s="152"/>
      <c r="T224" s="56"/>
      <c r="AT224" s="17" t="s">
        <v>198</v>
      </c>
      <c r="AU224" s="17" t="s">
        <v>87</v>
      </c>
    </row>
    <row r="225" spans="2:65" s="12" customFormat="1" x14ac:dyDescent="0.2">
      <c r="B225" s="153"/>
      <c r="D225" s="149" t="s">
        <v>199</v>
      </c>
      <c r="E225" s="154" t="s">
        <v>1</v>
      </c>
      <c r="F225" s="155" t="s">
        <v>2432</v>
      </c>
      <c r="H225" s="154" t="s">
        <v>1</v>
      </c>
      <c r="I225" s="156"/>
      <c r="L225" s="153"/>
      <c r="M225" s="157"/>
      <c r="T225" s="158"/>
      <c r="AT225" s="154" t="s">
        <v>199</v>
      </c>
      <c r="AU225" s="154" t="s">
        <v>87</v>
      </c>
      <c r="AV225" s="12" t="s">
        <v>85</v>
      </c>
      <c r="AW225" s="12" t="s">
        <v>33</v>
      </c>
      <c r="AX225" s="12" t="s">
        <v>77</v>
      </c>
      <c r="AY225" s="154" t="s">
        <v>185</v>
      </c>
    </row>
    <row r="226" spans="2:65" s="13" customFormat="1" x14ac:dyDescent="0.2">
      <c r="B226" s="159"/>
      <c r="D226" s="149" t="s">
        <v>199</v>
      </c>
      <c r="E226" s="160" t="s">
        <v>1</v>
      </c>
      <c r="F226" s="161" t="s">
        <v>2520</v>
      </c>
      <c r="H226" s="162">
        <v>42.1</v>
      </c>
      <c r="I226" s="163"/>
      <c r="L226" s="159"/>
      <c r="M226" s="164"/>
      <c r="T226" s="165"/>
      <c r="AT226" s="160" t="s">
        <v>199</v>
      </c>
      <c r="AU226" s="160" t="s">
        <v>87</v>
      </c>
      <c r="AV226" s="13" t="s">
        <v>87</v>
      </c>
      <c r="AW226" s="13" t="s">
        <v>33</v>
      </c>
      <c r="AX226" s="13" t="s">
        <v>85</v>
      </c>
      <c r="AY226" s="160" t="s">
        <v>185</v>
      </c>
    </row>
    <row r="227" spans="2:65" s="12" customFormat="1" x14ac:dyDescent="0.2">
      <c r="B227" s="153"/>
      <c r="D227" s="149" t="s">
        <v>199</v>
      </c>
      <c r="E227" s="154" t="s">
        <v>1</v>
      </c>
      <c r="F227" s="155" t="s">
        <v>2434</v>
      </c>
      <c r="H227" s="154" t="s">
        <v>1</v>
      </c>
      <c r="I227" s="156"/>
      <c r="L227" s="153"/>
      <c r="M227" s="157"/>
      <c r="T227" s="158"/>
      <c r="AT227" s="154" t="s">
        <v>199</v>
      </c>
      <c r="AU227" s="154" t="s">
        <v>87</v>
      </c>
      <c r="AV227" s="12" t="s">
        <v>85</v>
      </c>
      <c r="AW227" s="12" t="s">
        <v>33</v>
      </c>
      <c r="AX227" s="12" t="s">
        <v>77</v>
      </c>
      <c r="AY227" s="154" t="s">
        <v>185</v>
      </c>
    </row>
    <row r="228" spans="2:65" s="11" customFormat="1" ht="22.95" customHeight="1" x14ac:dyDescent="0.25">
      <c r="B228" s="124"/>
      <c r="D228" s="125" t="s">
        <v>76</v>
      </c>
      <c r="E228" s="134" t="s">
        <v>975</v>
      </c>
      <c r="F228" s="134" t="s">
        <v>976</v>
      </c>
      <c r="I228" s="127"/>
      <c r="J228" s="135">
        <f>BK228</f>
        <v>0</v>
      </c>
      <c r="L228" s="124"/>
      <c r="M228" s="129"/>
      <c r="P228" s="130">
        <f>SUM(P229:P230)</f>
        <v>0</v>
      </c>
      <c r="R228" s="130">
        <f>SUM(R229:R230)</f>
        <v>0</v>
      </c>
      <c r="T228" s="131">
        <f>SUM(T229:T230)</f>
        <v>0</v>
      </c>
      <c r="AR228" s="125" t="s">
        <v>85</v>
      </c>
      <c r="AT228" s="132" t="s">
        <v>76</v>
      </c>
      <c r="AU228" s="132" t="s">
        <v>85</v>
      </c>
      <c r="AY228" s="125" t="s">
        <v>185</v>
      </c>
      <c r="BK228" s="133">
        <f>SUM(BK229:BK230)</f>
        <v>0</v>
      </c>
    </row>
    <row r="229" spans="2:65" s="1" customFormat="1" ht="16.5" customHeight="1" x14ac:dyDescent="0.2">
      <c r="B229" s="32"/>
      <c r="C229" s="136" t="s">
        <v>463</v>
      </c>
      <c r="D229" s="136" t="s">
        <v>191</v>
      </c>
      <c r="E229" s="137" t="s">
        <v>1705</v>
      </c>
      <c r="F229" s="138" t="s">
        <v>1706</v>
      </c>
      <c r="G229" s="139" t="s">
        <v>443</v>
      </c>
      <c r="H229" s="140">
        <v>57.63</v>
      </c>
      <c r="I229" s="141"/>
      <c r="J229" s="142">
        <f>ROUND(I229*H229,2)</f>
        <v>0</v>
      </c>
      <c r="K229" s="138" t="s">
        <v>195</v>
      </c>
      <c r="L229" s="32"/>
      <c r="M229" s="143" t="s">
        <v>1</v>
      </c>
      <c r="N229" s="144" t="s">
        <v>42</v>
      </c>
      <c r="P229" s="145">
        <f>O229*H229</f>
        <v>0</v>
      </c>
      <c r="Q229" s="145">
        <v>0</v>
      </c>
      <c r="R229" s="145">
        <f>Q229*H229</f>
        <v>0</v>
      </c>
      <c r="S229" s="145">
        <v>0</v>
      </c>
      <c r="T229" s="146">
        <f>S229*H229</f>
        <v>0</v>
      </c>
      <c r="AR229" s="147" t="s">
        <v>184</v>
      </c>
      <c r="AT229" s="147" t="s">
        <v>191</v>
      </c>
      <c r="AU229" s="147" t="s">
        <v>87</v>
      </c>
      <c r="AY229" s="17" t="s">
        <v>185</v>
      </c>
      <c r="BE229" s="148">
        <f>IF(N229="základní",J229,0)</f>
        <v>0</v>
      </c>
      <c r="BF229" s="148">
        <f>IF(N229="snížená",J229,0)</f>
        <v>0</v>
      </c>
      <c r="BG229" s="148">
        <f>IF(N229="zákl. přenesená",J229,0)</f>
        <v>0</v>
      </c>
      <c r="BH229" s="148">
        <f>IF(N229="sníž. přenesená",J229,0)</f>
        <v>0</v>
      </c>
      <c r="BI229" s="148">
        <f>IF(N229="nulová",J229,0)</f>
        <v>0</v>
      </c>
      <c r="BJ229" s="17" t="s">
        <v>85</v>
      </c>
      <c r="BK229" s="148">
        <f>ROUND(I229*H229,2)</f>
        <v>0</v>
      </c>
      <c r="BL229" s="17" t="s">
        <v>184</v>
      </c>
      <c r="BM229" s="147" t="s">
        <v>2435</v>
      </c>
    </row>
    <row r="230" spans="2:65" s="1" customFormat="1" ht="19.2" x14ac:dyDescent="0.2">
      <c r="B230" s="32"/>
      <c r="D230" s="149" t="s">
        <v>198</v>
      </c>
      <c r="F230" s="150" t="s">
        <v>1708</v>
      </c>
      <c r="I230" s="151"/>
      <c r="L230" s="32"/>
      <c r="M230" s="193"/>
      <c r="N230" s="194"/>
      <c r="O230" s="194"/>
      <c r="P230" s="194"/>
      <c r="Q230" s="194"/>
      <c r="R230" s="194"/>
      <c r="S230" s="194"/>
      <c r="T230" s="195"/>
      <c r="AT230" s="17" t="s">
        <v>198</v>
      </c>
      <c r="AU230" s="17" t="s">
        <v>87</v>
      </c>
    </row>
    <row r="231" spans="2:65" s="1" customFormat="1" ht="6.9" customHeight="1" x14ac:dyDescent="0.2">
      <c r="B231" s="44"/>
      <c r="C231" s="45"/>
      <c r="D231" s="45"/>
      <c r="E231" s="45"/>
      <c r="F231" s="45"/>
      <c r="G231" s="45"/>
      <c r="H231" s="45"/>
      <c r="I231" s="45"/>
      <c r="J231" s="45"/>
      <c r="K231" s="45"/>
      <c r="L231" s="32"/>
    </row>
  </sheetData>
  <sheetProtection algorithmName="SHA-512" hashValue="uoxcEoNtfNi26U1RNaDSPoSeAxD9IlnFskQlr8dRkJGuWo6fitKrWNKXd5WJ6E0z6n82ExubwjhK9/jpNuboDA==" saltValue="v8peuVOTKhQWAi66fa43f2+v24VxHUAL0IwVqI/5TWDDomFNsDv+D2NQ2uXqDZ/lkLdykFpo502mx18IojGD6A==" spinCount="100000" sheet="1" objects="1" scenarios="1" formatColumns="0" formatRows="0" autoFilter="0"/>
  <autoFilter ref="C124:K230" xr:uid="{00000000-0009-0000-0000-00000D000000}"/>
  <mergeCells count="12">
    <mergeCell ref="E117:H117"/>
    <mergeCell ref="L2:V2"/>
    <mergeCell ref="E85:H85"/>
    <mergeCell ref="E87:H87"/>
    <mergeCell ref="E89:H89"/>
    <mergeCell ref="E113:H113"/>
    <mergeCell ref="E115:H115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pageSetUpPr fitToPage="1"/>
  </sheetPr>
  <dimension ref="B2:BM204"/>
  <sheetViews>
    <sheetView showGridLines="0" workbookViewId="0"/>
  </sheetViews>
  <sheetFormatPr defaultRowHeight="10.199999999999999" x14ac:dyDescent="0.2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100.85546875" customWidth="1"/>
    <col min="7" max="7" width="7.42578125" customWidth="1"/>
    <col min="8" max="8" width="14" customWidth="1"/>
    <col min="9" max="9" width="15.85546875" customWidth="1"/>
    <col min="10" max="11" width="22.28515625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 x14ac:dyDescent="0.2">
      <c r="L2" s="209"/>
      <c r="M2" s="209"/>
      <c r="N2" s="209"/>
      <c r="O2" s="209"/>
      <c r="P2" s="209"/>
      <c r="Q2" s="209"/>
      <c r="R2" s="209"/>
      <c r="S2" s="209"/>
      <c r="T2" s="209"/>
      <c r="U2" s="209"/>
      <c r="V2" s="209"/>
      <c r="AT2" s="17" t="s">
        <v>141</v>
      </c>
    </row>
    <row r="3" spans="2:46" ht="6.9" customHeight="1" x14ac:dyDescent="0.2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87</v>
      </c>
    </row>
    <row r="4" spans="2:46" ht="24.9" customHeight="1" x14ac:dyDescent="0.2">
      <c r="B4" s="20"/>
      <c r="D4" s="21" t="s">
        <v>154</v>
      </c>
      <c r="L4" s="20"/>
      <c r="M4" s="93" t="s">
        <v>10</v>
      </c>
      <c r="AT4" s="17" t="s">
        <v>4</v>
      </c>
    </row>
    <row r="5" spans="2:46" ht="6.9" customHeight="1" x14ac:dyDescent="0.2">
      <c r="B5" s="20"/>
      <c r="L5" s="20"/>
    </row>
    <row r="6" spans="2:46" ht="12" customHeight="1" x14ac:dyDescent="0.2">
      <c r="B6" s="20"/>
      <c r="D6" s="27" t="s">
        <v>16</v>
      </c>
      <c r="L6" s="20"/>
    </row>
    <row r="7" spans="2:46" ht="16.5" customHeight="1" x14ac:dyDescent="0.2">
      <c r="B7" s="20"/>
      <c r="E7" s="239" t="str">
        <f>'Rekapitulace stavby'!K6</f>
        <v>Stavební úpravy MK v ul. Na Chmelnici a části ul. Vrchlickéhé v Třeboni</v>
      </c>
      <c r="F7" s="240"/>
      <c r="G7" s="240"/>
      <c r="H7" s="240"/>
      <c r="L7" s="20"/>
    </row>
    <row r="8" spans="2:46" ht="12" customHeight="1" x14ac:dyDescent="0.2">
      <c r="B8" s="20"/>
      <c r="D8" s="27" t="s">
        <v>155</v>
      </c>
      <c r="L8" s="20"/>
    </row>
    <row r="9" spans="2:46" s="1" customFormat="1" ht="16.5" customHeight="1" x14ac:dyDescent="0.2">
      <c r="B9" s="32"/>
      <c r="E9" s="239" t="s">
        <v>2320</v>
      </c>
      <c r="F9" s="238"/>
      <c r="G9" s="238"/>
      <c r="H9" s="238"/>
      <c r="L9" s="32"/>
    </row>
    <row r="10" spans="2:46" s="1" customFormat="1" ht="12" customHeight="1" x14ac:dyDescent="0.2">
      <c r="B10" s="32"/>
      <c r="D10" s="27" t="s">
        <v>1450</v>
      </c>
      <c r="L10" s="32"/>
    </row>
    <row r="11" spans="2:46" s="1" customFormat="1" ht="16.5" customHeight="1" x14ac:dyDescent="0.2">
      <c r="B11" s="32"/>
      <c r="E11" s="225" t="s">
        <v>2521</v>
      </c>
      <c r="F11" s="238"/>
      <c r="G11" s="238"/>
      <c r="H11" s="238"/>
      <c r="L11" s="32"/>
    </row>
    <row r="12" spans="2:46" s="1" customFormat="1" x14ac:dyDescent="0.2">
      <c r="B12" s="32"/>
      <c r="L12" s="32"/>
    </row>
    <row r="13" spans="2:46" s="1" customFormat="1" ht="12" customHeight="1" x14ac:dyDescent="0.2">
      <c r="B13" s="32"/>
      <c r="D13" s="27" t="s">
        <v>18</v>
      </c>
      <c r="F13" s="25" t="s">
        <v>1</v>
      </c>
      <c r="I13" s="27" t="s">
        <v>19</v>
      </c>
      <c r="J13" s="25" t="s">
        <v>1</v>
      </c>
      <c r="L13" s="32"/>
    </row>
    <row r="14" spans="2:46" s="1" customFormat="1" ht="12" customHeight="1" x14ac:dyDescent="0.2">
      <c r="B14" s="32"/>
      <c r="D14" s="27" t="s">
        <v>20</v>
      </c>
      <c r="F14" s="25" t="s">
        <v>21</v>
      </c>
      <c r="I14" s="27" t="s">
        <v>22</v>
      </c>
      <c r="J14" s="52" t="str">
        <f>'Rekapitulace stavby'!AN8</f>
        <v>6. 6. 2024</v>
      </c>
      <c r="L14" s="32"/>
    </row>
    <row r="15" spans="2:46" s="1" customFormat="1" ht="10.95" customHeight="1" x14ac:dyDescent="0.2">
      <c r="B15" s="32"/>
      <c r="L15" s="32"/>
    </row>
    <row r="16" spans="2:46" s="1" customFormat="1" ht="12" customHeight="1" x14ac:dyDescent="0.2">
      <c r="B16" s="32"/>
      <c r="D16" s="27" t="s">
        <v>24</v>
      </c>
      <c r="I16" s="27" t="s">
        <v>25</v>
      </c>
      <c r="J16" s="25" t="s">
        <v>1</v>
      </c>
      <c r="L16" s="32"/>
    </row>
    <row r="17" spans="2:12" s="1" customFormat="1" ht="18" customHeight="1" x14ac:dyDescent="0.2">
      <c r="B17" s="32"/>
      <c r="E17" s="25" t="s">
        <v>26</v>
      </c>
      <c r="I17" s="27" t="s">
        <v>27</v>
      </c>
      <c r="J17" s="25" t="s">
        <v>1</v>
      </c>
      <c r="L17" s="32"/>
    </row>
    <row r="18" spans="2:12" s="1" customFormat="1" ht="6.9" customHeight="1" x14ac:dyDescent="0.2">
      <c r="B18" s="32"/>
      <c r="L18" s="32"/>
    </row>
    <row r="19" spans="2:12" s="1" customFormat="1" ht="12" customHeight="1" x14ac:dyDescent="0.2">
      <c r="B19" s="32"/>
      <c r="D19" s="27" t="s">
        <v>28</v>
      </c>
      <c r="I19" s="27" t="s">
        <v>25</v>
      </c>
      <c r="J19" s="28" t="str">
        <f>'Rekapitulace stavby'!AN13</f>
        <v>Vyplň údaj</v>
      </c>
      <c r="L19" s="32"/>
    </row>
    <row r="20" spans="2:12" s="1" customFormat="1" ht="18" customHeight="1" x14ac:dyDescent="0.2">
      <c r="B20" s="32"/>
      <c r="E20" s="241" t="str">
        <f>'Rekapitulace stavby'!E14</f>
        <v>Vyplň údaj</v>
      </c>
      <c r="F20" s="208"/>
      <c r="G20" s="208"/>
      <c r="H20" s="208"/>
      <c r="I20" s="27" t="s">
        <v>27</v>
      </c>
      <c r="J20" s="28" t="str">
        <f>'Rekapitulace stavby'!AN14</f>
        <v>Vyplň údaj</v>
      </c>
      <c r="L20" s="32"/>
    </row>
    <row r="21" spans="2:12" s="1" customFormat="1" ht="6.9" customHeight="1" x14ac:dyDescent="0.2">
      <c r="B21" s="32"/>
      <c r="L21" s="32"/>
    </row>
    <row r="22" spans="2:12" s="1" customFormat="1" ht="12" customHeight="1" x14ac:dyDescent="0.2">
      <c r="B22" s="32"/>
      <c r="D22" s="27" t="s">
        <v>30</v>
      </c>
      <c r="I22" s="27" t="s">
        <v>25</v>
      </c>
      <c r="J22" s="25" t="s">
        <v>31</v>
      </c>
      <c r="L22" s="32"/>
    </row>
    <row r="23" spans="2:12" s="1" customFormat="1" ht="18" customHeight="1" x14ac:dyDescent="0.2">
      <c r="B23" s="32"/>
      <c r="E23" s="25" t="s">
        <v>32</v>
      </c>
      <c r="I23" s="27" t="s">
        <v>27</v>
      </c>
      <c r="J23" s="25" t="s">
        <v>1775</v>
      </c>
      <c r="L23" s="32"/>
    </row>
    <row r="24" spans="2:12" s="1" customFormat="1" ht="6.9" customHeight="1" x14ac:dyDescent="0.2">
      <c r="B24" s="32"/>
      <c r="L24" s="32"/>
    </row>
    <row r="25" spans="2:12" s="1" customFormat="1" ht="12" customHeight="1" x14ac:dyDescent="0.2">
      <c r="B25" s="32"/>
      <c r="D25" s="27" t="s">
        <v>34</v>
      </c>
      <c r="I25" s="27" t="s">
        <v>25</v>
      </c>
      <c r="J25" s="25" t="str">
        <f>IF('Rekapitulace stavby'!AN19="","",'Rekapitulace stavby'!AN19)</f>
        <v/>
      </c>
      <c r="L25" s="32"/>
    </row>
    <row r="26" spans="2:12" s="1" customFormat="1" ht="18" customHeight="1" x14ac:dyDescent="0.2">
      <c r="B26" s="32"/>
      <c r="E26" s="25" t="str">
        <f>IF('Rekapitulace stavby'!E20="","",'Rekapitulace stavby'!E20)</f>
        <v xml:space="preserve"> </v>
      </c>
      <c r="I26" s="27" t="s">
        <v>27</v>
      </c>
      <c r="J26" s="25" t="str">
        <f>IF('Rekapitulace stavby'!AN20="","",'Rekapitulace stavby'!AN20)</f>
        <v/>
      </c>
      <c r="L26" s="32"/>
    </row>
    <row r="27" spans="2:12" s="1" customFormat="1" ht="6.9" customHeight="1" x14ac:dyDescent="0.2">
      <c r="B27" s="32"/>
      <c r="L27" s="32"/>
    </row>
    <row r="28" spans="2:12" s="1" customFormat="1" ht="12" customHeight="1" x14ac:dyDescent="0.2">
      <c r="B28" s="32"/>
      <c r="D28" s="27" t="s">
        <v>36</v>
      </c>
      <c r="L28" s="32"/>
    </row>
    <row r="29" spans="2:12" s="7" customFormat="1" ht="16.5" customHeight="1" x14ac:dyDescent="0.2">
      <c r="B29" s="94"/>
      <c r="E29" s="213" t="s">
        <v>1</v>
      </c>
      <c r="F29" s="213"/>
      <c r="G29" s="213"/>
      <c r="H29" s="213"/>
      <c r="L29" s="94"/>
    </row>
    <row r="30" spans="2:12" s="1" customFormat="1" ht="6.9" customHeight="1" x14ac:dyDescent="0.2">
      <c r="B30" s="32"/>
      <c r="L30" s="32"/>
    </row>
    <row r="31" spans="2:12" s="1" customFormat="1" ht="6.9" customHeight="1" x14ac:dyDescent="0.2">
      <c r="B31" s="32"/>
      <c r="D31" s="53"/>
      <c r="E31" s="53"/>
      <c r="F31" s="53"/>
      <c r="G31" s="53"/>
      <c r="H31" s="53"/>
      <c r="I31" s="53"/>
      <c r="J31" s="53"/>
      <c r="K31" s="53"/>
      <c r="L31" s="32"/>
    </row>
    <row r="32" spans="2:12" s="1" customFormat="1" ht="25.35" customHeight="1" x14ac:dyDescent="0.2">
      <c r="B32" s="32"/>
      <c r="D32" s="95" t="s">
        <v>37</v>
      </c>
      <c r="J32" s="66">
        <f>ROUND(J125, 2)</f>
        <v>0</v>
      </c>
      <c r="L32" s="32"/>
    </row>
    <row r="33" spans="2:12" s="1" customFormat="1" ht="6.9" customHeight="1" x14ac:dyDescent="0.2">
      <c r="B33" s="32"/>
      <c r="D33" s="53"/>
      <c r="E33" s="53"/>
      <c r="F33" s="53"/>
      <c r="G33" s="53"/>
      <c r="H33" s="53"/>
      <c r="I33" s="53"/>
      <c r="J33" s="53"/>
      <c r="K33" s="53"/>
      <c r="L33" s="32"/>
    </row>
    <row r="34" spans="2:12" s="1" customFormat="1" ht="14.4" customHeight="1" x14ac:dyDescent="0.2">
      <c r="B34" s="32"/>
      <c r="F34" s="35" t="s">
        <v>39</v>
      </c>
      <c r="I34" s="35" t="s">
        <v>38</v>
      </c>
      <c r="J34" s="35" t="s">
        <v>40</v>
      </c>
      <c r="L34" s="32"/>
    </row>
    <row r="35" spans="2:12" s="1" customFormat="1" ht="14.4" customHeight="1" x14ac:dyDescent="0.2">
      <c r="B35" s="32"/>
      <c r="D35" s="55" t="s">
        <v>41</v>
      </c>
      <c r="E35" s="27" t="s">
        <v>42</v>
      </c>
      <c r="F35" s="86">
        <f>ROUND((SUM(BE125:BE203)),  2)</f>
        <v>0</v>
      </c>
      <c r="I35" s="96">
        <v>0.21</v>
      </c>
      <c r="J35" s="86">
        <f>ROUND(((SUM(BE125:BE203))*I35),  2)</f>
        <v>0</v>
      </c>
      <c r="L35" s="32"/>
    </row>
    <row r="36" spans="2:12" s="1" customFormat="1" ht="14.4" customHeight="1" x14ac:dyDescent="0.2">
      <c r="B36" s="32"/>
      <c r="E36" s="27" t="s">
        <v>43</v>
      </c>
      <c r="F36" s="86">
        <f>ROUND((SUM(BF125:BF203)),  2)</f>
        <v>0</v>
      </c>
      <c r="I36" s="96">
        <v>0.15</v>
      </c>
      <c r="J36" s="86">
        <f>ROUND(((SUM(BF125:BF203))*I36),  2)</f>
        <v>0</v>
      </c>
      <c r="L36" s="32"/>
    </row>
    <row r="37" spans="2:12" s="1" customFormat="1" ht="14.4" hidden="1" customHeight="1" x14ac:dyDescent="0.2">
      <c r="B37" s="32"/>
      <c r="E37" s="27" t="s">
        <v>44</v>
      </c>
      <c r="F37" s="86">
        <f>ROUND((SUM(BG125:BG203)),  2)</f>
        <v>0</v>
      </c>
      <c r="I37" s="96">
        <v>0.21</v>
      </c>
      <c r="J37" s="86">
        <f>0</f>
        <v>0</v>
      </c>
      <c r="L37" s="32"/>
    </row>
    <row r="38" spans="2:12" s="1" customFormat="1" ht="14.4" hidden="1" customHeight="1" x14ac:dyDescent="0.2">
      <c r="B38" s="32"/>
      <c r="E38" s="27" t="s">
        <v>45</v>
      </c>
      <c r="F38" s="86">
        <f>ROUND((SUM(BH125:BH203)),  2)</f>
        <v>0</v>
      </c>
      <c r="I38" s="96">
        <v>0.15</v>
      </c>
      <c r="J38" s="86">
        <f>0</f>
        <v>0</v>
      </c>
      <c r="L38" s="32"/>
    </row>
    <row r="39" spans="2:12" s="1" customFormat="1" ht="14.4" hidden="1" customHeight="1" x14ac:dyDescent="0.2">
      <c r="B39" s="32"/>
      <c r="E39" s="27" t="s">
        <v>46</v>
      </c>
      <c r="F39" s="86">
        <f>ROUND((SUM(BI125:BI203)),  2)</f>
        <v>0</v>
      </c>
      <c r="I39" s="96">
        <v>0</v>
      </c>
      <c r="J39" s="86">
        <f>0</f>
        <v>0</v>
      </c>
      <c r="L39" s="32"/>
    </row>
    <row r="40" spans="2:12" s="1" customFormat="1" ht="6.9" customHeight="1" x14ac:dyDescent="0.2">
      <c r="B40" s="32"/>
      <c r="L40" s="32"/>
    </row>
    <row r="41" spans="2:12" s="1" customFormat="1" ht="25.35" customHeight="1" x14ac:dyDescent="0.2">
      <c r="B41" s="32"/>
      <c r="C41" s="97"/>
      <c r="D41" s="98" t="s">
        <v>47</v>
      </c>
      <c r="E41" s="57"/>
      <c r="F41" s="57"/>
      <c r="G41" s="99" t="s">
        <v>48</v>
      </c>
      <c r="H41" s="100" t="s">
        <v>49</v>
      </c>
      <c r="I41" s="57"/>
      <c r="J41" s="101">
        <f>SUM(J32:J39)</f>
        <v>0</v>
      </c>
      <c r="K41" s="102"/>
      <c r="L41" s="32"/>
    </row>
    <row r="42" spans="2:12" s="1" customFormat="1" ht="14.4" customHeight="1" x14ac:dyDescent="0.2">
      <c r="B42" s="32"/>
      <c r="L42" s="32"/>
    </row>
    <row r="43" spans="2:12" ht="14.4" customHeight="1" x14ac:dyDescent="0.2">
      <c r="B43" s="20"/>
      <c r="L43" s="20"/>
    </row>
    <row r="44" spans="2:12" ht="14.4" customHeight="1" x14ac:dyDescent="0.2">
      <c r="B44" s="20"/>
      <c r="L44" s="20"/>
    </row>
    <row r="45" spans="2:12" ht="14.4" customHeight="1" x14ac:dyDescent="0.2">
      <c r="B45" s="20"/>
      <c r="L45" s="20"/>
    </row>
    <row r="46" spans="2:12" ht="14.4" customHeight="1" x14ac:dyDescent="0.2">
      <c r="B46" s="20"/>
      <c r="L46" s="20"/>
    </row>
    <row r="47" spans="2:12" ht="14.4" customHeight="1" x14ac:dyDescent="0.2">
      <c r="B47" s="20"/>
      <c r="L47" s="20"/>
    </row>
    <row r="48" spans="2:12" ht="14.4" customHeight="1" x14ac:dyDescent="0.2">
      <c r="B48" s="20"/>
      <c r="L48" s="20"/>
    </row>
    <row r="49" spans="2:12" ht="14.4" customHeight="1" x14ac:dyDescent="0.2">
      <c r="B49" s="20"/>
      <c r="L49" s="20"/>
    </row>
    <row r="50" spans="2:12" s="1" customFormat="1" ht="14.4" customHeight="1" x14ac:dyDescent="0.2">
      <c r="B50" s="32"/>
      <c r="D50" s="41" t="s">
        <v>50</v>
      </c>
      <c r="E50" s="42"/>
      <c r="F50" s="42"/>
      <c r="G50" s="41" t="s">
        <v>51</v>
      </c>
      <c r="H50" s="42"/>
      <c r="I50" s="42"/>
      <c r="J50" s="42"/>
      <c r="K50" s="42"/>
      <c r="L50" s="32"/>
    </row>
    <row r="51" spans="2:12" x14ac:dyDescent="0.2">
      <c r="B51" s="20"/>
      <c r="L51" s="20"/>
    </row>
    <row r="52" spans="2:12" x14ac:dyDescent="0.2">
      <c r="B52" s="20"/>
      <c r="L52" s="20"/>
    </row>
    <row r="53" spans="2:12" x14ac:dyDescent="0.2">
      <c r="B53" s="20"/>
      <c r="L53" s="20"/>
    </row>
    <row r="54" spans="2:12" x14ac:dyDescent="0.2">
      <c r="B54" s="20"/>
      <c r="L54" s="20"/>
    </row>
    <row r="55" spans="2:12" x14ac:dyDescent="0.2">
      <c r="B55" s="20"/>
      <c r="L55" s="20"/>
    </row>
    <row r="56" spans="2:12" x14ac:dyDescent="0.2">
      <c r="B56" s="20"/>
      <c r="L56" s="20"/>
    </row>
    <row r="57" spans="2:12" x14ac:dyDescent="0.2">
      <c r="B57" s="20"/>
      <c r="L57" s="20"/>
    </row>
    <row r="58" spans="2:12" x14ac:dyDescent="0.2">
      <c r="B58" s="20"/>
      <c r="L58" s="20"/>
    </row>
    <row r="59" spans="2:12" x14ac:dyDescent="0.2">
      <c r="B59" s="20"/>
      <c r="L59" s="20"/>
    </row>
    <row r="60" spans="2:12" x14ac:dyDescent="0.2">
      <c r="B60" s="20"/>
      <c r="L60" s="20"/>
    </row>
    <row r="61" spans="2:12" s="1" customFormat="1" ht="13.2" x14ac:dyDescent="0.2">
      <c r="B61" s="32"/>
      <c r="D61" s="43" t="s">
        <v>52</v>
      </c>
      <c r="E61" s="34"/>
      <c r="F61" s="103" t="s">
        <v>53</v>
      </c>
      <c r="G61" s="43" t="s">
        <v>52</v>
      </c>
      <c r="H61" s="34"/>
      <c r="I61" s="34"/>
      <c r="J61" s="104" t="s">
        <v>53</v>
      </c>
      <c r="K61" s="34"/>
      <c r="L61" s="32"/>
    </row>
    <row r="62" spans="2:12" x14ac:dyDescent="0.2">
      <c r="B62" s="20"/>
      <c r="L62" s="20"/>
    </row>
    <row r="63" spans="2:12" x14ac:dyDescent="0.2">
      <c r="B63" s="20"/>
      <c r="L63" s="20"/>
    </row>
    <row r="64" spans="2:12" x14ac:dyDescent="0.2">
      <c r="B64" s="20"/>
      <c r="L64" s="20"/>
    </row>
    <row r="65" spans="2:12" s="1" customFormat="1" ht="13.2" x14ac:dyDescent="0.2">
      <c r="B65" s="32"/>
      <c r="D65" s="41" t="s">
        <v>54</v>
      </c>
      <c r="E65" s="42"/>
      <c r="F65" s="42"/>
      <c r="G65" s="41" t="s">
        <v>55</v>
      </c>
      <c r="H65" s="42"/>
      <c r="I65" s="42"/>
      <c r="J65" s="42"/>
      <c r="K65" s="42"/>
      <c r="L65" s="32"/>
    </row>
    <row r="66" spans="2:12" x14ac:dyDescent="0.2">
      <c r="B66" s="20"/>
      <c r="L66" s="20"/>
    </row>
    <row r="67" spans="2:12" x14ac:dyDescent="0.2">
      <c r="B67" s="20"/>
      <c r="L67" s="20"/>
    </row>
    <row r="68" spans="2:12" x14ac:dyDescent="0.2">
      <c r="B68" s="20"/>
      <c r="L68" s="20"/>
    </row>
    <row r="69" spans="2:12" x14ac:dyDescent="0.2">
      <c r="B69" s="20"/>
      <c r="L69" s="20"/>
    </row>
    <row r="70" spans="2:12" x14ac:dyDescent="0.2">
      <c r="B70" s="20"/>
      <c r="L70" s="20"/>
    </row>
    <row r="71" spans="2:12" x14ac:dyDescent="0.2">
      <c r="B71" s="20"/>
      <c r="L71" s="20"/>
    </row>
    <row r="72" spans="2:12" x14ac:dyDescent="0.2">
      <c r="B72" s="20"/>
      <c r="L72" s="20"/>
    </row>
    <row r="73" spans="2:12" x14ac:dyDescent="0.2">
      <c r="B73" s="20"/>
      <c r="L73" s="20"/>
    </row>
    <row r="74" spans="2:12" x14ac:dyDescent="0.2">
      <c r="B74" s="20"/>
      <c r="L74" s="20"/>
    </row>
    <row r="75" spans="2:12" x14ac:dyDescent="0.2">
      <c r="B75" s="20"/>
      <c r="L75" s="20"/>
    </row>
    <row r="76" spans="2:12" s="1" customFormat="1" ht="13.2" x14ac:dyDescent="0.2">
      <c r="B76" s="32"/>
      <c r="D76" s="43" t="s">
        <v>52</v>
      </c>
      <c r="E76" s="34"/>
      <c r="F76" s="103" t="s">
        <v>53</v>
      </c>
      <c r="G76" s="43" t="s">
        <v>52</v>
      </c>
      <c r="H76" s="34"/>
      <c r="I76" s="34"/>
      <c r="J76" s="104" t="s">
        <v>53</v>
      </c>
      <c r="K76" s="34"/>
      <c r="L76" s="32"/>
    </row>
    <row r="77" spans="2:12" s="1" customFormat="1" ht="14.4" customHeight="1" x14ac:dyDescent="0.2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2"/>
    </row>
    <row r="81" spans="2:12" s="1" customFormat="1" ht="6.9" customHeight="1" x14ac:dyDescent="0.2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2"/>
    </row>
    <row r="82" spans="2:12" s="1" customFormat="1" ht="24.9" customHeight="1" x14ac:dyDescent="0.2">
      <c r="B82" s="32"/>
      <c r="C82" s="21" t="s">
        <v>157</v>
      </c>
      <c r="L82" s="32"/>
    </row>
    <row r="83" spans="2:12" s="1" customFormat="1" ht="6.9" customHeight="1" x14ac:dyDescent="0.2">
      <c r="B83" s="32"/>
      <c r="L83" s="32"/>
    </row>
    <row r="84" spans="2:12" s="1" customFormat="1" ht="12" customHeight="1" x14ac:dyDescent="0.2">
      <c r="B84" s="32"/>
      <c r="C84" s="27" t="s">
        <v>16</v>
      </c>
      <c r="L84" s="32"/>
    </row>
    <row r="85" spans="2:12" s="1" customFormat="1" ht="16.5" customHeight="1" x14ac:dyDescent="0.2">
      <c r="B85" s="32"/>
      <c r="E85" s="239" t="str">
        <f>E7</f>
        <v>Stavební úpravy MK v ul. Na Chmelnici a části ul. Vrchlickéhé v Třeboni</v>
      </c>
      <c r="F85" s="240"/>
      <c r="G85" s="240"/>
      <c r="H85" s="240"/>
      <c r="L85" s="32"/>
    </row>
    <row r="86" spans="2:12" ht="12" customHeight="1" x14ac:dyDescent="0.2">
      <c r="B86" s="20"/>
      <c r="C86" s="27" t="s">
        <v>155</v>
      </c>
      <c r="L86" s="20"/>
    </row>
    <row r="87" spans="2:12" s="1" customFormat="1" ht="16.5" customHeight="1" x14ac:dyDescent="0.2">
      <c r="B87" s="32"/>
      <c r="E87" s="239" t="s">
        <v>2320</v>
      </c>
      <c r="F87" s="238"/>
      <c r="G87" s="238"/>
      <c r="H87" s="238"/>
      <c r="L87" s="32"/>
    </row>
    <row r="88" spans="2:12" s="1" customFormat="1" ht="12" customHeight="1" x14ac:dyDescent="0.2">
      <c r="B88" s="32"/>
      <c r="C88" s="27" t="s">
        <v>1450</v>
      </c>
      <c r="L88" s="32"/>
    </row>
    <row r="89" spans="2:12" s="1" customFormat="1" ht="16.5" customHeight="1" x14ac:dyDescent="0.2">
      <c r="B89" s="32"/>
      <c r="E89" s="225" t="str">
        <f>E11</f>
        <v>304b2 - Kanalizační splaškové přípojky, ulice Na Chmelnici</v>
      </c>
      <c r="F89" s="238"/>
      <c r="G89" s="238"/>
      <c r="H89" s="238"/>
      <c r="L89" s="32"/>
    </row>
    <row r="90" spans="2:12" s="1" customFormat="1" ht="6.9" customHeight="1" x14ac:dyDescent="0.2">
      <c r="B90" s="32"/>
      <c r="L90" s="32"/>
    </row>
    <row r="91" spans="2:12" s="1" customFormat="1" ht="12" customHeight="1" x14ac:dyDescent="0.2">
      <c r="B91" s="32"/>
      <c r="C91" s="27" t="s">
        <v>20</v>
      </c>
      <c r="F91" s="25" t="str">
        <f>F14</f>
        <v>Třeboň</v>
      </c>
      <c r="I91" s="27" t="s">
        <v>22</v>
      </c>
      <c r="J91" s="52" t="str">
        <f>IF(J14="","",J14)</f>
        <v>6. 6. 2024</v>
      </c>
      <c r="L91" s="32"/>
    </row>
    <row r="92" spans="2:12" s="1" customFormat="1" ht="6.9" customHeight="1" x14ac:dyDescent="0.2">
      <c r="B92" s="32"/>
      <c r="L92" s="32"/>
    </row>
    <row r="93" spans="2:12" s="1" customFormat="1" ht="15.15" customHeight="1" x14ac:dyDescent="0.2">
      <c r="B93" s="32"/>
      <c r="C93" s="27" t="s">
        <v>24</v>
      </c>
      <c r="F93" s="25" t="str">
        <f>E17</f>
        <v>Město Třeboň</v>
      </c>
      <c r="I93" s="27" t="s">
        <v>30</v>
      </c>
      <c r="J93" s="30" t="str">
        <f>E23</f>
        <v>WAY project s.r.o.</v>
      </c>
      <c r="L93" s="32"/>
    </row>
    <row r="94" spans="2:12" s="1" customFormat="1" ht="15.15" customHeight="1" x14ac:dyDescent="0.2">
      <c r="B94" s="32"/>
      <c r="C94" s="27" t="s">
        <v>28</v>
      </c>
      <c r="F94" s="25" t="str">
        <f>IF(E20="","",E20)</f>
        <v>Vyplň údaj</v>
      </c>
      <c r="I94" s="27" t="s">
        <v>34</v>
      </c>
      <c r="J94" s="30" t="str">
        <f>E26</f>
        <v xml:space="preserve"> </v>
      </c>
      <c r="L94" s="32"/>
    </row>
    <row r="95" spans="2:12" s="1" customFormat="1" ht="10.35" customHeight="1" x14ac:dyDescent="0.2">
      <c r="B95" s="32"/>
      <c r="L95" s="32"/>
    </row>
    <row r="96" spans="2:12" s="1" customFormat="1" ht="29.25" customHeight="1" x14ac:dyDescent="0.2">
      <c r="B96" s="32"/>
      <c r="C96" s="105" t="s">
        <v>158</v>
      </c>
      <c r="D96" s="97"/>
      <c r="E96" s="97"/>
      <c r="F96" s="97"/>
      <c r="G96" s="97"/>
      <c r="H96" s="97"/>
      <c r="I96" s="97"/>
      <c r="J96" s="106" t="s">
        <v>159</v>
      </c>
      <c r="K96" s="97"/>
      <c r="L96" s="32"/>
    </row>
    <row r="97" spans="2:47" s="1" customFormat="1" ht="10.35" customHeight="1" x14ac:dyDescent="0.2">
      <c r="B97" s="32"/>
      <c r="L97" s="32"/>
    </row>
    <row r="98" spans="2:47" s="1" customFormat="1" ht="22.95" customHeight="1" x14ac:dyDescent="0.2">
      <c r="B98" s="32"/>
      <c r="C98" s="107" t="s">
        <v>160</v>
      </c>
      <c r="J98" s="66">
        <f>J125</f>
        <v>0</v>
      </c>
      <c r="L98" s="32"/>
      <c r="AU98" s="17" t="s">
        <v>161</v>
      </c>
    </row>
    <row r="99" spans="2:47" s="8" customFormat="1" ht="24.9" customHeight="1" x14ac:dyDescent="0.2">
      <c r="B99" s="108"/>
      <c r="D99" s="109" t="s">
        <v>282</v>
      </c>
      <c r="E99" s="110"/>
      <c r="F99" s="110"/>
      <c r="G99" s="110"/>
      <c r="H99" s="110"/>
      <c r="I99" s="110"/>
      <c r="J99" s="111">
        <f>J126</f>
        <v>0</v>
      </c>
      <c r="L99" s="108"/>
    </row>
    <row r="100" spans="2:47" s="9" customFormat="1" ht="19.95" customHeight="1" x14ac:dyDescent="0.2">
      <c r="B100" s="112"/>
      <c r="D100" s="113" t="s">
        <v>283</v>
      </c>
      <c r="E100" s="114"/>
      <c r="F100" s="114"/>
      <c r="G100" s="114"/>
      <c r="H100" s="114"/>
      <c r="I100" s="114"/>
      <c r="J100" s="115">
        <f>J127</f>
        <v>0</v>
      </c>
      <c r="L100" s="112"/>
    </row>
    <row r="101" spans="2:47" s="9" customFormat="1" ht="19.95" customHeight="1" x14ac:dyDescent="0.2">
      <c r="B101" s="112"/>
      <c r="D101" s="113" t="s">
        <v>285</v>
      </c>
      <c r="E101" s="114"/>
      <c r="F101" s="114"/>
      <c r="G101" s="114"/>
      <c r="H101" s="114"/>
      <c r="I101" s="114"/>
      <c r="J101" s="115">
        <f>J180</f>
        <v>0</v>
      </c>
      <c r="L101" s="112"/>
    </row>
    <row r="102" spans="2:47" s="9" customFormat="1" ht="19.95" customHeight="1" x14ac:dyDescent="0.2">
      <c r="B102" s="112"/>
      <c r="D102" s="113" t="s">
        <v>287</v>
      </c>
      <c r="E102" s="114"/>
      <c r="F102" s="114"/>
      <c r="G102" s="114"/>
      <c r="H102" s="114"/>
      <c r="I102" s="114"/>
      <c r="J102" s="115">
        <f>J185</f>
        <v>0</v>
      </c>
      <c r="L102" s="112"/>
    </row>
    <row r="103" spans="2:47" s="9" customFormat="1" ht="19.95" customHeight="1" x14ac:dyDescent="0.2">
      <c r="B103" s="112"/>
      <c r="D103" s="113" t="s">
        <v>290</v>
      </c>
      <c r="E103" s="114"/>
      <c r="F103" s="114"/>
      <c r="G103" s="114"/>
      <c r="H103" s="114"/>
      <c r="I103" s="114"/>
      <c r="J103" s="115">
        <f>J201</f>
        <v>0</v>
      </c>
      <c r="L103" s="112"/>
    </row>
    <row r="104" spans="2:47" s="1" customFormat="1" ht="21.75" customHeight="1" x14ac:dyDescent="0.2">
      <c r="B104" s="32"/>
      <c r="L104" s="32"/>
    </row>
    <row r="105" spans="2:47" s="1" customFormat="1" ht="6.9" customHeight="1" x14ac:dyDescent="0.2">
      <c r="B105" s="44"/>
      <c r="C105" s="45"/>
      <c r="D105" s="45"/>
      <c r="E105" s="45"/>
      <c r="F105" s="45"/>
      <c r="G105" s="45"/>
      <c r="H105" s="45"/>
      <c r="I105" s="45"/>
      <c r="J105" s="45"/>
      <c r="K105" s="45"/>
      <c r="L105" s="32"/>
    </row>
    <row r="109" spans="2:47" s="1" customFormat="1" ht="6.9" customHeight="1" x14ac:dyDescent="0.2">
      <c r="B109" s="46"/>
      <c r="C109" s="47"/>
      <c r="D109" s="47"/>
      <c r="E109" s="47"/>
      <c r="F109" s="47"/>
      <c r="G109" s="47"/>
      <c r="H109" s="47"/>
      <c r="I109" s="47"/>
      <c r="J109" s="47"/>
      <c r="K109" s="47"/>
      <c r="L109" s="32"/>
    </row>
    <row r="110" spans="2:47" s="1" customFormat="1" ht="24.9" customHeight="1" x14ac:dyDescent="0.2">
      <c r="B110" s="32"/>
      <c r="C110" s="21" t="s">
        <v>169</v>
      </c>
      <c r="L110" s="32"/>
    </row>
    <row r="111" spans="2:47" s="1" customFormat="1" ht="6.9" customHeight="1" x14ac:dyDescent="0.2">
      <c r="B111" s="32"/>
      <c r="L111" s="32"/>
    </row>
    <row r="112" spans="2:47" s="1" customFormat="1" ht="12" customHeight="1" x14ac:dyDescent="0.2">
      <c r="B112" s="32"/>
      <c r="C112" s="27" t="s">
        <v>16</v>
      </c>
      <c r="L112" s="32"/>
    </row>
    <row r="113" spans="2:65" s="1" customFormat="1" ht="16.5" customHeight="1" x14ac:dyDescent="0.2">
      <c r="B113" s="32"/>
      <c r="E113" s="239" t="str">
        <f>E7</f>
        <v>Stavební úpravy MK v ul. Na Chmelnici a části ul. Vrchlickéhé v Třeboni</v>
      </c>
      <c r="F113" s="240"/>
      <c r="G113" s="240"/>
      <c r="H113" s="240"/>
      <c r="L113" s="32"/>
    </row>
    <row r="114" spans="2:65" ht="12" customHeight="1" x14ac:dyDescent="0.2">
      <c r="B114" s="20"/>
      <c r="C114" s="27" t="s">
        <v>155</v>
      </c>
      <c r="L114" s="20"/>
    </row>
    <row r="115" spans="2:65" s="1" customFormat="1" ht="16.5" customHeight="1" x14ac:dyDescent="0.2">
      <c r="B115" s="32"/>
      <c r="E115" s="239" t="s">
        <v>2320</v>
      </c>
      <c r="F115" s="238"/>
      <c r="G115" s="238"/>
      <c r="H115" s="238"/>
      <c r="L115" s="32"/>
    </row>
    <row r="116" spans="2:65" s="1" customFormat="1" ht="12" customHeight="1" x14ac:dyDescent="0.2">
      <c r="B116" s="32"/>
      <c r="C116" s="27" t="s">
        <v>1450</v>
      </c>
      <c r="L116" s="32"/>
    </row>
    <row r="117" spans="2:65" s="1" customFormat="1" ht="16.5" customHeight="1" x14ac:dyDescent="0.2">
      <c r="B117" s="32"/>
      <c r="E117" s="225" t="str">
        <f>E11</f>
        <v>304b2 - Kanalizační splaškové přípojky, ulice Na Chmelnici</v>
      </c>
      <c r="F117" s="238"/>
      <c r="G117" s="238"/>
      <c r="H117" s="238"/>
      <c r="L117" s="32"/>
    </row>
    <row r="118" spans="2:65" s="1" customFormat="1" ht="6.9" customHeight="1" x14ac:dyDescent="0.2">
      <c r="B118" s="32"/>
      <c r="L118" s="32"/>
    </row>
    <row r="119" spans="2:65" s="1" customFormat="1" ht="12" customHeight="1" x14ac:dyDescent="0.2">
      <c r="B119" s="32"/>
      <c r="C119" s="27" t="s">
        <v>20</v>
      </c>
      <c r="F119" s="25" t="str">
        <f>F14</f>
        <v>Třeboň</v>
      </c>
      <c r="I119" s="27" t="s">
        <v>22</v>
      </c>
      <c r="J119" s="52" t="str">
        <f>IF(J14="","",J14)</f>
        <v>6. 6. 2024</v>
      </c>
      <c r="L119" s="32"/>
    </row>
    <row r="120" spans="2:65" s="1" customFormat="1" ht="6.9" customHeight="1" x14ac:dyDescent="0.2">
      <c r="B120" s="32"/>
      <c r="L120" s="32"/>
    </row>
    <row r="121" spans="2:65" s="1" customFormat="1" ht="15.15" customHeight="1" x14ac:dyDescent="0.2">
      <c r="B121" s="32"/>
      <c r="C121" s="27" t="s">
        <v>24</v>
      </c>
      <c r="F121" s="25" t="str">
        <f>E17</f>
        <v>Město Třeboň</v>
      </c>
      <c r="I121" s="27" t="s">
        <v>30</v>
      </c>
      <c r="J121" s="30" t="str">
        <f>E23</f>
        <v>WAY project s.r.o.</v>
      </c>
      <c r="L121" s="32"/>
    </row>
    <row r="122" spans="2:65" s="1" customFormat="1" ht="15.15" customHeight="1" x14ac:dyDescent="0.2">
      <c r="B122" s="32"/>
      <c r="C122" s="27" t="s">
        <v>28</v>
      </c>
      <c r="F122" s="25" t="str">
        <f>IF(E20="","",E20)</f>
        <v>Vyplň údaj</v>
      </c>
      <c r="I122" s="27" t="s">
        <v>34</v>
      </c>
      <c r="J122" s="30" t="str">
        <f>E26</f>
        <v xml:space="preserve"> </v>
      </c>
      <c r="L122" s="32"/>
    </row>
    <row r="123" spans="2:65" s="1" customFormat="1" ht="10.35" customHeight="1" x14ac:dyDescent="0.2">
      <c r="B123" s="32"/>
      <c r="L123" s="32"/>
    </row>
    <row r="124" spans="2:65" s="10" customFormat="1" ht="29.25" customHeight="1" x14ac:dyDescent="0.2">
      <c r="B124" s="116"/>
      <c r="C124" s="117" t="s">
        <v>170</v>
      </c>
      <c r="D124" s="118" t="s">
        <v>62</v>
      </c>
      <c r="E124" s="118" t="s">
        <v>58</v>
      </c>
      <c r="F124" s="118" t="s">
        <v>59</v>
      </c>
      <c r="G124" s="118" t="s">
        <v>171</v>
      </c>
      <c r="H124" s="118" t="s">
        <v>172</v>
      </c>
      <c r="I124" s="118" t="s">
        <v>173</v>
      </c>
      <c r="J124" s="118" t="s">
        <v>159</v>
      </c>
      <c r="K124" s="119" t="s">
        <v>174</v>
      </c>
      <c r="L124" s="116"/>
      <c r="M124" s="59" t="s">
        <v>1</v>
      </c>
      <c r="N124" s="60" t="s">
        <v>41</v>
      </c>
      <c r="O124" s="60" t="s">
        <v>175</v>
      </c>
      <c r="P124" s="60" t="s">
        <v>176</v>
      </c>
      <c r="Q124" s="60" t="s">
        <v>177</v>
      </c>
      <c r="R124" s="60" t="s">
        <v>178</v>
      </c>
      <c r="S124" s="60" t="s">
        <v>179</v>
      </c>
      <c r="T124" s="61" t="s">
        <v>180</v>
      </c>
    </row>
    <row r="125" spans="2:65" s="1" customFormat="1" ht="22.95" customHeight="1" x14ac:dyDescent="0.3">
      <c r="B125" s="32"/>
      <c r="C125" s="64" t="s">
        <v>181</v>
      </c>
      <c r="J125" s="120">
        <f>BK125</f>
        <v>0</v>
      </c>
      <c r="L125" s="32"/>
      <c r="M125" s="62"/>
      <c r="N125" s="53"/>
      <c r="O125" s="53"/>
      <c r="P125" s="121">
        <f>P126</f>
        <v>0</v>
      </c>
      <c r="Q125" s="53"/>
      <c r="R125" s="121">
        <f>R126</f>
        <v>80.271462</v>
      </c>
      <c r="S125" s="53"/>
      <c r="T125" s="122">
        <f>T126</f>
        <v>0</v>
      </c>
      <c r="AT125" s="17" t="s">
        <v>76</v>
      </c>
      <c r="AU125" s="17" t="s">
        <v>161</v>
      </c>
      <c r="BK125" s="123">
        <f>BK126</f>
        <v>0</v>
      </c>
    </row>
    <row r="126" spans="2:65" s="11" customFormat="1" ht="25.95" customHeight="1" x14ac:dyDescent="0.25">
      <c r="B126" s="124"/>
      <c r="D126" s="125" t="s">
        <v>76</v>
      </c>
      <c r="E126" s="126" t="s">
        <v>291</v>
      </c>
      <c r="F126" s="126" t="s">
        <v>292</v>
      </c>
      <c r="I126" s="127"/>
      <c r="J126" s="128">
        <f>BK126</f>
        <v>0</v>
      </c>
      <c r="L126" s="124"/>
      <c r="M126" s="129"/>
      <c r="P126" s="130">
        <f>P127+P180+P185+P201</f>
        <v>0</v>
      </c>
      <c r="R126" s="130">
        <f>R127+R180+R185+R201</f>
        <v>80.271462</v>
      </c>
      <c r="T126" s="131">
        <f>T127+T180+T185+T201</f>
        <v>0</v>
      </c>
      <c r="AR126" s="125" t="s">
        <v>85</v>
      </c>
      <c r="AT126" s="132" t="s">
        <v>76</v>
      </c>
      <c r="AU126" s="132" t="s">
        <v>77</v>
      </c>
      <c r="AY126" s="125" t="s">
        <v>185</v>
      </c>
      <c r="BK126" s="133">
        <f>BK127+BK180+BK185+BK201</f>
        <v>0</v>
      </c>
    </row>
    <row r="127" spans="2:65" s="11" customFormat="1" ht="22.95" customHeight="1" x14ac:dyDescent="0.25">
      <c r="B127" s="124"/>
      <c r="D127" s="125" t="s">
        <v>76</v>
      </c>
      <c r="E127" s="134" t="s">
        <v>85</v>
      </c>
      <c r="F127" s="134" t="s">
        <v>293</v>
      </c>
      <c r="I127" s="127"/>
      <c r="J127" s="135">
        <f>BK127</f>
        <v>0</v>
      </c>
      <c r="L127" s="124"/>
      <c r="M127" s="129"/>
      <c r="P127" s="130">
        <f>SUM(P128:P179)</f>
        <v>0</v>
      </c>
      <c r="R127" s="130">
        <f>SUM(R128:R179)</f>
        <v>80.171502000000004</v>
      </c>
      <c r="T127" s="131">
        <f>SUM(T128:T179)</f>
        <v>0</v>
      </c>
      <c r="AR127" s="125" t="s">
        <v>85</v>
      </c>
      <c r="AT127" s="132" t="s">
        <v>76</v>
      </c>
      <c r="AU127" s="132" t="s">
        <v>85</v>
      </c>
      <c r="AY127" s="125" t="s">
        <v>185</v>
      </c>
      <c r="BK127" s="133">
        <f>SUM(BK128:BK179)</f>
        <v>0</v>
      </c>
    </row>
    <row r="128" spans="2:65" s="1" customFormat="1" ht="16.5" customHeight="1" x14ac:dyDescent="0.2">
      <c r="B128" s="32"/>
      <c r="C128" s="136" t="s">
        <v>85</v>
      </c>
      <c r="D128" s="136" t="s">
        <v>191</v>
      </c>
      <c r="E128" s="137" t="s">
        <v>2322</v>
      </c>
      <c r="F128" s="138" t="s">
        <v>2323</v>
      </c>
      <c r="G128" s="139" t="s">
        <v>1454</v>
      </c>
      <c r="H128" s="140">
        <v>40</v>
      </c>
      <c r="I128" s="141"/>
      <c r="J128" s="142">
        <f>ROUND(I128*H128,2)</f>
        <v>0</v>
      </c>
      <c r="K128" s="138" t="s">
        <v>195</v>
      </c>
      <c r="L128" s="32"/>
      <c r="M128" s="143" t="s">
        <v>1</v>
      </c>
      <c r="N128" s="144" t="s">
        <v>42</v>
      </c>
      <c r="P128" s="145">
        <f>O128*H128</f>
        <v>0</v>
      </c>
      <c r="Q128" s="145">
        <v>3.0000000000000001E-5</v>
      </c>
      <c r="R128" s="145">
        <f>Q128*H128</f>
        <v>1.2000000000000001E-3</v>
      </c>
      <c r="S128" s="145">
        <v>0</v>
      </c>
      <c r="T128" s="146">
        <f>S128*H128</f>
        <v>0</v>
      </c>
      <c r="AR128" s="147" t="s">
        <v>184</v>
      </c>
      <c r="AT128" s="147" t="s">
        <v>191</v>
      </c>
      <c r="AU128" s="147" t="s">
        <v>87</v>
      </c>
      <c r="AY128" s="17" t="s">
        <v>185</v>
      </c>
      <c r="BE128" s="148">
        <f>IF(N128="základní",J128,0)</f>
        <v>0</v>
      </c>
      <c r="BF128" s="148">
        <f>IF(N128="snížená",J128,0)</f>
        <v>0</v>
      </c>
      <c r="BG128" s="148">
        <f>IF(N128="zákl. přenesená",J128,0)</f>
        <v>0</v>
      </c>
      <c r="BH128" s="148">
        <f>IF(N128="sníž. přenesená",J128,0)</f>
        <v>0</v>
      </c>
      <c r="BI128" s="148">
        <f>IF(N128="nulová",J128,0)</f>
        <v>0</v>
      </c>
      <c r="BJ128" s="17" t="s">
        <v>85</v>
      </c>
      <c r="BK128" s="148">
        <f>ROUND(I128*H128,2)</f>
        <v>0</v>
      </c>
      <c r="BL128" s="17" t="s">
        <v>184</v>
      </c>
      <c r="BM128" s="147" t="s">
        <v>2324</v>
      </c>
    </row>
    <row r="129" spans="2:65" s="1" customFormat="1" x14ac:dyDescent="0.2">
      <c r="B129" s="32"/>
      <c r="D129" s="149" t="s">
        <v>198</v>
      </c>
      <c r="F129" s="150" t="s">
        <v>2325</v>
      </c>
      <c r="I129" s="151"/>
      <c r="L129" s="32"/>
      <c r="M129" s="152"/>
      <c r="T129" s="56"/>
      <c r="AT129" s="17" t="s">
        <v>198</v>
      </c>
      <c r="AU129" s="17" t="s">
        <v>87</v>
      </c>
    </row>
    <row r="130" spans="2:65" s="12" customFormat="1" x14ac:dyDescent="0.2">
      <c r="B130" s="153"/>
      <c r="D130" s="149" t="s">
        <v>199</v>
      </c>
      <c r="E130" s="154" t="s">
        <v>1</v>
      </c>
      <c r="F130" s="155" t="s">
        <v>1457</v>
      </c>
      <c r="H130" s="154" t="s">
        <v>1</v>
      </c>
      <c r="I130" s="156"/>
      <c r="L130" s="153"/>
      <c r="M130" s="157"/>
      <c r="T130" s="158"/>
      <c r="AT130" s="154" t="s">
        <v>199</v>
      </c>
      <c r="AU130" s="154" t="s">
        <v>87</v>
      </c>
      <c r="AV130" s="12" t="s">
        <v>85</v>
      </c>
      <c r="AW130" s="12" t="s">
        <v>33</v>
      </c>
      <c r="AX130" s="12" t="s">
        <v>77</v>
      </c>
      <c r="AY130" s="154" t="s">
        <v>185</v>
      </c>
    </row>
    <row r="131" spans="2:65" s="13" customFormat="1" x14ac:dyDescent="0.2">
      <c r="B131" s="159"/>
      <c r="D131" s="149" t="s">
        <v>199</v>
      </c>
      <c r="E131" s="160" t="s">
        <v>1</v>
      </c>
      <c r="F131" s="161" t="s">
        <v>2326</v>
      </c>
      <c r="H131" s="162">
        <v>40</v>
      </c>
      <c r="I131" s="163"/>
      <c r="L131" s="159"/>
      <c r="M131" s="164"/>
      <c r="T131" s="165"/>
      <c r="AT131" s="160" t="s">
        <v>199</v>
      </c>
      <c r="AU131" s="160" t="s">
        <v>87</v>
      </c>
      <c r="AV131" s="13" t="s">
        <v>87</v>
      </c>
      <c r="AW131" s="13" t="s">
        <v>33</v>
      </c>
      <c r="AX131" s="13" t="s">
        <v>85</v>
      </c>
      <c r="AY131" s="160" t="s">
        <v>185</v>
      </c>
    </row>
    <row r="132" spans="2:65" s="1" customFormat="1" ht="21.75" customHeight="1" x14ac:dyDescent="0.2">
      <c r="B132" s="32"/>
      <c r="C132" s="136" t="s">
        <v>87</v>
      </c>
      <c r="D132" s="136" t="s">
        <v>191</v>
      </c>
      <c r="E132" s="137" t="s">
        <v>1459</v>
      </c>
      <c r="F132" s="138" t="s">
        <v>1460</v>
      </c>
      <c r="G132" s="139" t="s">
        <v>382</v>
      </c>
      <c r="H132" s="140">
        <v>42.53</v>
      </c>
      <c r="I132" s="141"/>
      <c r="J132" s="142">
        <f>ROUND(I132*H132,2)</f>
        <v>0</v>
      </c>
      <c r="K132" s="138" t="s">
        <v>195</v>
      </c>
      <c r="L132" s="32"/>
      <c r="M132" s="143" t="s">
        <v>1</v>
      </c>
      <c r="N132" s="144" t="s">
        <v>42</v>
      </c>
      <c r="P132" s="145">
        <f>O132*H132</f>
        <v>0</v>
      </c>
      <c r="Q132" s="145">
        <v>0</v>
      </c>
      <c r="R132" s="145">
        <f>Q132*H132</f>
        <v>0</v>
      </c>
      <c r="S132" s="145">
        <v>0</v>
      </c>
      <c r="T132" s="146">
        <f>S132*H132</f>
        <v>0</v>
      </c>
      <c r="AR132" s="147" t="s">
        <v>184</v>
      </c>
      <c r="AT132" s="147" t="s">
        <v>191</v>
      </c>
      <c r="AU132" s="147" t="s">
        <v>87</v>
      </c>
      <c r="AY132" s="17" t="s">
        <v>185</v>
      </c>
      <c r="BE132" s="148">
        <f>IF(N132="základní",J132,0)</f>
        <v>0</v>
      </c>
      <c r="BF132" s="148">
        <f>IF(N132="snížená",J132,0)</f>
        <v>0</v>
      </c>
      <c r="BG132" s="148">
        <f>IF(N132="zákl. přenesená",J132,0)</f>
        <v>0</v>
      </c>
      <c r="BH132" s="148">
        <f>IF(N132="sníž. přenesená",J132,0)</f>
        <v>0</v>
      </c>
      <c r="BI132" s="148">
        <f>IF(N132="nulová",J132,0)</f>
        <v>0</v>
      </c>
      <c r="BJ132" s="17" t="s">
        <v>85</v>
      </c>
      <c r="BK132" s="148">
        <f>ROUND(I132*H132,2)</f>
        <v>0</v>
      </c>
      <c r="BL132" s="17" t="s">
        <v>184</v>
      </c>
      <c r="BM132" s="147" t="s">
        <v>2327</v>
      </c>
    </row>
    <row r="133" spans="2:65" s="1" customFormat="1" ht="19.2" x14ac:dyDescent="0.2">
      <c r="B133" s="32"/>
      <c r="D133" s="149" t="s">
        <v>198</v>
      </c>
      <c r="F133" s="150" t="s">
        <v>1462</v>
      </c>
      <c r="I133" s="151"/>
      <c r="L133" s="32"/>
      <c r="M133" s="152"/>
      <c r="T133" s="56"/>
      <c r="AT133" s="17" t="s">
        <v>198</v>
      </c>
      <c r="AU133" s="17" t="s">
        <v>87</v>
      </c>
    </row>
    <row r="134" spans="2:65" s="13" customFormat="1" x14ac:dyDescent="0.2">
      <c r="B134" s="159"/>
      <c r="D134" s="149" t="s">
        <v>199</v>
      </c>
      <c r="E134" s="160" t="s">
        <v>1</v>
      </c>
      <c r="F134" s="161" t="s">
        <v>2522</v>
      </c>
      <c r="H134" s="162">
        <v>42.53</v>
      </c>
      <c r="I134" s="163"/>
      <c r="L134" s="159"/>
      <c r="M134" s="164"/>
      <c r="T134" s="165"/>
      <c r="AT134" s="160" t="s">
        <v>199</v>
      </c>
      <c r="AU134" s="160" t="s">
        <v>87</v>
      </c>
      <c r="AV134" s="13" t="s">
        <v>87</v>
      </c>
      <c r="AW134" s="13" t="s">
        <v>33</v>
      </c>
      <c r="AX134" s="13" t="s">
        <v>85</v>
      </c>
      <c r="AY134" s="160" t="s">
        <v>185</v>
      </c>
    </row>
    <row r="135" spans="2:65" s="12" customFormat="1" x14ac:dyDescent="0.2">
      <c r="B135" s="153"/>
      <c r="D135" s="149" t="s">
        <v>199</v>
      </c>
      <c r="E135" s="154" t="s">
        <v>1</v>
      </c>
      <c r="F135" s="155" t="s">
        <v>1464</v>
      </c>
      <c r="H135" s="154" t="s">
        <v>1</v>
      </c>
      <c r="I135" s="156"/>
      <c r="L135" s="153"/>
      <c r="M135" s="157"/>
      <c r="T135" s="158"/>
      <c r="AT135" s="154" t="s">
        <v>199</v>
      </c>
      <c r="AU135" s="154" t="s">
        <v>87</v>
      </c>
      <c r="AV135" s="12" t="s">
        <v>85</v>
      </c>
      <c r="AW135" s="12" t="s">
        <v>33</v>
      </c>
      <c r="AX135" s="12" t="s">
        <v>77</v>
      </c>
      <c r="AY135" s="154" t="s">
        <v>185</v>
      </c>
    </row>
    <row r="136" spans="2:65" s="12" customFormat="1" x14ac:dyDescent="0.2">
      <c r="B136" s="153"/>
      <c r="D136" s="149" t="s">
        <v>199</v>
      </c>
      <c r="E136" s="154" t="s">
        <v>1</v>
      </c>
      <c r="F136" s="155" t="s">
        <v>2329</v>
      </c>
      <c r="H136" s="154" t="s">
        <v>1</v>
      </c>
      <c r="I136" s="156"/>
      <c r="L136" s="153"/>
      <c r="M136" s="157"/>
      <c r="T136" s="158"/>
      <c r="AT136" s="154" t="s">
        <v>199</v>
      </c>
      <c r="AU136" s="154" t="s">
        <v>87</v>
      </c>
      <c r="AV136" s="12" t="s">
        <v>85</v>
      </c>
      <c r="AW136" s="12" t="s">
        <v>33</v>
      </c>
      <c r="AX136" s="12" t="s">
        <v>77</v>
      </c>
      <c r="AY136" s="154" t="s">
        <v>185</v>
      </c>
    </row>
    <row r="137" spans="2:65" s="1" customFormat="1" ht="16.5" customHeight="1" x14ac:dyDescent="0.2">
      <c r="B137" s="32"/>
      <c r="C137" s="136" t="s">
        <v>207</v>
      </c>
      <c r="D137" s="136" t="s">
        <v>191</v>
      </c>
      <c r="E137" s="137" t="s">
        <v>1466</v>
      </c>
      <c r="F137" s="138" t="s">
        <v>1467</v>
      </c>
      <c r="G137" s="139" t="s">
        <v>382</v>
      </c>
      <c r="H137" s="140">
        <v>8.5060000000000002</v>
      </c>
      <c r="I137" s="141"/>
      <c r="J137" s="142">
        <f>ROUND(I137*H137,2)</f>
        <v>0</v>
      </c>
      <c r="K137" s="138" t="s">
        <v>195</v>
      </c>
      <c r="L137" s="32"/>
      <c r="M137" s="143" t="s">
        <v>1</v>
      </c>
      <c r="N137" s="144" t="s">
        <v>42</v>
      </c>
      <c r="P137" s="145">
        <f>O137*H137</f>
        <v>0</v>
      </c>
      <c r="Q137" s="145">
        <v>0</v>
      </c>
      <c r="R137" s="145">
        <f>Q137*H137</f>
        <v>0</v>
      </c>
      <c r="S137" s="145">
        <v>0</v>
      </c>
      <c r="T137" s="146">
        <f>S137*H137</f>
        <v>0</v>
      </c>
      <c r="AR137" s="147" t="s">
        <v>184</v>
      </c>
      <c r="AT137" s="147" t="s">
        <v>191</v>
      </c>
      <c r="AU137" s="147" t="s">
        <v>87</v>
      </c>
      <c r="AY137" s="17" t="s">
        <v>185</v>
      </c>
      <c r="BE137" s="148">
        <f>IF(N137="základní",J137,0)</f>
        <v>0</v>
      </c>
      <c r="BF137" s="148">
        <f>IF(N137="snížená",J137,0)</f>
        <v>0</v>
      </c>
      <c r="BG137" s="148">
        <f>IF(N137="zákl. přenesená",J137,0)</f>
        <v>0</v>
      </c>
      <c r="BH137" s="148">
        <f>IF(N137="sníž. přenesená",J137,0)</f>
        <v>0</v>
      </c>
      <c r="BI137" s="148">
        <f>IF(N137="nulová",J137,0)</f>
        <v>0</v>
      </c>
      <c r="BJ137" s="17" t="s">
        <v>85</v>
      </c>
      <c r="BK137" s="148">
        <f>ROUND(I137*H137,2)</f>
        <v>0</v>
      </c>
      <c r="BL137" s="17" t="s">
        <v>184</v>
      </c>
      <c r="BM137" s="147" t="s">
        <v>2330</v>
      </c>
    </row>
    <row r="138" spans="2:65" s="1" customFormat="1" ht="19.2" x14ac:dyDescent="0.2">
      <c r="B138" s="32"/>
      <c r="D138" s="149" t="s">
        <v>198</v>
      </c>
      <c r="F138" s="150" t="s">
        <v>1469</v>
      </c>
      <c r="I138" s="151"/>
      <c r="L138" s="32"/>
      <c r="M138" s="152"/>
      <c r="T138" s="56"/>
      <c r="AT138" s="17" t="s">
        <v>198</v>
      </c>
      <c r="AU138" s="17" t="s">
        <v>87</v>
      </c>
    </row>
    <row r="139" spans="2:65" s="12" customFormat="1" x14ac:dyDescent="0.2">
      <c r="B139" s="153"/>
      <c r="D139" s="149" t="s">
        <v>199</v>
      </c>
      <c r="E139" s="154" t="s">
        <v>1</v>
      </c>
      <c r="F139" s="155" t="s">
        <v>1780</v>
      </c>
      <c r="H139" s="154" t="s">
        <v>1</v>
      </c>
      <c r="I139" s="156"/>
      <c r="L139" s="153"/>
      <c r="M139" s="157"/>
      <c r="T139" s="158"/>
      <c r="AT139" s="154" t="s">
        <v>199</v>
      </c>
      <c r="AU139" s="154" t="s">
        <v>87</v>
      </c>
      <c r="AV139" s="12" t="s">
        <v>85</v>
      </c>
      <c r="AW139" s="12" t="s">
        <v>33</v>
      </c>
      <c r="AX139" s="12" t="s">
        <v>77</v>
      </c>
      <c r="AY139" s="154" t="s">
        <v>185</v>
      </c>
    </row>
    <row r="140" spans="2:65" s="13" customFormat="1" x14ac:dyDescent="0.2">
      <c r="B140" s="159"/>
      <c r="D140" s="149" t="s">
        <v>199</v>
      </c>
      <c r="E140" s="160" t="s">
        <v>1</v>
      </c>
      <c r="F140" s="161" t="s">
        <v>2523</v>
      </c>
      <c r="H140" s="162">
        <v>8.5060000000000002</v>
      </c>
      <c r="I140" s="163"/>
      <c r="L140" s="159"/>
      <c r="M140" s="164"/>
      <c r="T140" s="165"/>
      <c r="AT140" s="160" t="s">
        <v>199</v>
      </c>
      <c r="AU140" s="160" t="s">
        <v>87</v>
      </c>
      <c r="AV140" s="13" t="s">
        <v>87</v>
      </c>
      <c r="AW140" s="13" t="s">
        <v>33</v>
      </c>
      <c r="AX140" s="13" t="s">
        <v>85</v>
      </c>
      <c r="AY140" s="160" t="s">
        <v>185</v>
      </c>
    </row>
    <row r="141" spans="2:65" s="1" customFormat="1" ht="16.5" customHeight="1" x14ac:dyDescent="0.2">
      <c r="B141" s="32"/>
      <c r="C141" s="136" t="s">
        <v>184</v>
      </c>
      <c r="D141" s="136" t="s">
        <v>191</v>
      </c>
      <c r="E141" s="137" t="s">
        <v>413</v>
      </c>
      <c r="F141" s="138" t="s">
        <v>414</v>
      </c>
      <c r="G141" s="139" t="s">
        <v>296</v>
      </c>
      <c r="H141" s="140">
        <v>76.55</v>
      </c>
      <c r="I141" s="141"/>
      <c r="J141" s="142">
        <f>ROUND(I141*H141,2)</f>
        <v>0</v>
      </c>
      <c r="K141" s="138" t="s">
        <v>195</v>
      </c>
      <c r="L141" s="32"/>
      <c r="M141" s="143" t="s">
        <v>1</v>
      </c>
      <c r="N141" s="144" t="s">
        <v>42</v>
      </c>
      <c r="P141" s="145">
        <f>O141*H141</f>
        <v>0</v>
      </c>
      <c r="Q141" s="145">
        <v>8.4000000000000003E-4</v>
      </c>
      <c r="R141" s="145">
        <f>Q141*H141</f>
        <v>6.4301999999999998E-2</v>
      </c>
      <c r="S141" s="145">
        <v>0</v>
      </c>
      <c r="T141" s="146">
        <f>S141*H141</f>
        <v>0</v>
      </c>
      <c r="AR141" s="147" t="s">
        <v>184</v>
      </c>
      <c r="AT141" s="147" t="s">
        <v>191</v>
      </c>
      <c r="AU141" s="147" t="s">
        <v>87</v>
      </c>
      <c r="AY141" s="17" t="s">
        <v>185</v>
      </c>
      <c r="BE141" s="148">
        <f>IF(N141="základní",J141,0)</f>
        <v>0</v>
      </c>
      <c r="BF141" s="148">
        <f>IF(N141="snížená",J141,0)</f>
        <v>0</v>
      </c>
      <c r="BG141" s="148">
        <f>IF(N141="zákl. přenesená",J141,0)</f>
        <v>0</v>
      </c>
      <c r="BH141" s="148">
        <f>IF(N141="sníž. přenesená",J141,0)</f>
        <v>0</v>
      </c>
      <c r="BI141" s="148">
        <f>IF(N141="nulová",J141,0)</f>
        <v>0</v>
      </c>
      <c r="BJ141" s="17" t="s">
        <v>85</v>
      </c>
      <c r="BK141" s="148">
        <f>ROUND(I141*H141,2)</f>
        <v>0</v>
      </c>
      <c r="BL141" s="17" t="s">
        <v>184</v>
      </c>
      <c r="BM141" s="147" t="s">
        <v>2332</v>
      </c>
    </row>
    <row r="142" spans="2:65" s="1" customFormat="1" x14ac:dyDescent="0.2">
      <c r="B142" s="32"/>
      <c r="D142" s="149" t="s">
        <v>198</v>
      </c>
      <c r="F142" s="150" t="s">
        <v>416</v>
      </c>
      <c r="I142" s="151"/>
      <c r="L142" s="32"/>
      <c r="M142" s="152"/>
      <c r="T142" s="56"/>
      <c r="AT142" s="17" t="s">
        <v>198</v>
      </c>
      <c r="AU142" s="17" t="s">
        <v>87</v>
      </c>
    </row>
    <row r="143" spans="2:65" s="12" customFormat="1" x14ac:dyDescent="0.2">
      <c r="B143" s="153"/>
      <c r="D143" s="149" t="s">
        <v>199</v>
      </c>
      <c r="E143" s="154" t="s">
        <v>1</v>
      </c>
      <c r="F143" s="155" t="s">
        <v>2524</v>
      </c>
      <c r="H143" s="154" t="s">
        <v>1</v>
      </c>
      <c r="I143" s="156"/>
      <c r="L143" s="153"/>
      <c r="M143" s="157"/>
      <c r="T143" s="158"/>
      <c r="AT143" s="154" t="s">
        <v>199</v>
      </c>
      <c r="AU143" s="154" t="s">
        <v>87</v>
      </c>
      <c r="AV143" s="12" t="s">
        <v>85</v>
      </c>
      <c r="AW143" s="12" t="s">
        <v>33</v>
      </c>
      <c r="AX143" s="12" t="s">
        <v>77</v>
      </c>
      <c r="AY143" s="154" t="s">
        <v>185</v>
      </c>
    </row>
    <row r="144" spans="2:65" s="13" customFormat="1" x14ac:dyDescent="0.2">
      <c r="B144" s="159"/>
      <c r="D144" s="149" t="s">
        <v>199</v>
      </c>
      <c r="E144" s="160" t="s">
        <v>1</v>
      </c>
      <c r="F144" s="161" t="s">
        <v>2525</v>
      </c>
      <c r="H144" s="162">
        <v>76.55</v>
      </c>
      <c r="I144" s="163"/>
      <c r="L144" s="159"/>
      <c r="M144" s="164"/>
      <c r="T144" s="165"/>
      <c r="AT144" s="160" t="s">
        <v>199</v>
      </c>
      <c r="AU144" s="160" t="s">
        <v>87</v>
      </c>
      <c r="AV144" s="13" t="s">
        <v>87</v>
      </c>
      <c r="AW144" s="13" t="s">
        <v>33</v>
      </c>
      <c r="AX144" s="13" t="s">
        <v>85</v>
      </c>
      <c r="AY144" s="160" t="s">
        <v>185</v>
      </c>
    </row>
    <row r="145" spans="2:65" s="1" customFormat="1" ht="16.5" customHeight="1" x14ac:dyDescent="0.2">
      <c r="B145" s="32"/>
      <c r="C145" s="136" t="s">
        <v>188</v>
      </c>
      <c r="D145" s="136" t="s">
        <v>191</v>
      </c>
      <c r="E145" s="137" t="s">
        <v>419</v>
      </c>
      <c r="F145" s="138" t="s">
        <v>420</v>
      </c>
      <c r="G145" s="139" t="s">
        <v>296</v>
      </c>
      <c r="H145" s="140">
        <v>76.55</v>
      </c>
      <c r="I145" s="141"/>
      <c r="J145" s="142">
        <f>ROUND(I145*H145,2)</f>
        <v>0</v>
      </c>
      <c r="K145" s="138" t="s">
        <v>195</v>
      </c>
      <c r="L145" s="32"/>
      <c r="M145" s="143" t="s">
        <v>1</v>
      </c>
      <c r="N145" s="144" t="s">
        <v>42</v>
      </c>
      <c r="P145" s="145">
        <f>O145*H145</f>
        <v>0</v>
      </c>
      <c r="Q145" s="145">
        <v>0</v>
      </c>
      <c r="R145" s="145">
        <f>Q145*H145</f>
        <v>0</v>
      </c>
      <c r="S145" s="145">
        <v>0</v>
      </c>
      <c r="T145" s="146">
        <f>S145*H145</f>
        <v>0</v>
      </c>
      <c r="AR145" s="147" t="s">
        <v>184</v>
      </c>
      <c r="AT145" s="147" t="s">
        <v>191</v>
      </c>
      <c r="AU145" s="147" t="s">
        <v>87</v>
      </c>
      <c r="AY145" s="17" t="s">
        <v>185</v>
      </c>
      <c r="BE145" s="148">
        <f>IF(N145="základní",J145,0)</f>
        <v>0</v>
      </c>
      <c r="BF145" s="148">
        <f>IF(N145="snížená",J145,0)</f>
        <v>0</v>
      </c>
      <c r="BG145" s="148">
        <f>IF(N145="zákl. přenesená",J145,0)</f>
        <v>0</v>
      </c>
      <c r="BH145" s="148">
        <f>IF(N145="sníž. přenesená",J145,0)</f>
        <v>0</v>
      </c>
      <c r="BI145" s="148">
        <f>IF(N145="nulová",J145,0)</f>
        <v>0</v>
      </c>
      <c r="BJ145" s="17" t="s">
        <v>85</v>
      </c>
      <c r="BK145" s="148">
        <f>ROUND(I145*H145,2)</f>
        <v>0</v>
      </c>
      <c r="BL145" s="17" t="s">
        <v>184</v>
      </c>
      <c r="BM145" s="147" t="s">
        <v>2335</v>
      </c>
    </row>
    <row r="146" spans="2:65" s="1" customFormat="1" ht="19.2" x14ac:dyDescent="0.2">
      <c r="B146" s="32"/>
      <c r="D146" s="149" t="s">
        <v>198</v>
      </c>
      <c r="F146" s="150" t="s">
        <v>422</v>
      </c>
      <c r="I146" s="151"/>
      <c r="L146" s="32"/>
      <c r="M146" s="152"/>
      <c r="T146" s="56"/>
      <c r="AT146" s="17" t="s">
        <v>198</v>
      </c>
      <c r="AU146" s="17" t="s">
        <v>87</v>
      </c>
    </row>
    <row r="147" spans="2:65" s="13" customFormat="1" x14ac:dyDescent="0.2">
      <c r="B147" s="159"/>
      <c r="D147" s="149" t="s">
        <v>199</v>
      </c>
      <c r="E147" s="160" t="s">
        <v>1</v>
      </c>
      <c r="F147" s="161" t="s">
        <v>2526</v>
      </c>
      <c r="H147" s="162">
        <v>76.55</v>
      </c>
      <c r="I147" s="163"/>
      <c r="L147" s="159"/>
      <c r="M147" s="164"/>
      <c r="T147" s="165"/>
      <c r="AT147" s="160" t="s">
        <v>199</v>
      </c>
      <c r="AU147" s="160" t="s">
        <v>87</v>
      </c>
      <c r="AV147" s="13" t="s">
        <v>87</v>
      </c>
      <c r="AW147" s="13" t="s">
        <v>33</v>
      </c>
      <c r="AX147" s="13" t="s">
        <v>85</v>
      </c>
      <c r="AY147" s="160" t="s">
        <v>185</v>
      </c>
    </row>
    <row r="148" spans="2:65" s="1" customFormat="1" ht="21.75" customHeight="1" x14ac:dyDescent="0.2">
      <c r="B148" s="32"/>
      <c r="C148" s="136" t="s">
        <v>225</v>
      </c>
      <c r="D148" s="136" t="s">
        <v>191</v>
      </c>
      <c r="E148" s="137" t="s">
        <v>425</v>
      </c>
      <c r="F148" s="138" t="s">
        <v>426</v>
      </c>
      <c r="G148" s="139" t="s">
        <v>382</v>
      </c>
      <c r="H148" s="140">
        <v>42.53</v>
      </c>
      <c r="I148" s="141"/>
      <c r="J148" s="142">
        <f>ROUND(I148*H148,2)</f>
        <v>0</v>
      </c>
      <c r="K148" s="138" t="s">
        <v>195</v>
      </c>
      <c r="L148" s="32"/>
      <c r="M148" s="143" t="s">
        <v>1</v>
      </c>
      <c r="N148" s="144" t="s">
        <v>42</v>
      </c>
      <c r="P148" s="145">
        <f>O148*H148</f>
        <v>0</v>
      </c>
      <c r="Q148" s="145">
        <v>0</v>
      </c>
      <c r="R148" s="145">
        <f>Q148*H148</f>
        <v>0</v>
      </c>
      <c r="S148" s="145">
        <v>0</v>
      </c>
      <c r="T148" s="146">
        <f>S148*H148</f>
        <v>0</v>
      </c>
      <c r="AR148" s="147" t="s">
        <v>184</v>
      </c>
      <c r="AT148" s="147" t="s">
        <v>191</v>
      </c>
      <c r="AU148" s="147" t="s">
        <v>87</v>
      </c>
      <c r="AY148" s="17" t="s">
        <v>185</v>
      </c>
      <c r="BE148" s="148">
        <f>IF(N148="základní",J148,0)</f>
        <v>0</v>
      </c>
      <c r="BF148" s="148">
        <f>IF(N148="snížená",J148,0)</f>
        <v>0</v>
      </c>
      <c r="BG148" s="148">
        <f>IF(N148="zákl. přenesená",J148,0)</f>
        <v>0</v>
      </c>
      <c r="BH148" s="148">
        <f>IF(N148="sníž. přenesená",J148,0)</f>
        <v>0</v>
      </c>
      <c r="BI148" s="148">
        <f>IF(N148="nulová",J148,0)</f>
        <v>0</v>
      </c>
      <c r="BJ148" s="17" t="s">
        <v>85</v>
      </c>
      <c r="BK148" s="148">
        <f>ROUND(I148*H148,2)</f>
        <v>0</v>
      </c>
      <c r="BL148" s="17" t="s">
        <v>184</v>
      </c>
      <c r="BM148" s="147" t="s">
        <v>2337</v>
      </c>
    </row>
    <row r="149" spans="2:65" s="1" customFormat="1" ht="19.2" x14ac:dyDescent="0.2">
      <c r="B149" s="32"/>
      <c r="D149" s="149" t="s">
        <v>198</v>
      </c>
      <c r="F149" s="150" t="s">
        <v>428</v>
      </c>
      <c r="I149" s="151"/>
      <c r="L149" s="32"/>
      <c r="M149" s="152"/>
      <c r="T149" s="56"/>
      <c r="AT149" s="17" t="s">
        <v>198</v>
      </c>
      <c r="AU149" s="17" t="s">
        <v>87</v>
      </c>
    </row>
    <row r="150" spans="2:65" s="12" customFormat="1" x14ac:dyDescent="0.2">
      <c r="B150" s="153"/>
      <c r="D150" s="149" t="s">
        <v>199</v>
      </c>
      <c r="E150" s="154" t="s">
        <v>1</v>
      </c>
      <c r="F150" s="155" t="s">
        <v>430</v>
      </c>
      <c r="H150" s="154" t="s">
        <v>1</v>
      </c>
      <c r="I150" s="156"/>
      <c r="L150" s="153"/>
      <c r="M150" s="157"/>
      <c r="T150" s="158"/>
      <c r="AT150" s="154" t="s">
        <v>199</v>
      </c>
      <c r="AU150" s="154" t="s">
        <v>87</v>
      </c>
      <c r="AV150" s="12" t="s">
        <v>85</v>
      </c>
      <c r="AW150" s="12" t="s">
        <v>33</v>
      </c>
      <c r="AX150" s="12" t="s">
        <v>77</v>
      </c>
      <c r="AY150" s="154" t="s">
        <v>185</v>
      </c>
    </row>
    <row r="151" spans="2:65" s="13" customFormat="1" x14ac:dyDescent="0.2">
      <c r="B151" s="159"/>
      <c r="D151" s="149" t="s">
        <v>199</v>
      </c>
      <c r="E151" s="160" t="s">
        <v>1</v>
      </c>
      <c r="F151" s="161" t="s">
        <v>2527</v>
      </c>
      <c r="H151" s="162">
        <v>42.53</v>
      </c>
      <c r="I151" s="163"/>
      <c r="L151" s="159"/>
      <c r="M151" s="164"/>
      <c r="T151" s="165"/>
      <c r="AT151" s="160" t="s">
        <v>199</v>
      </c>
      <c r="AU151" s="160" t="s">
        <v>87</v>
      </c>
      <c r="AV151" s="13" t="s">
        <v>87</v>
      </c>
      <c r="AW151" s="13" t="s">
        <v>33</v>
      </c>
      <c r="AX151" s="13" t="s">
        <v>85</v>
      </c>
      <c r="AY151" s="160" t="s">
        <v>185</v>
      </c>
    </row>
    <row r="152" spans="2:65" s="1" customFormat="1" ht="24.15" customHeight="1" x14ac:dyDescent="0.2">
      <c r="B152" s="32"/>
      <c r="C152" s="136" t="s">
        <v>231</v>
      </c>
      <c r="D152" s="136" t="s">
        <v>191</v>
      </c>
      <c r="E152" s="137" t="s">
        <v>435</v>
      </c>
      <c r="F152" s="138" t="s">
        <v>436</v>
      </c>
      <c r="G152" s="139" t="s">
        <v>382</v>
      </c>
      <c r="H152" s="140">
        <v>467.83</v>
      </c>
      <c r="I152" s="141"/>
      <c r="J152" s="142">
        <f>ROUND(I152*H152,2)</f>
        <v>0</v>
      </c>
      <c r="K152" s="138" t="s">
        <v>195</v>
      </c>
      <c r="L152" s="32"/>
      <c r="M152" s="143" t="s">
        <v>1</v>
      </c>
      <c r="N152" s="144" t="s">
        <v>42</v>
      </c>
      <c r="P152" s="145">
        <f>O152*H152</f>
        <v>0</v>
      </c>
      <c r="Q152" s="145">
        <v>0</v>
      </c>
      <c r="R152" s="145">
        <f>Q152*H152</f>
        <v>0</v>
      </c>
      <c r="S152" s="145">
        <v>0</v>
      </c>
      <c r="T152" s="146">
        <f>S152*H152</f>
        <v>0</v>
      </c>
      <c r="AR152" s="147" t="s">
        <v>184</v>
      </c>
      <c r="AT152" s="147" t="s">
        <v>191</v>
      </c>
      <c r="AU152" s="147" t="s">
        <v>87</v>
      </c>
      <c r="AY152" s="17" t="s">
        <v>185</v>
      </c>
      <c r="BE152" s="148">
        <f>IF(N152="základní",J152,0)</f>
        <v>0</v>
      </c>
      <c r="BF152" s="148">
        <f>IF(N152="snížená",J152,0)</f>
        <v>0</v>
      </c>
      <c r="BG152" s="148">
        <f>IF(N152="zákl. přenesená",J152,0)</f>
        <v>0</v>
      </c>
      <c r="BH152" s="148">
        <f>IF(N152="sníž. přenesená",J152,0)</f>
        <v>0</v>
      </c>
      <c r="BI152" s="148">
        <f>IF(N152="nulová",J152,0)</f>
        <v>0</v>
      </c>
      <c r="BJ152" s="17" t="s">
        <v>85</v>
      </c>
      <c r="BK152" s="148">
        <f>ROUND(I152*H152,2)</f>
        <v>0</v>
      </c>
      <c r="BL152" s="17" t="s">
        <v>184</v>
      </c>
      <c r="BM152" s="147" t="s">
        <v>2339</v>
      </c>
    </row>
    <row r="153" spans="2:65" s="1" customFormat="1" ht="28.8" x14ac:dyDescent="0.2">
      <c r="B153" s="32"/>
      <c r="D153" s="149" t="s">
        <v>198</v>
      </c>
      <c r="F153" s="150" t="s">
        <v>438</v>
      </c>
      <c r="I153" s="151"/>
      <c r="L153" s="32"/>
      <c r="M153" s="152"/>
      <c r="T153" s="56"/>
      <c r="AT153" s="17" t="s">
        <v>198</v>
      </c>
      <c r="AU153" s="17" t="s">
        <v>87</v>
      </c>
    </row>
    <row r="154" spans="2:65" s="12" customFormat="1" x14ac:dyDescent="0.2">
      <c r="B154" s="153"/>
      <c r="D154" s="149" t="s">
        <v>199</v>
      </c>
      <c r="E154" s="154" t="s">
        <v>1</v>
      </c>
      <c r="F154" s="155" t="s">
        <v>430</v>
      </c>
      <c r="H154" s="154" t="s">
        <v>1</v>
      </c>
      <c r="I154" s="156"/>
      <c r="L154" s="153"/>
      <c r="M154" s="157"/>
      <c r="T154" s="158"/>
      <c r="AT154" s="154" t="s">
        <v>199</v>
      </c>
      <c r="AU154" s="154" t="s">
        <v>87</v>
      </c>
      <c r="AV154" s="12" t="s">
        <v>85</v>
      </c>
      <c r="AW154" s="12" t="s">
        <v>33</v>
      </c>
      <c r="AX154" s="12" t="s">
        <v>77</v>
      </c>
      <c r="AY154" s="154" t="s">
        <v>185</v>
      </c>
    </row>
    <row r="155" spans="2:65" s="13" customFormat="1" x14ac:dyDescent="0.2">
      <c r="B155" s="159"/>
      <c r="D155" s="149" t="s">
        <v>199</v>
      </c>
      <c r="E155" s="160" t="s">
        <v>1</v>
      </c>
      <c r="F155" s="161" t="s">
        <v>2528</v>
      </c>
      <c r="H155" s="162">
        <v>467.83</v>
      </c>
      <c r="I155" s="163"/>
      <c r="L155" s="159"/>
      <c r="M155" s="164"/>
      <c r="T155" s="165"/>
      <c r="AT155" s="160" t="s">
        <v>199</v>
      </c>
      <c r="AU155" s="160" t="s">
        <v>87</v>
      </c>
      <c r="AV155" s="13" t="s">
        <v>87</v>
      </c>
      <c r="AW155" s="13" t="s">
        <v>33</v>
      </c>
      <c r="AX155" s="13" t="s">
        <v>85</v>
      </c>
      <c r="AY155" s="160" t="s">
        <v>185</v>
      </c>
    </row>
    <row r="156" spans="2:65" s="1" customFormat="1" ht="16.5" customHeight="1" x14ac:dyDescent="0.2">
      <c r="B156" s="32"/>
      <c r="C156" s="136" t="s">
        <v>236</v>
      </c>
      <c r="D156" s="136" t="s">
        <v>191</v>
      </c>
      <c r="E156" s="137" t="s">
        <v>441</v>
      </c>
      <c r="F156" s="138" t="s">
        <v>442</v>
      </c>
      <c r="G156" s="139" t="s">
        <v>443</v>
      </c>
      <c r="H156" s="140">
        <v>76.554000000000002</v>
      </c>
      <c r="I156" s="141"/>
      <c r="J156" s="142">
        <f>ROUND(I156*H156,2)</f>
        <v>0</v>
      </c>
      <c r="K156" s="138" t="s">
        <v>195</v>
      </c>
      <c r="L156" s="32"/>
      <c r="M156" s="143" t="s">
        <v>1</v>
      </c>
      <c r="N156" s="144" t="s">
        <v>42</v>
      </c>
      <c r="P156" s="145">
        <f>O156*H156</f>
        <v>0</v>
      </c>
      <c r="Q156" s="145">
        <v>0</v>
      </c>
      <c r="R156" s="145">
        <f>Q156*H156</f>
        <v>0</v>
      </c>
      <c r="S156" s="145">
        <v>0</v>
      </c>
      <c r="T156" s="146">
        <f>S156*H156</f>
        <v>0</v>
      </c>
      <c r="AR156" s="147" t="s">
        <v>184</v>
      </c>
      <c r="AT156" s="147" t="s">
        <v>191</v>
      </c>
      <c r="AU156" s="147" t="s">
        <v>87</v>
      </c>
      <c r="AY156" s="17" t="s">
        <v>185</v>
      </c>
      <c r="BE156" s="148">
        <f>IF(N156="základní",J156,0)</f>
        <v>0</v>
      </c>
      <c r="BF156" s="148">
        <f>IF(N156="snížená",J156,0)</f>
        <v>0</v>
      </c>
      <c r="BG156" s="148">
        <f>IF(N156="zákl. přenesená",J156,0)</f>
        <v>0</v>
      </c>
      <c r="BH156" s="148">
        <f>IF(N156="sníž. přenesená",J156,0)</f>
        <v>0</v>
      </c>
      <c r="BI156" s="148">
        <f>IF(N156="nulová",J156,0)</f>
        <v>0</v>
      </c>
      <c r="BJ156" s="17" t="s">
        <v>85</v>
      </c>
      <c r="BK156" s="148">
        <f>ROUND(I156*H156,2)</f>
        <v>0</v>
      </c>
      <c r="BL156" s="17" t="s">
        <v>184</v>
      </c>
      <c r="BM156" s="147" t="s">
        <v>2341</v>
      </c>
    </row>
    <row r="157" spans="2:65" s="1" customFormat="1" ht="19.2" x14ac:dyDescent="0.2">
      <c r="B157" s="32"/>
      <c r="D157" s="149" t="s">
        <v>198</v>
      </c>
      <c r="F157" s="150" t="s">
        <v>445</v>
      </c>
      <c r="I157" s="151"/>
      <c r="L157" s="32"/>
      <c r="M157" s="152"/>
      <c r="T157" s="56"/>
      <c r="AT157" s="17" t="s">
        <v>198</v>
      </c>
      <c r="AU157" s="17" t="s">
        <v>87</v>
      </c>
    </row>
    <row r="158" spans="2:65" s="13" customFormat="1" x14ac:dyDescent="0.2">
      <c r="B158" s="159"/>
      <c r="D158" s="149" t="s">
        <v>199</v>
      </c>
      <c r="E158" s="160" t="s">
        <v>1</v>
      </c>
      <c r="F158" s="161" t="s">
        <v>2529</v>
      </c>
      <c r="H158" s="162">
        <v>76.554000000000002</v>
      </c>
      <c r="I158" s="163"/>
      <c r="L158" s="159"/>
      <c r="M158" s="164"/>
      <c r="T158" s="165"/>
      <c r="AT158" s="160" t="s">
        <v>199</v>
      </c>
      <c r="AU158" s="160" t="s">
        <v>87</v>
      </c>
      <c r="AV158" s="13" t="s">
        <v>87</v>
      </c>
      <c r="AW158" s="13" t="s">
        <v>33</v>
      </c>
      <c r="AX158" s="13" t="s">
        <v>85</v>
      </c>
      <c r="AY158" s="160" t="s">
        <v>185</v>
      </c>
    </row>
    <row r="159" spans="2:65" s="1" customFormat="1" ht="16.5" customHeight="1" x14ac:dyDescent="0.2">
      <c r="B159" s="32"/>
      <c r="C159" s="136" t="s">
        <v>245</v>
      </c>
      <c r="D159" s="136" t="s">
        <v>191</v>
      </c>
      <c r="E159" s="137" t="s">
        <v>464</v>
      </c>
      <c r="F159" s="138" t="s">
        <v>465</v>
      </c>
      <c r="G159" s="139" t="s">
        <v>382</v>
      </c>
      <c r="H159" s="140">
        <v>31.19</v>
      </c>
      <c r="I159" s="141"/>
      <c r="J159" s="142">
        <f>ROUND(I159*H159,2)</f>
        <v>0</v>
      </c>
      <c r="K159" s="138" t="s">
        <v>195</v>
      </c>
      <c r="L159" s="32"/>
      <c r="M159" s="143" t="s">
        <v>1</v>
      </c>
      <c r="N159" s="144" t="s">
        <v>42</v>
      </c>
      <c r="P159" s="145">
        <f>O159*H159</f>
        <v>0</v>
      </c>
      <c r="Q159" s="145">
        <v>0</v>
      </c>
      <c r="R159" s="145">
        <f>Q159*H159</f>
        <v>0</v>
      </c>
      <c r="S159" s="145">
        <v>0</v>
      </c>
      <c r="T159" s="146">
        <f>S159*H159</f>
        <v>0</v>
      </c>
      <c r="AR159" s="147" t="s">
        <v>184</v>
      </c>
      <c r="AT159" s="147" t="s">
        <v>191</v>
      </c>
      <c r="AU159" s="147" t="s">
        <v>87</v>
      </c>
      <c r="AY159" s="17" t="s">
        <v>185</v>
      </c>
      <c r="BE159" s="148">
        <f>IF(N159="základní",J159,0)</f>
        <v>0</v>
      </c>
      <c r="BF159" s="148">
        <f>IF(N159="snížená",J159,0)</f>
        <v>0</v>
      </c>
      <c r="BG159" s="148">
        <f>IF(N159="zákl. přenesená",J159,0)</f>
        <v>0</v>
      </c>
      <c r="BH159" s="148">
        <f>IF(N159="sníž. přenesená",J159,0)</f>
        <v>0</v>
      </c>
      <c r="BI159" s="148">
        <f>IF(N159="nulová",J159,0)</f>
        <v>0</v>
      </c>
      <c r="BJ159" s="17" t="s">
        <v>85</v>
      </c>
      <c r="BK159" s="148">
        <f>ROUND(I159*H159,2)</f>
        <v>0</v>
      </c>
      <c r="BL159" s="17" t="s">
        <v>184</v>
      </c>
      <c r="BM159" s="147" t="s">
        <v>2343</v>
      </c>
    </row>
    <row r="160" spans="2:65" s="1" customFormat="1" ht="19.2" x14ac:dyDescent="0.2">
      <c r="B160" s="32"/>
      <c r="D160" s="149" t="s">
        <v>198</v>
      </c>
      <c r="F160" s="150" t="s">
        <v>467</v>
      </c>
      <c r="I160" s="151"/>
      <c r="L160" s="32"/>
      <c r="M160" s="152"/>
      <c r="T160" s="56"/>
      <c r="AT160" s="17" t="s">
        <v>198</v>
      </c>
      <c r="AU160" s="17" t="s">
        <v>87</v>
      </c>
    </row>
    <row r="161" spans="2:65" s="13" customFormat="1" x14ac:dyDescent="0.2">
      <c r="B161" s="159"/>
      <c r="D161" s="149" t="s">
        <v>199</v>
      </c>
      <c r="E161" s="160" t="s">
        <v>1</v>
      </c>
      <c r="F161" s="161" t="s">
        <v>2530</v>
      </c>
      <c r="H161" s="162">
        <v>42.53</v>
      </c>
      <c r="I161" s="163"/>
      <c r="L161" s="159"/>
      <c r="M161" s="164"/>
      <c r="T161" s="165"/>
      <c r="AT161" s="160" t="s">
        <v>199</v>
      </c>
      <c r="AU161" s="160" t="s">
        <v>87</v>
      </c>
      <c r="AV161" s="13" t="s">
        <v>87</v>
      </c>
      <c r="AW161" s="13" t="s">
        <v>33</v>
      </c>
      <c r="AX161" s="13" t="s">
        <v>77</v>
      </c>
      <c r="AY161" s="160" t="s">
        <v>185</v>
      </c>
    </row>
    <row r="162" spans="2:65" s="13" customFormat="1" x14ac:dyDescent="0.2">
      <c r="B162" s="159"/>
      <c r="D162" s="149" t="s">
        <v>199</v>
      </c>
      <c r="E162" s="160" t="s">
        <v>1</v>
      </c>
      <c r="F162" s="161" t="s">
        <v>2531</v>
      </c>
      <c r="H162" s="162">
        <v>-9.3149999999999995</v>
      </c>
      <c r="I162" s="163"/>
      <c r="L162" s="159"/>
      <c r="M162" s="164"/>
      <c r="T162" s="165"/>
      <c r="AT162" s="160" t="s">
        <v>199</v>
      </c>
      <c r="AU162" s="160" t="s">
        <v>87</v>
      </c>
      <c r="AV162" s="13" t="s">
        <v>87</v>
      </c>
      <c r="AW162" s="13" t="s">
        <v>33</v>
      </c>
      <c r="AX162" s="13" t="s">
        <v>77</v>
      </c>
      <c r="AY162" s="160" t="s">
        <v>185</v>
      </c>
    </row>
    <row r="163" spans="2:65" s="12" customFormat="1" x14ac:dyDescent="0.2">
      <c r="B163" s="153"/>
      <c r="D163" s="149" t="s">
        <v>199</v>
      </c>
      <c r="E163" s="154" t="s">
        <v>1</v>
      </c>
      <c r="F163" s="155" t="s">
        <v>2447</v>
      </c>
      <c r="H163" s="154" t="s">
        <v>1</v>
      </c>
      <c r="I163" s="156"/>
      <c r="L163" s="153"/>
      <c r="M163" s="157"/>
      <c r="T163" s="158"/>
      <c r="AT163" s="154" t="s">
        <v>199</v>
      </c>
      <c r="AU163" s="154" t="s">
        <v>87</v>
      </c>
      <c r="AV163" s="12" t="s">
        <v>85</v>
      </c>
      <c r="AW163" s="12" t="s">
        <v>33</v>
      </c>
      <c r="AX163" s="12" t="s">
        <v>77</v>
      </c>
      <c r="AY163" s="154" t="s">
        <v>185</v>
      </c>
    </row>
    <row r="164" spans="2:65" s="13" customFormat="1" x14ac:dyDescent="0.2">
      <c r="B164" s="159"/>
      <c r="D164" s="149" t="s">
        <v>199</v>
      </c>
      <c r="E164" s="160" t="s">
        <v>1</v>
      </c>
      <c r="F164" s="161" t="s">
        <v>2532</v>
      </c>
      <c r="H164" s="162">
        <v>-2.0249999999999999</v>
      </c>
      <c r="I164" s="163"/>
      <c r="L164" s="159"/>
      <c r="M164" s="164"/>
      <c r="T164" s="165"/>
      <c r="AT164" s="160" t="s">
        <v>199</v>
      </c>
      <c r="AU164" s="160" t="s">
        <v>87</v>
      </c>
      <c r="AV164" s="13" t="s">
        <v>87</v>
      </c>
      <c r="AW164" s="13" t="s">
        <v>33</v>
      </c>
      <c r="AX164" s="13" t="s">
        <v>77</v>
      </c>
      <c r="AY164" s="160" t="s">
        <v>185</v>
      </c>
    </row>
    <row r="165" spans="2:65" s="14" customFormat="1" x14ac:dyDescent="0.2">
      <c r="B165" s="169"/>
      <c r="D165" s="149" t="s">
        <v>199</v>
      </c>
      <c r="E165" s="170" t="s">
        <v>1</v>
      </c>
      <c r="F165" s="171" t="s">
        <v>324</v>
      </c>
      <c r="H165" s="172">
        <v>31.19</v>
      </c>
      <c r="I165" s="173"/>
      <c r="L165" s="169"/>
      <c r="M165" s="174"/>
      <c r="T165" s="175"/>
      <c r="AT165" s="170" t="s">
        <v>199</v>
      </c>
      <c r="AU165" s="170" t="s">
        <v>87</v>
      </c>
      <c r="AV165" s="14" t="s">
        <v>184</v>
      </c>
      <c r="AW165" s="14" t="s">
        <v>33</v>
      </c>
      <c r="AX165" s="14" t="s">
        <v>85</v>
      </c>
      <c r="AY165" s="170" t="s">
        <v>185</v>
      </c>
    </row>
    <row r="166" spans="2:65" s="1" customFormat="1" ht="16.5" customHeight="1" x14ac:dyDescent="0.2">
      <c r="B166" s="32"/>
      <c r="C166" s="176" t="s">
        <v>252</v>
      </c>
      <c r="D166" s="176" t="s">
        <v>455</v>
      </c>
      <c r="E166" s="177" t="s">
        <v>1490</v>
      </c>
      <c r="F166" s="178" t="s">
        <v>457</v>
      </c>
      <c r="G166" s="179" t="s">
        <v>443</v>
      </c>
      <c r="H166" s="180">
        <v>62.38</v>
      </c>
      <c r="I166" s="181"/>
      <c r="J166" s="182">
        <f>ROUND(I166*H166,2)</f>
        <v>0</v>
      </c>
      <c r="K166" s="178" t="s">
        <v>195</v>
      </c>
      <c r="L166" s="183"/>
      <c r="M166" s="184" t="s">
        <v>1</v>
      </c>
      <c r="N166" s="185" t="s">
        <v>42</v>
      </c>
      <c r="P166" s="145">
        <f>O166*H166</f>
        <v>0</v>
      </c>
      <c r="Q166" s="145">
        <v>1</v>
      </c>
      <c r="R166" s="145">
        <f>Q166*H166</f>
        <v>62.38</v>
      </c>
      <c r="S166" s="145">
        <v>0</v>
      </c>
      <c r="T166" s="146">
        <f>S166*H166</f>
        <v>0</v>
      </c>
      <c r="AR166" s="147" t="s">
        <v>236</v>
      </c>
      <c r="AT166" s="147" t="s">
        <v>455</v>
      </c>
      <c r="AU166" s="147" t="s">
        <v>87</v>
      </c>
      <c r="AY166" s="17" t="s">
        <v>185</v>
      </c>
      <c r="BE166" s="148">
        <f>IF(N166="základní",J166,0)</f>
        <v>0</v>
      </c>
      <c r="BF166" s="148">
        <f>IF(N166="snížená",J166,0)</f>
        <v>0</v>
      </c>
      <c r="BG166" s="148">
        <f>IF(N166="zákl. přenesená",J166,0)</f>
        <v>0</v>
      </c>
      <c r="BH166" s="148">
        <f>IF(N166="sníž. přenesená",J166,0)</f>
        <v>0</v>
      </c>
      <c r="BI166" s="148">
        <f>IF(N166="nulová",J166,0)</f>
        <v>0</v>
      </c>
      <c r="BJ166" s="17" t="s">
        <v>85</v>
      </c>
      <c r="BK166" s="148">
        <f>ROUND(I166*H166,2)</f>
        <v>0</v>
      </c>
      <c r="BL166" s="17" t="s">
        <v>184</v>
      </c>
      <c r="BM166" s="147" t="s">
        <v>2533</v>
      </c>
    </row>
    <row r="167" spans="2:65" s="1" customFormat="1" x14ac:dyDescent="0.2">
      <c r="B167" s="32"/>
      <c r="D167" s="149" t="s">
        <v>198</v>
      </c>
      <c r="F167" s="150" t="s">
        <v>457</v>
      </c>
      <c r="I167" s="151"/>
      <c r="L167" s="32"/>
      <c r="M167" s="152"/>
      <c r="T167" s="56"/>
      <c r="AT167" s="17" t="s">
        <v>198</v>
      </c>
      <c r="AU167" s="17" t="s">
        <v>87</v>
      </c>
    </row>
    <row r="168" spans="2:65" s="12" customFormat="1" x14ac:dyDescent="0.2">
      <c r="B168" s="153"/>
      <c r="D168" s="149" t="s">
        <v>199</v>
      </c>
      <c r="E168" s="154" t="s">
        <v>1</v>
      </c>
      <c r="F168" s="155" t="s">
        <v>1492</v>
      </c>
      <c r="H168" s="154" t="s">
        <v>1</v>
      </c>
      <c r="I168" s="156"/>
      <c r="L168" s="153"/>
      <c r="M168" s="157"/>
      <c r="T168" s="158"/>
      <c r="AT168" s="154" t="s">
        <v>199</v>
      </c>
      <c r="AU168" s="154" t="s">
        <v>87</v>
      </c>
      <c r="AV168" s="12" t="s">
        <v>85</v>
      </c>
      <c r="AW168" s="12" t="s">
        <v>33</v>
      </c>
      <c r="AX168" s="12" t="s">
        <v>77</v>
      </c>
      <c r="AY168" s="154" t="s">
        <v>185</v>
      </c>
    </row>
    <row r="169" spans="2:65" s="13" customFormat="1" x14ac:dyDescent="0.2">
      <c r="B169" s="159"/>
      <c r="D169" s="149" t="s">
        <v>199</v>
      </c>
      <c r="E169" s="160" t="s">
        <v>1</v>
      </c>
      <c r="F169" s="161" t="s">
        <v>2534</v>
      </c>
      <c r="H169" s="162">
        <v>62.38</v>
      </c>
      <c r="I169" s="163"/>
      <c r="L169" s="159"/>
      <c r="M169" s="164"/>
      <c r="T169" s="165"/>
      <c r="AT169" s="160" t="s">
        <v>199</v>
      </c>
      <c r="AU169" s="160" t="s">
        <v>87</v>
      </c>
      <c r="AV169" s="13" t="s">
        <v>87</v>
      </c>
      <c r="AW169" s="13" t="s">
        <v>33</v>
      </c>
      <c r="AX169" s="13" t="s">
        <v>85</v>
      </c>
      <c r="AY169" s="160" t="s">
        <v>185</v>
      </c>
    </row>
    <row r="170" spans="2:65" s="1" customFormat="1" ht="16.5" customHeight="1" x14ac:dyDescent="0.2">
      <c r="B170" s="32"/>
      <c r="C170" s="136" t="s">
        <v>258</v>
      </c>
      <c r="D170" s="136" t="s">
        <v>191</v>
      </c>
      <c r="E170" s="137" t="s">
        <v>1496</v>
      </c>
      <c r="F170" s="138" t="s">
        <v>1497</v>
      </c>
      <c r="G170" s="139" t="s">
        <v>382</v>
      </c>
      <c r="H170" s="140">
        <v>8.8629999999999995</v>
      </c>
      <c r="I170" s="141"/>
      <c r="J170" s="142">
        <f>ROUND(I170*H170,2)</f>
        <v>0</v>
      </c>
      <c r="K170" s="138" t="s">
        <v>195</v>
      </c>
      <c r="L170" s="32"/>
      <c r="M170" s="143" t="s">
        <v>1</v>
      </c>
      <c r="N170" s="144" t="s">
        <v>42</v>
      </c>
      <c r="P170" s="145">
        <f>O170*H170</f>
        <v>0</v>
      </c>
      <c r="Q170" s="145">
        <v>0</v>
      </c>
      <c r="R170" s="145">
        <f>Q170*H170</f>
        <v>0</v>
      </c>
      <c r="S170" s="145">
        <v>0</v>
      </c>
      <c r="T170" s="146">
        <f>S170*H170</f>
        <v>0</v>
      </c>
      <c r="AR170" s="147" t="s">
        <v>184</v>
      </c>
      <c r="AT170" s="147" t="s">
        <v>191</v>
      </c>
      <c r="AU170" s="147" t="s">
        <v>87</v>
      </c>
      <c r="AY170" s="17" t="s">
        <v>185</v>
      </c>
      <c r="BE170" s="148">
        <f>IF(N170="základní",J170,0)</f>
        <v>0</v>
      </c>
      <c r="BF170" s="148">
        <f>IF(N170="snížená",J170,0)</f>
        <v>0</v>
      </c>
      <c r="BG170" s="148">
        <f>IF(N170="zákl. přenesená",J170,0)</f>
        <v>0</v>
      </c>
      <c r="BH170" s="148">
        <f>IF(N170="sníž. přenesená",J170,0)</f>
        <v>0</v>
      </c>
      <c r="BI170" s="148">
        <f>IF(N170="nulová",J170,0)</f>
        <v>0</v>
      </c>
      <c r="BJ170" s="17" t="s">
        <v>85</v>
      </c>
      <c r="BK170" s="148">
        <f>ROUND(I170*H170,2)</f>
        <v>0</v>
      </c>
      <c r="BL170" s="17" t="s">
        <v>184</v>
      </c>
      <c r="BM170" s="147" t="s">
        <v>2350</v>
      </c>
    </row>
    <row r="171" spans="2:65" s="1" customFormat="1" ht="19.2" x14ac:dyDescent="0.2">
      <c r="B171" s="32"/>
      <c r="D171" s="149" t="s">
        <v>198</v>
      </c>
      <c r="F171" s="150" t="s">
        <v>1499</v>
      </c>
      <c r="I171" s="151"/>
      <c r="L171" s="32"/>
      <c r="M171" s="152"/>
      <c r="T171" s="56"/>
      <c r="AT171" s="17" t="s">
        <v>198</v>
      </c>
      <c r="AU171" s="17" t="s">
        <v>87</v>
      </c>
    </row>
    <row r="172" spans="2:65" s="12" customFormat="1" x14ac:dyDescent="0.2">
      <c r="B172" s="153"/>
      <c r="D172" s="149" t="s">
        <v>199</v>
      </c>
      <c r="E172" s="154" t="s">
        <v>1</v>
      </c>
      <c r="F172" s="155" t="s">
        <v>2535</v>
      </c>
      <c r="H172" s="154" t="s">
        <v>1</v>
      </c>
      <c r="I172" s="156"/>
      <c r="L172" s="153"/>
      <c r="M172" s="157"/>
      <c r="T172" s="158"/>
      <c r="AT172" s="154" t="s">
        <v>199</v>
      </c>
      <c r="AU172" s="154" t="s">
        <v>87</v>
      </c>
      <c r="AV172" s="12" t="s">
        <v>85</v>
      </c>
      <c r="AW172" s="12" t="s">
        <v>33</v>
      </c>
      <c r="AX172" s="12" t="s">
        <v>77</v>
      </c>
      <c r="AY172" s="154" t="s">
        <v>185</v>
      </c>
    </row>
    <row r="173" spans="2:65" s="13" customFormat="1" x14ac:dyDescent="0.2">
      <c r="B173" s="159"/>
      <c r="D173" s="149" t="s">
        <v>199</v>
      </c>
      <c r="E173" s="160" t="s">
        <v>1</v>
      </c>
      <c r="F173" s="161" t="s">
        <v>2536</v>
      </c>
      <c r="H173" s="162">
        <v>9.3149999999999995</v>
      </c>
      <c r="I173" s="163"/>
      <c r="L173" s="159"/>
      <c r="M173" s="164"/>
      <c r="T173" s="165"/>
      <c r="AT173" s="160" t="s">
        <v>199</v>
      </c>
      <c r="AU173" s="160" t="s">
        <v>87</v>
      </c>
      <c r="AV173" s="13" t="s">
        <v>87</v>
      </c>
      <c r="AW173" s="13" t="s">
        <v>33</v>
      </c>
      <c r="AX173" s="13" t="s">
        <v>77</v>
      </c>
      <c r="AY173" s="160" t="s">
        <v>185</v>
      </c>
    </row>
    <row r="174" spans="2:65" s="12" customFormat="1" x14ac:dyDescent="0.2">
      <c r="B174" s="153"/>
      <c r="D174" s="149" t="s">
        <v>199</v>
      </c>
      <c r="E174" s="154" t="s">
        <v>1</v>
      </c>
      <c r="F174" s="155" t="s">
        <v>489</v>
      </c>
      <c r="H174" s="154" t="s">
        <v>1</v>
      </c>
      <c r="I174" s="156"/>
      <c r="L174" s="153"/>
      <c r="M174" s="157"/>
      <c r="T174" s="158"/>
      <c r="AT174" s="154" t="s">
        <v>199</v>
      </c>
      <c r="AU174" s="154" t="s">
        <v>87</v>
      </c>
      <c r="AV174" s="12" t="s">
        <v>85</v>
      </c>
      <c r="AW174" s="12" t="s">
        <v>33</v>
      </c>
      <c r="AX174" s="12" t="s">
        <v>77</v>
      </c>
      <c r="AY174" s="154" t="s">
        <v>185</v>
      </c>
    </row>
    <row r="175" spans="2:65" s="13" customFormat="1" x14ac:dyDescent="0.2">
      <c r="B175" s="159"/>
      <c r="D175" s="149" t="s">
        <v>199</v>
      </c>
      <c r="E175" s="160" t="s">
        <v>1</v>
      </c>
      <c r="F175" s="161" t="s">
        <v>2537</v>
      </c>
      <c r="H175" s="162">
        <v>-0.45200000000000001</v>
      </c>
      <c r="I175" s="163"/>
      <c r="L175" s="159"/>
      <c r="M175" s="164"/>
      <c r="T175" s="165"/>
      <c r="AT175" s="160" t="s">
        <v>199</v>
      </c>
      <c r="AU175" s="160" t="s">
        <v>87</v>
      </c>
      <c r="AV175" s="13" t="s">
        <v>87</v>
      </c>
      <c r="AW175" s="13" t="s">
        <v>33</v>
      </c>
      <c r="AX175" s="13" t="s">
        <v>77</v>
      </c>
      <c r="AY175" s="160" t="s">
        <v>185</v>
      </c>
    </row>
    <row r="176" spans="2:65" s="14" customFormat="1" x14ac:dyDescent="0.2">
      <c r="B176" s="169"/>
      <c r="D176" s="149" t="s">
        <v>199</v>
      </c>
      <c r="E176" s="170" t="s">
        <v>1</v>
      </c>
      <c r="F176" s="171" t="s">
        <v>324</v>
      </c>
      <c r="H176" s="172">
        <v>8.8629999999999995</v>
      </c>
      <c r="I176" s="173"/>
      <c r="L176" s="169"/>
      <c r="M176" s="174"/>
      <c r="T176" s="175"/>
      <c r="AT176" s="170" t="s">
        <v>199</v>
      </c>
      <c r="AU176" s="170" t="s">
        <v>87</v>
      </c>
      <c r="AV176" s="14" t="s">
        <v>184</v>
      </c>
      <c r="AW176" s="14" t="s">
        <v>33</v>
      </c>
      <c r="AX176" s="14" t="s">
        <v>85</v>
      </c>
      <c r="AY176" s="170" t="s">
        <v>185</v>
      </c>
    </row>
    <row r="177" spans="2:65" s="1" customFormat="1" ht="16.5" customHeight="1" x14ac:dyDescent="0.2">
      <c r="B177" s="32"/>
      <c r="C177" s="176" t="s">
        <v>264</v>
      </c>
      <c r="D177" s="176" t="s">
        <v>455</v>
      </c>
      <c r="E177" s="177" t="s">
        <v>493</v>
      </c>
      <c r="F177" s="178" t="s">
        <v>494</v>
      </c>
      <c r="G177" s="179" t="s">
        <v>443</v>
      </c>
      <c r="H177" s="180">
        <v>17.725999999999999</v>
      </c>
      <c r="I177" s="181"/>
      <c r="J177" s="182">
        <f>ROUND(I177*H177,2)</f>
        <v>0</v>
      </c>
      <c r="K177" s="178" t="s">
        <v>195</v>
      </c>
      <c r="L177" s="183"/>
      <c r="M177" s="184" t="s">
        <v>1</v>
      </c>
      <c r="N177" s="185" t="s">
        <v>42</v>
      </c>
      <c r="P177" s="145">
        <f>O177*H177</f>
        <v>0</v>
      </c>
      <c r="Q177" s="145">
        <v>1</v>
      </c>
      <c r="R177" s="145">
        <f>Q177*H177</f>
        <v>17.725999999999999</v>
      </c>
      <c r="S177" s="145">
        <v>0</v>
      </c>
      <c r="T177" s="146">
        <f>S177*H177</f>
        <v>0</v>
      </c>
      <c r="AR177" s="147" t="s">
        <v>236</v>
      </c>
      <c r="AT177" s="147" t="s">
        <v>455</v>
      </c>
      <c r="AU177" s="147" t="s">
        <v>87</v>
      </c>
      <c r="AY177" s="17" t="s">
        <v>185</v>
      </c>
      <c r="BE177" s="148">
        <f>IF(N177="základní",J177,0)</f>
        <v>0</v>
      </c>
      <c r="BF177" s="148">
        <f>IF(N177="snížená",J177,0)</f>
        <v>0</v>
      </c>
      <c r="BG177" s="148">
        <f>IF(N177="zákl. přenesená",J177,0)</f>
        <v>0</v>
      </c>
      <c r="BH177" s="148">
        <f>IF(N177="sníž. přenesená",J177,0)</f>
        <v>0</v>
      </c>
      <c r="BI177" s="148">
        <f>IF(N177="nulová",J177,0)</f>
        <v>0</v>
      </c>
      <c r="BJ177" s="17" t="s">
        <v>85</v>
      </c>
      <c r="BK177" s="148">
        <f>ROUND(I177*H177,2)</f>
        <v>0</v>
      </c>
      <c r="BL177" s="17" t="s">
        <v>184</v>
      </c>
      <c r="BM177" s="147" t="s">
        <v>2354</v>
      </c>
    </row>
    <row r="178" spans="2:65" s="1" customFormat="1" x14ac:dyDescent="0.2">
      <c r="B178" s="32"/>
      <c r="D178" s="149" t="s">
        <v>198</v>
      </c>
      <c r="F178" s="150" t="s">
        <v>494</v>
      </c>
      <c r="I178" s="151"/>
      <c r="L178" s="32"/>
      <c r="M178" s="152"/>
      <c r="T178" s="56"/>
      <c r="AT178" s="17" t="s">
        <v>198</v>
      </c>
      <c r="AU178" s="17" t="s">
        <v>87</v>
      </c>
    </row>
    <row r="179" spans="2:65" s="13" customFormat="1" x14ac:dyDescent="0.2">
      <c r="B179" s="159"/>
      <c r="D179" s="149" t="s">
        <v>199</v>
      </c>
      <c r="E179" s="160" t="s">
        <v>1</v>
      </c>
      <c r="F179" s="161" t="s">
        <v>2538</v>
      </c>
      <c r="H179" s="162">
        <v>17.725999999999999</v>
      </c>
      <c r="I179" s="163"/>
      <c r="L179" s="159"/>
      <c r="M179" s="164"/>
      <c r="T179" s="165"/>
      <c r="AT179" s="160" t="s">
        <v>199</v>
      </c>
      <c r="AU179" s="160" t="s">
        <v>87</v>
      </c>
      <c r="AV179" s="13" t="s">
        <v>87</v>
      </c>
      <c r="AW179" s="13" t="s">
        <v>33</v>
      </c>
      <c r="AX179" s="13" t="s">
        <v>85</v>
      </c>
      <c r="AY179" s="160" t="s">
        <v>185</v>
      </c>
    </row>
    <row r="180" spans="2:65" s="11" customFormat="1" ht="22.95" customHeight="1" x14ac:dyDescent="0.25">
      <c r="B180" s="124"/>
      <c r="D180" s="125" t="s">
        <v>76</v>
      </c>
      <c r="E180" s="134" t="s">
        <v>184</v>
      </c>
      <c r="F180" s="134" t="s">
        <v>521</v>
      </c>
      <c r="I180" s="127"/>
      <c r="J180" s="135">
        <f>BK180</f>
        <v>0</v>
      </c>
      <c r="L180" s="124"/>
      <c r="M180" s="129"/>
      <c r="P180" s="130">
        <f>SUM(P181:P184)</f>
        <v>0</v>
      </c>
      <c r="R180" s="130">
        <f>SUM(R181:R184)</f>
        <v>0</v>
      </c>
      <c r="T180" s="131">
        <f>SUM(T181:T184)</f>
        <v>0</v>
      </c>
      <c r="AR180" s="125" t="s">
        <v>85</v>
      </c>
      <c r="AT180" s="132" t="s">
        <v>76</v>
      </c>
      <c r="AU180" s="132" t="s">
        <v>85</v>
      </c>
      <c r="AY180" s="125" t="s">
        <v>185</v>
      </c>
      <c r="BK180" s="133">
        <f>SUM(BK181:BK184)</f>
        <v>0</v>
      </c>
    </row>
    <row r="181" spans="2:65" s="1" customFormat="1" ht="16.5" customHeight="1" x14ac:dyDescent="0.2">
      <c r="B181" s="32"/>
      <c r="C181" s="136" t="s">
        <v>271</v>
      </c>
      <c r="D181" s="136" t="s">
        <v>191</v>
      </c>
      <c r="E181" s="137" t="s">
        <v>523</v>
      </c>
      <c r="F181" s="138" t="s">
        <v>524</v>
      </c>
      <c r="G181" s="139" t="s">
        <v>382</v>
      </c>
      <c r="H181" s="140">
        <v>2.0249999999999999</v>
      </c>
      <c r="I181" s="141"/>
      <c r="J181" s="142">
        <f>ROUND(I181*H181,2)</f>
        <v>0</v>
      </c>
      <c r="K181" s="138" t="s">
        <v>195</v>
      </c>
      <c r="L181" s="32"/>
      <c r="M181" s="143" t="s">
        <v>1</v>
      </c>
      <c r="N181" s="144" t="s">
        <v>42</v>
      </c>
      <c r="P181" s="145">
        <f>O181*H181</f>
        <v>0</v>
      </c>
      <c r="Q181" s="145">
        <v>0</v>
      </c>
      <c r="R181" s="145">
        <f>Q181*H181</f>
        <v>0</v>
      </c>
      <c r="S181" s="145">
        <v>0</v>
      </c>
      <c r="T181" s="146">
        <f>S181*H181</f>
        <v>0</v>
      </c>
      <c r="AR181" s="147" t="s">
        <v>184</v>
      </c>
      <c r="AT181" s="147" t="s">
        <v>191</v>
      </c>
      <c r="AU181" s="147" t="s">
        <v>87</v>
      </c>
      <c r="AY181" s="17" t="s">
        <v>185</v>
      </c>
      <c r="BE181" s="148">
        <f>IF(N181="základní",J181,0)</f>
        <v>0</v>
      </c>
      <c r="BF181" s="148">
        <f>IF(N181="snížená",J181,0)</f>
        <v>0</v>
      </c>
      <c r="BG181" s="148">
        <f>IF(N181="zákl. přenesená",J181,0)</f>
        <v>0</v>
      </c>
      <c r="BH181" s="148">
        <f>IF(N181="sníž. přenesená",J181,0)</f>
        <v>0</v>
      </c>
      <c r="BI181" s="148">
        <f>IF(N181="nulová",J181,0)</f>
        <v>0</v>
      </c>
      <c r="BJ181" s="17" t="s">
        <v>85</v>
      </c>
      <c r="BK181" s="148">
        <f>ROUND(I181*H181,2)</f>
        <v>0</v>
      </c>
      <c r="BL181" s="17" t="s">
        <v>184</v>
      </c>
      <c r="BM181" s="147" t="s">
        <v>2356</v>
      </c>
    </row>
    <row r="182" spans="2:65" s="1" customFormat="1" x14ac:dyDescent="0.2">
      <c r="B182" s="32"/>
      <c r="D182" s="149" t="s">
        <v>198</v>
      </c>
      <c r="F182" s="150" t="s">
        <v>526</v>
      </c>
      <c r="I182" s="151"/>
      <c r="L182" s="32"/>
      <c r="M182" s="152"/>
      <c r="T182" s="56"/>
      <c r="AT182" s="17" t="s">
        <v>198</v>
      </c>
      <c r="AU182" s="17" t="s">
        <v>87</v>
      </c>
    </row>
    <row r="183" spans="2:65" s="12" customFormat="1" x14ac:dyDescent="0.2">
      <c r="B183" s="153"/>
      <c r="D183" s="149" t="s">
        <v>199</v>
      </c>
      <c r="E183" s="154" t="s">
        <v>1</v>
      </c>
      <c r="F183" s="155" t="s">
        <v>2539</v>
      </c>
      <c r="H183" s="154" t="s">
        <v>1</v>
      </c>
      <c r="I183" s="156"/>
      <c r="L183" s="153"/>
      <c r="M183" s="157"/>
      <c r="T183" s="158"/>
      <c r="AT183" s="154" t="s">
        <v>199</v>
      </c>
      <c r="AU183" s="154" t="s">
        <v>87</v>
      </c>
      <c r="AV183" s="12" t="s">
        <v>85</v>
      </c>
      <c r="AW183" s="12" t="s">
        <v>33</v>
      </c>
      <c r="AX183" s="12" t="s">
        <v>77</v>
      </c>
      <c r="AY183" s="154" t="s">
        <v>185</v>
      </c>
    </row>
    <row r="184" spans="2:65" s="13" customFormat="1" x14ac:dyDescent="0.2">
      <c r="B184" s="159"/>
      <c r="D184" s="149" t="s">
        <v>199</v>
      </c>
      <c r="E184" s="160" t="s">
        <v>1</v>
      </c>
      <c r="F184" s="161" t="s">
        <v>2540</v>
      </c>
      <c r="H184" s="162">
        <v>2.0249999999999999</v>
      </c>
      <c r="I184" s="163"/>
      <c r="L184" s="159"/>
      <c r="M184" s="164"/>
      <c r="T184" s="165"/>
      <c r="AT184" s="160" t="s">
        <v>199</v>
      </c>
      <c r="AU184" s="160" t="s">
        <v>87</v>
      </c>
      <c r="AV184" s="13" t="s">
        <v>87</v>
      </c>
      <c r="AW184" s="13" t="s">
        <v>33</v>
      </c>
      <c r="AX184" s="13" t="s">
        <v>85</v>
      </c>
      <c r="AY184" s="160" t="s">
        <v>185</v>
      </c>
    </row>
    <row r="185" spans="2:65" s="11" customFormat="1" ht="22.95" customHeight="1" x14ac:dyDescent="0.25">
      <c r="B185" s="124"/>
      <c r="D185" s="125" t="s">
        <v>76</v>
      </c>
      <c r="E185" s="134" t="s">
        <v>236</v>
      </c>
      <c r="F185" s="134" t="s">
        <v>705</v>
      </c>
      <c r="I185" s="127"/>
      <c r="J185" s="135">
        <f>BK185</f>
        <v>0</v>
      </c>
      <c r="L185" s="124"/>
      <c r="M185" s="129"/>
      <c r="P185" s="130">
        <f>SUM(P186:P200)</f>
        <v>0</v>
      </c>
      <c r="R185" s="130">
        <f>SUM(R186:R200)</f>
        <v>9.9959999999999993E-2</v>
      </c>
      <c r="T185" s="131">
        <f>SUM(T186:T200)</f>
        <v>0</v>
      </c>
      <c r="AR185" s="125" t="s">
        <v>85</v>
      </c>
      <c r="AT185" s="132" t="s">
        <v>76</v>
      </c>
      <c r="AU185" s="132" t="s">
        <v>85</v>
      </c>
      <c r="AY185" s="125" t="s">
        <v>185</v>
      </c>
      <c r="BK185" s="133">
        <f>SUM(BK186:BK200)</f>
        <v>0</v>
      </c>
    </row>
    <row r="186" spans="2:65" s="1" customFormat="1" ht="16.5" customHeight="1" x14ac:dyDescent="0.2">
      <c r="B186" s="32"/>
      <c r="C186" s="136" t="s">
        <v>277</v>
      </c>
      <c r="D186" s="136" t="s">
        <v>191</v>
      </c>
      <c r="E186" s="137" t="s">
        <v>707</v>
      </c>
      <c r="F186" s="138" t="s">
        <v>708</v>
      </c>
      <c r="G186" s="139" t="s">
        <v>365</v>
      </c>
      <c r="H186" s="140">
        <v>22.5</v>
      </c>
      <c r="I186" s="141"/>
      <c r="J186" s="142">
        <f>ROUND(I186*H186,2)</f>
        <v>0</v>
      </c>
      <c r="K186" s="138" t="s">
        <v>195</v>
      </c>
      <c r="L186" s="32"/>
      <c r="M186" s="143" t="s">
        <v>1</v>
      </c>
      <c r="N186" s="144" t="s">
        <v>42</v>
      </c>
      <c r="P186" s="145">
        <f>O186*H186</f>
        <v>0</v>
      </c>
      <c r="Q186" s="145">
        <v>1.0000000000000001E-5</v>
      </c>
      <c r="R186" s="145">
        <f>Q186*H186</f>
        <v>2.2500000000000002E-4</v>
      </c>
      <c r="S186" s="145">
        <v>0</v>
      </c>
      <c r="T186" s="146">
        <f>S186*H186</f>
        <v>0</v>
      </c>
      <c r="AR186" s="147" t="s">
        <v>184</v>
      </c>
      <c r="AT186" s="147" t="s">
        <v>191</v>
      </c>
      <c r="AU186" s="147" t="s">
        <v>87</v>
      </c>
      <c r="AY186" s="17" t="s">
        <v>185</v>
      </c>
      <c r="BE186" s="148">
        <f>IF(N186="základní",J186,0)</f>
        <v>0</v>
      </c>
      <c r="BF186" s="148">
        <f>IF(N186="snížená",J186,0)</f>
        <v>0</v>
      </c>
      <c r="BG186" s="148">
        <f>IF(N186="zákl. přenesená",J186,0)</f>
        <v>0</v>
      </c>
      <c r="BH186" s="148">
        <f>IF(N186="sníž. přenesená",J186,0)</f>
        <v>0</v>
      </c>
      <c r="BI186" s="148">
        <f>IF(N186="nulová",J186,0)</f>
        <v>0</v>
      </c>
      <c r="BJ186" s="17" t="s">
        <v>85</v>
      </c>
      <c r="BK186" s="148">
        <f>ROUND(I186*H186,2)</f>
        <v>0</v>
      </c>
      <c r="BL186" s="17" t="s">
        <v>184</v>
      </c>
      <c r="BM186" s="147" t="s">
        <v>2457</v>
      </c>
    </row>
    <row r="187" spans="2:65" s="1" customFormat="1" x14ac:dyDescent="0.2">
      <c r="B187" s="32"/>
      <c r="D187" s="149" t="s">
        <v>198</v>
      </c>
      <c r="F187" s="150" t="s">
        <v>710</v>
      </c>
      <c r="I187" s="151"/>
      <c r="L187" s="32"/>
      <c r="M187" s="152"/>
      <c r="T187" s="56"/>
      <c r="AT187" s="17" t="s">
        <v>198</v>
      </c>
      <c r="AU187" s="17" t="s">
        <v>87</v>
      </c>
    </row>
    <row r="188" spans="2:65" s="13" customFormat="1" x14ac:dyDescent="0.2">
      <c r="B188" s="159"/>
      <c r="D188" s="149" t="s">
        <v>199</v>
      </c>
      <c r="E188" s="160" t="s">
        <v>1</v>
      </c>
      <c r="F188" s="161" t="s">
        <v>2541</v>
      </c>
      <c r="H188" s="162">
        <v>22.5</v>
      </c>
      <c r="I188" s="163"/>
      <c r="L188" s="159"/>
      <c r="M188" s="164"/>
      <c r="T188" s="165"/>
      <c r="AT188" s="160" t="s">
        <v>199</v>
      </c>
      <c r="AU188" s="160" t="s">
        <v>87</v>
      </c>
      <c r="AV188" s="13" t="s">
        <v>87</v>
      </c>
      <c r="AW188" s="13" t="s">
        <v>33</v>
      </c>
      <c r="AX188" s="13" t="s">
        <v>85</v>
      </c>
      <c r="AY188" s="160" t="s">
        <v>185</v>
      </c>
    </row>
    <row r="189" spans="2:65" s="1" customFormat="1" ht="16.5" customHeight="1" x14ac:dyDescent="0.2">
      <c r="B189" s="32"/>
      <c r="C189" s="176" t="s">
        <v>8</v>
      </c>
      <c r="D189" s="176" t="s">
        <v>455</v>
      </c>
      <c r="E189" s="177" t="s">
        <v>713</v>
      </c>
      <c r="F189" s="178" t="s">
        <v>714</v>
      </c>
      <c r="G189" s="179" t="s">
        <v>365</v>
      </c>
      <c r="H189" s="180">
        <v>23.175000000000001</v>
      </c>
      <c r="I189" s="181"/>
      <c r="J189" s="182">
        <f>ROUND(I189*H189,2)</f>
        <v>0</v>
      </c>
      <c r="K189" s="178" t="s">
        <v>195</v>
      </c>
      <c r="L189" s="183"/>
      <c r="M189" s="184" t="s">
        <v>1</v>
      </c>
      <c r="N189" s="185" t="s">
        <v>42</v>
      </c>
      <c r="P189" s="145">
        <f>O189*H189</f>
        <v>0</v>
      </c>
      <c r="Q189" s="145">
        <v>4.1999999999999997E-3</v>
      </c>
      <c r="R189" s="145">
        <f>Q189*H189</f>
        <v>9.7334999999999991E-2</v>
      </c>
      <c r="S189" s="145">
        <v>0</v>
      </c>
      <c r="T189" s="146">
        <f>S189*H189</f>
        <v>0</v>
      </c>
      <c r="AR189" s="147" t="s">
        <v>236</v>
      </c>
      <c r="AT189" s="147" t="s">
        <v>455</v>
      </c>
      <c r="AU189" s="147" t="s">
        <v>87</v>
      </c>
      <c r="AY189" s="17" t="s">
        <v>185</v>
      </c>
      <c r="BE189" s="148">
        <f>IF(N189="základní",J189,0)</f>
        <v>0</v>
      </c>
      <c r="BF189" s="148">
        <f>IF(N189="snížená",J189,0)</f>
        <v>0</v>
      </c>
      <c r="BG189" s="148">
        <f>IF(N189="zákl. přenesená",J189,0)</f>
        <v>0</v>
      </c>
      <c r="BH189" s="148">
        <f>IF(N189="sníž. přenesená",J189,0)</f>
        <v>0</v>
      </c>
      <c r="BI189" s="148">
        <f>IF(N189="nulová",J189,0)</f>
        <v>0</v>
      </c>
      <c r="BJ189" s="17" t="s">
        <v>85</v>
      </c>
      <c r="BK189" s="148">
        <f>ROUND(I189*H189,2)</f>
        <v>0</v>
      </c>
      <c r="BL189" s="17" t="s">
        <v>184</v>
      </c>
      <c r="BM189" s="147" t="s">
        <v>2459</v>
      </c>
    </row>
    <row r="190" spans="2:65" s="1" customFormat="1" x14ac:dyDescent="0.2">
      <c r="B190" s="32"/>
      <c r="D190" s="149" t="s">
        <v>198</v>
      </c>
      <c r="F190" s="150" t="s">
        <v>714</v>
      </c>
      <c r="I190" s="151"/>
      <c r="L190" s="32"/>
      <c r="M190" s="152"/>
      <c r="T190" s="56"/>
      <c r="AT190" s="17" t="s">
        <v>198</v>
      </c>
      <c r="AU190" s="17" t="s">
        <v>87</v>
      </c>
    </row>
    <row r="191" spans="2:65" s="13" customFormat="1" x14ac:dyDescent="0.2">
      <c r="B191" s="159"/>
      <c r="D191" s="149" t="s">
        <v>199</v>
      </c>
      <c r="E191" s="160" t="s">
        <v>1</v>
      </c>
      <c r="F191" s="161" t="s">
        <v>2542</v>
      </c>
      <c r="H191" s="162">
        <v>22.5</v>
      </c>
      <c r="I191" s="163"/>
      <c r="L191" s="159"/>
      <c r="M191" s="164"/>
      <c r="T191" s="165"/>
      <c r="AT191" s="160" t="s">
        <v>199</v>
      </c>
      <c r="AU191" s="160" t="s">
        <v>87</v>
      </c>
      <c r="AV191" s="13" t="s">
        <v>87</v>
      </c>
      <c r="AW191" s="13" t="s">
        <v>33</v>
      </c>
      <c r="AX191" s="13" t="s">
        <v>85</v>
      </c>
      <c r="AY191" s="160" t="s">
        <v>185</v>
      </c>
    </row>
    <row r="192" spans="2:65" s="13" customFormat="1" x14ac:dyDescent="0.2">
      <c r="B192" s="159"/>
      <c r="D192" s="149" t="s">
        <v>199</v>
      </c>
      <c r="F192" s="161" t="s">
        <v>2543</v>
      </c>
      <c r="H192" s="162">
        <v>23.175000000000001</v>
      </c>
      <c r="I192" s="163"/>
      <c r="L192" s="159"/>
      <c r="M192" s="164"/>
      <c r="T192" s="165"/>
      <c r="AT192" s="160" t="s">
        <v>199</v>
      </c>
      <c r="AU192" s="160" t="s">
        <v>87</v>
      </c>
      <c r="AV192" s="13" t="s">
        <v>87</v>
      </c>
      <c r="AW192" s="13" t="s">
        <v>4</v>
      </c>
      <c r="AX192" s="13" t="s">
        <v>85</v>
      </c>
      <c r="AY192" s="160" t="s">
        <v>185</v>
      </c>
    </row>
    <row r="193" spans="2:65" s="1" customFormat="1" ht="21.75" customHeight="1" x14ac:dyDescent="0.2">
      <c r="B193" s="32"/>
      <c r="C193" s="136" t="s">
        <v>387</v>
      </c>
      <c r="D193" s="136" t="s">
        <v>191</v>
      </c>
      <c r="E193" s="137" t="s">
        <v>731</v>
      </c>
      <c r="F193" s="138" t="s">
        <v>732</v>
      </c>
      <c r="G193" s="139" t="s">
        <v>532</v>
      </c>
      <c r="H193" s="140">
        <v>3</v>
      </c>
      <c r="I193" s="141"/>
      <c r="J193" s="142">
        <f>ROUND(I193*H193,2)</f>
        <v>0</v>
      </c>
      <c r="K193" s="138" t="s">
        <v>195</v>
      </c>
      <c r="L193" s="32"/>
      <c r="M193" s="143" t="s">
        <v>1</v>
      </c>
      <c r="N193" s="144" t="s">
        <v>42</v>
      </c>
      <c r="P193" s="145">
        <f>O193*H193</f>
        <v>0</v>
      </c>
      <c r="Q193" s="145">
        <v>0</v>
      </c>
      <c r="R193" s="145">
        <f>Q193*H193</f>
        <v>0</v>
      </c>
      <c r="S193" s="145">
        <v>0</v>
      </c>
      <c r="T193" s="146">
        <f>S193*H193</f>
        <v>0</v>
      </c>
      <c r="AR193" s="147" t="s">
        <v>184</v>
      </c>
      <c r="AT193" s="147" t="s">
        <v>191</v>
      </c>
      <c r="AU193" s="147" t="s">
        <v>87</v>
      </c>
      <c r="AY193" s="17" t="s">
        <v>185</v>
      </c>
      <c r="BE193" s="148">
        <f>IF(N193="základní",J193,0)</f>
        <v>0</v>
      </c>
      <c r="BF193" s="148">
        <f>IF(N193="snížená",J193,0)</f>
        <v>0</v>
      </c>
      <c r="BG193" s="148">
        <f>IF(N193="zákl. přenesená",J193,0)</f>
        <v>0</v>
      </c>
      <c r="BH193" s="148">
        <f>IF(N193="sníž. přenesená",J193,0)</f>
        <v>0</v>
      </c>
      <c r="BI193" s="148">
        <f>IF(N193="nulová",J193,0)</f>
        <v>0</v>
      </c>
      <c r="BJ193" s="17" t="s">
        <v>85</v>
      </c>
      <c r="BK193" s="148">
        <f>ROUND(I193*H193,2)</f>
        <v>0</v>
      </c>
      <c r="BL193" s="17" t="s">
        <v>184</v>
      </c>
      <c r="BM193" s="147" t="s">
        <v>2462</v>
      </c>
    </row>
    <row r="194" spans="2:65" s="1" customFormat="1" ht="19.2" x14ac:dyDescent="0.2">
      <c r="B194" s="32"/>
      <c r="D194" s="149" t="s">
        <v>198</v>
      </c>
      <c r="F194" s="150" t="s">
        <v>734</v>
      </c>
      <c r="I194" s="151"/>
      <c r="L194" s="32"/>
      <c r="M194" s="152"/>
      <c r="T194" s="56"/>
      <c r="AT194" s="17" t="s">
        <v>198</v>
      </c>
      <c r="AU194" s="17" t="s">
        <v>87</v>
      </c>
    </row>
    <row r="195" spans="2:65" s="12" customFormat="1" x14ac:dyDescent="0.2">
      <c r="B195" s="153"/>
      <c r="D195" s="149" t="s">
        <v>199</v>
      </c>
      <c r="E195" s="154" t="s">
        <v>1</v>
      </c>
      <c r="F195" s="155" t="s">
        <v>2463</v>
      </c>
      <c r="H195" s="154" t="s">
        <v>1</v>
      </c>
      <c r="I195" s="156"/>
      <c r="L195" s="153"/>
      <c r="M195" s="157"/>
      <c r="T195" s="158"/>
      <c r="AT195" s="154" t="s">
        <v>199</v>
      </c>
      <c r="AU195" s="154" t="s">
        <v>87</v>
      </c>
      <c r="AV195" s="12" t="s">
        <v>85</v>
      </c>
      <c r="AW195" s="12" t="s">
        <v>33</v>
      </c>
      <c r="AX195" s="12" t="s">
        <v>77</v>
      </c>
      <c r="AY195" s="154" t="s">
        <v>185</v>
      </c>
    </row>
    <row r="196" spans="2:65" s="13" customFormat="1" x14ac:dyDescent="0.2">
      <c r="B196" s="159"/>
      <c r="D196" s="149" t="s">
        <v>199</v>
      </c>
      <c r="E196" s="160" t="s">
        <v>1</v>
      </c>
      <c r="F196" s="161" t="s">
        <v>2544</v>
      </c>
      <c r="H196" s="162">
        <v>3</v>
      </c>
      <c r="I196" s="163"/>
      <c r="L196" s="159"/>
      <c r="M196" s="164"/>
      <c r="T196" s="165"/>
      <c r="AT196" s="160" t="s">
        <v>199</v>
      </c>
      <c r="AU196" s="160" t="s">
        <v>87</v>
      </c>
      <c r="AV196" s="13" t="s">
        <v>87</v>
      </c>
      <c r="AW196" s="13" t="s">
        <v>33</v>
      </c>
      <c r="AX196" s="13" t="s">
        <v>85</v>
      </c>
      <c r="AY196" s="160" t="s">
        <v>185</v>
      </c>
    </row>
    <row r="197" spans="2:65" s="12" customFormat="1" x14ac:dyDescent="0.2">
      <c r="B197" s="153"/>
      <c r="D197" s="149" t="s">
        <v>199</v>
      </c>
      <c r="E197" s="154" t="s">
        <v>1</v>
      </c>
      <c r="F197" s="155" t="s">
        <v>737</v>
      </c>
      <c r="H197" s="154" t="s">
        <v>1</v>
      </c>
      <c r="I197" s="156"/>
      <c r="L197" s="153"/>
      <c r="M197" s="157"/>
      <c r="T197" s="158"/>
      <c r="AT197" s="154" t="s">
        <v>199</v>
      </c>
      <c r="AU197" s="154" t="s">
        <v>87</v>
      </c>
      <c r="AV197" s="12" t="s">
        <v>85</v>
      </c>
      <c r="AW197" s="12" t="s">
        <v>33</v>
      </c>
      <c r="AX197" s="12" t="s">
        <v>77</v>
      </c>
      <c r="AY197" s="154" t="s">
        <v>185</v>
      </c>
    </row>
    <row r="198" spans="2:65" s="1" customFormat="1" ht="16.5" customHeight="1" x14ac:dyDescent="0.2">
      <c r="B198" s="32"/>
      <c r="C198" s="176" t="s">
        <v>393</v>
      </c>
      <c r="D198" s="176" t="s">
        <v>455</v>
      </c>
      <c r="E198" s="177" t="s">
        <v>739</v>
      </c>
      <c r="F198" s="178" t="s">
        <v>740</v>
      </c>
      <c r="G198" s="179" t="s">
        <v>532</v>
      </c>
      <c r="H198" s="180">
        <v>3</v>
      </c>
      <c r="I198" s="181"/>
      <c r="J198" s="182">
        <f>ROUND(I198*H198,2)</f>
        <v>0</v>
      </c>
      <c r="K198" s="178" t="s">
        <v>195</v>
      </c>
      <c r="L198" s="183"/>
      <c r="M198" s="184" t="s">
        <v>1</v>
      </c>
      <c r="N198" s="185" t="s">
        <v>42</v>
      </c>
      <c r="P198" s="145">
        <f>O198*H198</f>
        <v>0</v>
      </c>
      <c r="Q198" s="145">
        <v>8.0000000000000004E-4</v>
      </c>
      <c r="R198" s="145">
        <f>Q198*H198</f>
        <v>2.4000000000000002E-3</v>
      </c>
      <c r="S198" s="145">
        <v>0</v>
      </c>
      <c r="T198" s="146">
        <f>S198*H198</f>
        <v>0</v>
      </c>
      <c r="AR198" s="147" t="s">
        <v>236</v>
      </c>
      <c r="AT198" s="147" t="s">
        <v>455</v>
      </c>
      <c r="AU198" s="147" t="s">
        <v>87</v>
      </c>
      <c r="AY198" s="17" t="s">
        <v>185</v>
      </c>
      <c r="BE198" s="148">
        <f>IF(N198="základní",J198,0)</f>
        <v>0</v>
      </c>
      <c r="BF198" s="148">
        <f>IF(N198="snížená",J198,0)</f>
        <v>0</v>
      </c>
      <c r="BG198" s="148">
        <f>IF(N198="zákl. přenesená",J198,0)</f>
        <v>0</v>
      </c>
      <c r="BH198" s="148">
        <f>IF(N198="sníž. přenesená",J198,0)</f>
        <v>0</v>
      </c>
      <c r="BI198" s="148">
        <f>IF(N198="nulová",J198,0)</f>
        <v>0</v>
      </c>
      <c r="BJ198" s="17" t="s">
        <v>85</v>
      </c>
      <c r="BK198" s="148">
        <f>ROUND(I198*H198,2)</f>
        <v>0</v>
      </c>
      <c r="BL198" s="17" t="s">
        <v>184</v>
      </c>
      <c r="BM198" s="147" t="s">
        <v>2465</v>
      </c>
    </row>
    <row r="199" spans="2:65" s="1" customFormat="1" x14ac:dyDescent="0.2">
      <c r="B199" s="32"/>
      <c r="D199" s="149" t="s">
        <v>198</v>
      </c>
      <c r="F199" s="150" t="s">
        <v>740</v>
      </c>
      <c r="I199" s="151"/>
      <c r="L199" s="32"/>
      <c r="M199" s="152"/>
      <c r="T199" s="56"/>
      <c r="AT199" s="17" t="s">
        <v>198</v>
      </c>
      <c r="AU199" s="17" t="s">
        <v>87</v>
      </c>
    </row>
    <row r="200" spans="2:65" s="13" customFormat="1" x14ac:dyDescent="0.2">
      <c r="B200" s="159"/>
      <c r="D200" s="149" t="s">
        <v>199</v>
      </c>
      <c r="E200" s="160" t="s">
        <v>1</v>
      </c>
      <c r="F200" s="161" t="s">
        <v>1255</v>
      </c>
      <c r="H200" s="162">
        <v>3</v>
      </c>
      <c r="I200" s="163"/>
      <c r="L200" s="159"/>
      <c r="M200" s="164"/>
      <c r="T200" s="165"/>
      <c r="AT200" s="160" t="s">
        <v>199</v>
      </c>
      <c r="AU200" s="160" t="s">
        <v>87</v>
      </c>
      <c r="AV200" s="13" t="s">
        <v>87</v>
      </c>
      <c r="AW200" s="13" t="s">
        <v>33</v>
      </c>
      <c r="AX200" s="13" t="s">
        <v>85</v>
      </c>
      <c r="AY200" s="160" t="s">
        <v>185</v>
      </c>
    </row>
    <row r="201" spans="2:65" s="11" customFormat="1" ht="22.95" customHeight="1" x14ac:dyDescent="0.25">
      <c r="B201" s="124"/>
      <c r="D201" s="125" t="s">
        <v>76</v>
      </c>
      <c r="E201" s="134" t="s">
        <v>975</v>
      </c>
      <c r="F201" s="134" t="s">
        <v>976</v>
      </c>
      <c r="I201" s="127"/>
      <c r="J201" s="135">
        <f>BK201</f>
        <v>0</v>
      </c>
      <c r="L201" s="124"/>
      <c r="M201" s="129"/>
      <c r="P201" s="130">
        <f>SUM(P202:P203)</f>
        <v>0</v>
      </c>
      <c r="R201" s="130">
        <f>SUM(R202:R203)</f>
        <v>0</v>
      </c>
      <c r="T201" s="131">
        <f>SUM(T202:T203)</f>
        <v>0</v>
      </c>
      <c r="AR201" s="125" t="s">
        <v>85</v>
      </c>
      <c r="AT201" s="132" t="s">
        <v>76</v>
      </c>
      <c r="AU201" s="132" t="s">
        <v>85</v>
      </c>
      <c r="AY201" s="125" t="s">
        <v>185</v>
      </c>
      <c r="BK201" s="133">
        <f>SUM(BK202:BK203)</f>
        <v>0</v>
      </c>
    </row>
    <row r="202" spans="2:65" s="1" customFormat="1" ht="16.5" customHeight="1" x14ac:dyDescent="0.2">
      <c r="B202" s="32"/>
      <c r="C202" s="136" t="s">
        <v>399</v>
      </c>
      <c r="D202" s="136" t="s">
        <v>191</v>
      </c>
      <c r="E202" s="137" t="s">
        <v>1705</v>
      </c>
      <c r="F202" s="138" t="s">
        <v>1706</v>
      </c>
      <c r="G202" s="139" t="s">
        <v>443</v>
      </c>
      <c r="H202" s="140">
        <v>80.271000000000001</v>
      </c>
      <c r="I202" s="141"/>
      <c r="J202" s="142">
        <f>ROUND(I202*H202,2)</f>
        <v>0</v>
      </c>
      <c r="K202" s="138" t="s">
        <v>195</v>
      </c>
      <c r="L202" s="32"/>
      <c r="M202" s="143" t="s">
        <v>1</v>
      </c>
      <c r="N202" s="144" t="s">
        <v>42</v>
      </c>
      <c r="P202" s="145">
        <f>O202*H202</f>
        <v>0</v>
      </c>
      <c r="Q202" s="145">
        <v>0</v>
      </c>
      <c r="R202" s="145">
        <f>Q202*H202</f>
        <v>0</v>
      </c>
      <c r="S202" s="145">
        <v>0</v>
      </c>
      <c r="T202" s="146">
        <f>S202*H202</f>
        <v>0</v>
      </c>
      <c r="AR202" s="147" t="s">
        <v>184</v>
      </c>
      <c r="AT202" s="147" t="s">
        <v>191</v>
      </c>
      <c r="AU202" s="147" t="s">
        <v>87</v>
      </c>
      <c r="AY202" s="17" t="s">
        <v>185</v>
      </c>
      <c r="BE202" s="148">
        <f>IF(N202="základní",J202,0)</f>
        <v>0</v>
      </c>
      <c r="BF202" s="148">
        <f>IF(N202="snížená",J202,0)</f>
        <v>0</v>
      </c>
      <c r="BG202" s="148">
        <f>IF(N202="zákl. přenesená",J202,0)</f>
        <v>0</v>
      </c>
      <c r="BH202" s="148">
        <f>IF(N202="sníž. přenesená",J202,0)</f>
        <v>0</v>
      </c>
      <c r="BI202" s="148">
        <f>IF(N202="nulová",J202,0)</f>
        <v>0</v>
      </c>
      <c r="BJ202" s="17" t="s">
        <v>85</v>
      </c>
      <c r="BK202" s="148">
        <f>ROUND(I202*H202,2)</f>
        <v>0</v>
      </c>
      <c r="BL202" s="17" t="s">
        <v>184</v>
      </c>
      <c r="BM202" s="147" t="s">
        <v>2435</v>
      </c>
    </row>
    <row r="203" spans="2:65" s="1" customFormat="1" ht="19.2" x14ac:dyDescent="0.2">
      <c r="B203" s="32"/>
      <c r="D203" s="149" t="s">
        <v>198</v>
      </c>
      <c r="F203" s="150" t="s">
        <v>1708</v>
      </c>
      <c r="I203" s="151"/>
      <c r="L203" s="32"/>
      <c r="M203" s="193"/>
      <c r="N203" s="194"/>
      <c r="O203" s="194"/>
      <c r="P203" s="194"/>
      <c r="Q203" s="194"/>
      <c r="R203" s="194"/>
      <c r="S203" s="194"/>
      <c r="T203" s="195"/>
      <c r="AT203" s="17" t="s">
        <v>198</v>
      </c>
      <c r="AU203" s="17" t="s">
        <v>87</v>
      </c>
    </row>
    <row r="204" spans="2:65" s="1" customFormat="1" ht="6.9" customHeight="1" x14ac:dyDescent="0.2">
      <c r="B204" s="44"/>
      <c r="C204" s="45"/>
      <c r="D204" s="45"/>
      <c r="E204" s="45"/>
      <c r="F204" s="45"/>
      <c r="G204" s="45"/>
      <c r="H204" s="45"/>
      <c r="I204" s="45"/>
      <c r="J204" s="45"/>
      <c r="K204" s="45"/>
      <c r="L204" s="32"/>
    </row>
  </sheetData>
  <sheetProtection algorithmName="SHA-512" hashValue="x/kI3dtaFa4IpM3SXNw91UK9a0uNDD11J3mSzX8qx5lWgY/Fj56C2XMRMd6D9funz/Ib8pQMo0n7b9NcdH+sDQ==" saltValue="vH7FFWC4J6rJYzYnh5JFdassvlDaA1N4j6b0JGuL2a6r+qm3W2+pT6EpeJFQ3YMbqEh1EZ+SCMEpzbBwF2xIDQ==" spinCount="100000" sheet="1" objects="1" scenarios="1" formatColumns="0" formatRows="0" autoFilter="0"/>
  <autoFilter ref="C124:K203" xr:uid="{00000000-0009-0000-0000-00000E000000}"/>
  <mergeCells count="12">
    <mergeCell ref="E117:H117"/>
    <mergeCell ref="L2:V2"/>
    <mergeCell ref="E85:H85"/>
    <mergeCell ref="E87:H87"/>
    <mergeCell ref="E89:H89"/>
    <mergeCell ref="E113:H113"/>
    <mergeCell ref="E115:H115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pageSetUpPr fitToPage="1"/>
  </sheetPr>
  <dimension ref="B2:BM204"/>
  <sheetViews>
    <sheetView showGridLines="0" workbookViewId="0"/>
  </sheetViews>
  <sheetFormatPr defaultRowHeight="10.199999999999999" x14ac:dyDescent="0.2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100.85546875" customWidth="1"/>
    <col min="7" max="7" width="7.42578125" customWidth="1"/>
    <col min="8" max="8" width="14" customWidth="1"/>
    <col min="9" max="9" width="15.85546875" customWidth="1"/>
    <col min="10" max="11" width="22.28515625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 x14ac:dyDescent="0.2">
      <c r="L2" s="209"/>
      <c r="M2" s="209"/>
      <c r="N2" s="209"/>
      <c r="O2" s="209"/>
      <c r="P2" s="209"/>
      <c r="Q2" s="209"/>
      <c r="R2" s="209"/>
      <c r="S2" s="209"/>
      <c r="T2" s="209"/>
      <c r="U2" s="209"/>
      <c r="V2" s="209"/>
      <c r="AT2" s="17" t="s">
        <v>144</v>
      </c>
    </row>
    <row r="3" spans="2:46" ht="6.9" customHeight="1" x14ac:dyDescent="0.2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87</v>
      </c>
    </row>
    <row r="4" spans="2:46" ht="24.9" customHeight="1" x14ac:dyDescent="0.2">
      <c r="B4" s="20"/>
      <c r="D4" s="21" t="s">
        <v>154</v>
      </c>
      <c r="L4" s="20"/>
      <c r="M4" s="93" t="s">
        <v>10</v>
      </c>
      <c r="AT4" s="17" t="s">
        <v>4</v>
      </c>
    </row>
    <row r="5" spans="2:46" ht="6.9" customHeight="1" x14ac:dyDescent="0.2">
      <c r="B5" s="20"/>
      <c r="L5" s="20"/>
    </row>
    <row r="6" spans="2:46" ht="12" customHeight="1" x14ac:dyDescent="0.2">
      <c r="B6" s="20"/>
      <c r="D6" s="27" t="s">
        <v>16</v>
      </c>
      <c r="L6" s="20"/>
    </row>
    <row r="7" spans="2:46" ht="16.5" customHeight="1" x14ac:dyDescent="0.2">
      <c r="B7" s="20"/>
      <c r="E7" s="239" t="str">
        <f>'Rekapitulace stavby'!K6</f>
        <v>Stavební úpravy MK v ul. Na Chmelnici a části ul. Vrchlickéhé v Třeboni</v>
      </c>
      <c r="F7" s="240"/>
      <c r="G7" s="240"/>
      <c r="H7" s="240"/>
      <c r="L7" s="20"/>
    </row>
    <row r="8" spans="2:46" ht="12" customHeight="1" x14ac:dyDescent="0.2">
      <c r="B8" s="20"/>
      <c r="D8" s="27" t="s">
        <v>155</v>
      </c>
      <c r="L8" s="20"/>
    </row>
    <row r="9" spans="2:46" s="1" customFormat="1" ht="16.5" customHeight="1" x14ac:dyDescent="0.2">
      <c r="B9" s="32"/>
      <c r="E9" s="239" t="s">
        <v>2320</v>
      </c>
      <c r="F9" s="238"/>
      <c r="G9" s="238"/>
      <c r="H9" s="238"/>
      <c r="L9" s="32"/>
    </row>
    <row r="10" spans="2:46" s="1" customFormat="1" ht="12" customHeight="1" x14ac:dyDescent="0.2">
      <c r="B10" s="32"/>
      <c r="D10" s="27" t="s">
        <v>1450</v>
      </c>
      <c r="L10" s="32"/>
    </row>
    <row r="11" spans="2:46" s="1" customFormat="1" ht="16.5" customHeight="1" x14ac:dyDescent="0.2">
      <c r="B11" s="32"/>
      <c r="E11" s="225" t="s">
        <v>2545</v>
      </c>
      <c r="F11" s="238"/>
      <c r="G11" s="238"/>
      <c r="H11" s="238"/>
      <c r="L11" s="32"/>
    </row>
    <row r="12" spans="2:46" s="1" customFormat="1" x14ac:dyDescent="0.2">
      <c r="B12" s="32"/>
      <c r="L12" s="32"/>
    </row>
    <row r="13" spans="2:46" s="1" customFormat="1" ht="12" customHeight="1" x14ac:dyDescent="0.2">
      <c r="B13" s="32"/>
      <c r="D13" s="27" t="s">
        <v>18</v>
      </c>
      <c r="F13" s="25" t="s">
        <v>1</v>
      </c>
      <c r="I13" s="27" t="s">
        <v>19</v>
      </c>
      <c r="J13" s="25" t="s">
        <v>1</v>
      </c>
      <c r="L13" s="32"/>
    </row>
    <row r="14" spans="2:46" s="1" customFormat="1" ht="12" customHeight="1" x14ac:dyDescent="0.2">
      <c r="B14" s="32"/>
      <c r="D14" s="27" t="s">
        <v>20</v>
      </c>
      <c r="F14" s="25" t="s">
        <v>21</v>
      </c>
      <c r="I14" s="27" t="s">
        <v>22</v>
      </c>
      <c r="J14" s="52" t="str">
        <f>'Rekapitulace stavby'!AN8</f>
        <v>6. 6. 2024</v>
      </c>
      <c r="L14" s="32"/>
    </row>
    <row r="15" spans="2:46" s="1" customFormat="1" ht="10.95" customHeight="1" x14ac:dyDescent="0.2">
      <c r="B15" s="32"/>
      <c r="L15" s="32"/>
    </row>
    <row r="16" spans="2:46" s="1" customFormat="1" ht="12" customHeight="1" x14ac:dyDescent="0.2">
      <c r="B16" s="32"/>
      <c r="D16" s="27" t="s">
        <v>24</v>
      </c>
      <c r="I16" s="27" t="s">
        <v>25</v>
      </c>
      <c r="J16" s="25" t="s">
        <v>1</v>
      </c>
      <c r="L16" s="32"/>
    </row>
    <row r="17" spans="2:12" s="1" customFormat="1" ht="18" customHeight="1" x14ac:dyDescent="0.2">
      <c r="B17" s="32"/>
      <c r="E17" s="25" t="s">
        <v>26</v>
      </c>
      <c r="I17" s="27" t="s">
        <v>27</v>
      </c>
      <c r="J17" s="25" t="s">
        <v>1</v>
      </c>
      <c r="L17" s="32"/>
    </row>
    <row r="18" spans="2:12" s="1" customFormat="1" ht="6.9" customHeight="1" x14ac:dyDescent="0.2">
      <c r="B18" s="32"/>
      <c r="L18" s="32"/>
    </row>
    <row r="19" spans="2:12" s="1" customFormat="1" ht="12" customHeight="1" x14ac:dyDescent="0.2">
      <c r="B19" s="32"/>
      <c r="D19" s="27" t="s">
        <v>28</v>
      </c>
      <c r="I19" s="27" t="s">
        <v>25</v>
      </c>
      <c r="J19" s="28" t="str">
        <f>'Rekapitulace stavby'!AN13</f>
        <v>Vyplň údaj</v>
      </c>
      <c r="L19" s="32"/>
    </row>
    <row r="20" spans="2:12" s="1" customFormat="1" ht="18" customHeight="1" x14ac:dyDescent="0.2">
      <c r="B20" s="32"/>
      <c r="E20" s="241" t="str">
        <f>'Rekapitulace stavby'!E14</f>
        <v>Vyplň údaj</v>
      </c>
      <c r="F20" s="208"/>
      <c r="G20" s="208"/>
      <c r="H20" s="208"/>
      <c r="I20" s="27" t="s">
        <v>27</v>
      </c>
      <c r="J20" s="28" t="str">
        <f>'Rekapitulace stavby'!AN14</f>
        <v>Vyplň údaj</v>
      </c>
      <c r="L20" s="32"/>
    </row>
    <row r="21" spans="2:12" s="1" customFormat="1" ht="6.9" customHeight="1" x14ac:dyDescent="0.2">
      <c r="B21" s="32"/>
      <c r="L21" s="32"/>
    </row>
    <row r="22" spans="2:12" s="1" customFormat="1" ht="12" customHeight="1" x14ac:dyDescent="0.2">
      <c r="B22" s="32"/>
      <c r="D22" s="27" t="s">
        <v>30</v>
      </c>
      <c r="I22" s="27" t="s">
        <v>25</v>
      </c>
      <c r="J22" s="25" t="s">
        <v>31</v>
      </c>
      <c r="L22" s="32"/>
    </row>
    <row r="23" spans="2:12" s="1" customFormat="1" ht="18" customHeight="1" x14ac:dyDescent="0.2">
      <c r="B23" s="32"/>
      <c r="E23" s="25" t="s">
        <v>32</v>
      </c>
      <c r="I23" s="27" t="s">
        <v>27</v>
      </c>
      <c r="J23" s="25" t="s">
        <v>1775</v>
      </c>
      <c r="L23" s="32"/>
    </row>
    <row r="24" spans="2:12" s="1" customFormat="1" ht="6.9" customHeight="1" x14ac:dyDescent="0.2">
      <c r="B24" s="32"/>
      <c r="L24" s="32"/>
    </row>
    <row r="25" spans="2:12" s="1" customFormat="1" ht="12" customHeight="1" x14ac:dyDescent="0.2">
      <c r="B25" s="32"/>
      <c r="D25" s="27" t="s">
        <v>34</v>
      </c>
      <c r="I25" s="27" t="s">
        <v>25</v>
      </c>
      <c r="J25" s="25" t="str">
        <f>IF('Rekapitulace stavby'!AN19="","",'Rekapitulace stavby'!AN19)</f>
        <v/>
      </c>
      <c r="L25" s="32"/>
    </row>
    <row r="26" spans="2:12" s="1" customFormat="1" ht="18" customHeight="1" x14ac:dyDescent="0.2">
      <c r="B26" s="32"/>
      <c r="E26" s="25" t="str">
        <f>IF('Rekapitulace stavby'!E20="","",'Rekapitulace stavby'!E20)</f>
        <v xml:space="preserve"> </v>
      </c>
      <c r="I26" s="27" t="s">
        <v>27</v>
      </c>
      <c r="J26" s="25" t="str">
        <f>IF('Rekapitulace stavby'!AN20="","",'Rekapitulace stavby'!AN20)</f>
        <v/>
      </c>
      <c r="L26" s="32"/>
    </row>
    <row r="27" spans="2:12" s="1" customFormat="1" ht="6.9" customHeight="1" x14ac:dyDescent="0.2">
      <c r="B27" s="32"/>
      <c r="L27" s="32"/>
    </row>
    <row r="28" spans="2:12" s="1" customFormat="1" ht="12" customHeight="1" x14ac:dyDescent="0.2">
      <c r="B28" s="32"/>
      <c r="D28" s="27" t="s">
        <v>36</v>
      </c>
      <c r="L28" s="32"/>
    </row>
    <row r="29" spans="2:12" s="7" customFormat="1" ht="16.5" customHeight="1" x14ac:dyDescent="0.2">
      <c r="B29" s="94"/>
      <c r="E29" s="213" t="s">
        <v>1</v>
      </c>
      <c r="F29" s="213"/>
      <c r="G29" s="213"/>
      <c r="H29" s="213"/>
      <c r="L29" s="94"/>
    </row>
    <row r="30" spans="2:12" s="1" customFormat="1" ht="6.9" customHeight="1" x14ac:dyDescent="0.2">
      <c r="B30" s="32"/>
      <c r="L30" s="32"/>
    </row>
    <row r="31" spans="2:12" s="1" customFormat="1" ht="6.9" customHeight="1" x14ac:dyDescent="0.2">
      <c r="B31" s="32"/>
      <c r="D31" s="53"/>
      <c r="E31" s="53"/>
      <c r="F31" s="53"/>
      <c r="G31" s="53"/>
      <c r="H31" s="53"/>
      <c r="I31" s="53"/>
      <c r="J31" s="53"/>
      <c r="K31" s="53"/>
      <c r="L31" s="32"/>
    </row>
    <row r="32" spans="2:12" s="1" customFormat="1" ht="25.35" customHeight="1" x14ac:dyDescent="0.2">
      <c r="B32" s="32"/>
      <c r="D32" s="95" t="s">
        <v>37</v>
      </c>
      <c r="J32" s="66">
        <f>ROUND(J125, 2)</f>
        <v>0</v>
      </c>
      <c r="L32" s="32"/>
    </row>
    <row r="33" spans="2:12" s="1" customFormat="1" ht="6.9" customHeight="1" x14ac:dyDescent="0.2">
      <c r="B33" s="32"/>
      <c r="D33" s="53"/>
      <c r="E33" s="53"/>
      <c r="F33" s="53"/>
      <c r="G33" s="53"/>
      <c r="H33" s="53"/>
      <c r="I33" s="53"/>
      <c r="J33" s="53"/>
      <c r="K33" s="53"/>
      <c r="L33" s="32"/>
    </row>
    <row r="34" spans="2:12" s="1" customFormat="1" ht="14.4" customHeight="1" x14ac:dyDescent="0.2">
      <c r="B34" s="32"/>
      <c r="F34" s="35" t="s">
        <v>39</v>
      </c>
      <c r="I34" s="35" t="s">
        <v>38</v>
      </c>
      <c r="J34" s="35" t="s">
        <v>40</v>
      </c>
      <c r="L34" s="32"/>
    </row>
    <row r="35" spans="2:12" s="1" customFormat="1" ht="14.4" customHeight="1" x14ac:dyDescent="0.2">
      <c r="B35" s="32"/>
      <c r="D35" s="55" t="s">
        <v>41</v>
      </c>
      <c r="E35" s="27" t="s">
        <v>42</v>
      </c>
      <c r="F35" s="86">
        <f>ROUND((SUM(BE125:BE203)),  2)</f>
        <v>0</v>
      </c>
      <c r="I35" s="96">
        <v>0.21</v>
      </c>
      <c r="J35" s="86">
        <f>ROUND(((SUM(BE125:BE203))*I35),  2)</f>
        <v>0</v>
      </c>
      <c r="L35" s="32"/>
    </row>
    <row r="36" spans="2:12" s="1" customFormat="1" ht="14.4" customHeight="1" x14ac:dyDescent="0.2">
      <c r="B36" s="32"/>
      <c r="E36" s="27" t="s">
        <v>43</v>
      </c>
      <c r="F36" s="86">
        <f>ROUND((SUM(BF125:BF203)),  2)</f>
        <v>0</v>
      </c>
      <c r="I36" s="96">
        <v>0.15</v>
      </c>
      <c r="J36" s="86">
        <f>ROUND(((SUM(BF125:BF203))*I36),  2)</f>
        <v>0</v>
      </c>
      <c r="L36" s="32"/>
    </row>
    <row r="37" spans="2:12" s="1" customFormat="1" ht="14.4" hidden="1" customHeight="1" x14ac:dyDescent="0.2">
      <c r="B37" s="32"/>
      <c r="E37" s="27" t="s">
        <v>44</v>
      </c>
      <c r="F37" s="86">
        <f>ROUND((SUM(BG125:BG203)),  2)</f>
        <v>0</v>
      </c>
      <c r="I37" s="96">
        <v>0.21</v>
      </c>
      <c r="J37" s="86">
        <f>0</f>
        <v>0</v>
      </c>
      <c r="L37" s="32"/>
    </row>
    <row r="38" spans="2:12" s="1" customFormat="1" ht="14.4" hidden="1" customHeight="1" x14ac:dyDescent="0.2">
      <c r="B38" s="32"/>
      <c r="E38" s="27" t="s">
        <v>45</v>
      </c>
      <c r="F38" s="86">
        <f>ROUND((SUM(BH125:BH203)),  2)</f>
        <v>0</v>
      </c>
      <c r="I38" s="96">
        <v>0.15</v>
      </c>
      <c r="J38" s="86">
        <f>0</f>
        <v>0</v>
      </c>
      <c r="L38" s="32"/>
    </row>
    <row r="39" spans="2:12" s="1" customFormat="1" ht="14.4" hidden="1" customHeight="1" x14ac:dyDescent="0.2">
      <c r="B39" s="32"/>
      <c r="E39" s="27" t="s">
        <v>46</v>
      </c>
      <c r="F39" s="86">
        <f>ROUND((SUM(BI125:BI203)),  2)</f>
        <v>0</v>
      </c>
      <c r="I39" s="96">
        <v>0</v>
      </c>
      <c r="J39" s="86">
        <f>0</f>
        <v>0</v>
      </c>
      <c r="L39" s="32"/>
    </row>
    <row r="40" spans="2:12" s="1" customFormat="1" ht="6.9" customHeight="1" x14ac:dyDescent="0.2">
      <c r="B40" s="32"/>
      <c r="L40" s="32"/>
    </row>
    <row r="41" spans="2:12" s="1" customFormat="1" ht="25.35" customHeight="1" x14ac:dyDescent="0.2">
      <c r="B41" s="32"/>
      <c r="C41" s="97"/>
      <c r="D41" s="98" t="s">
        <v>47</v>
      </c>
      <c r="E41" s="57"/>
      <c r="F41" s="57"/>
      <c r="G41" s="99" t="s">
        <v>48</v>
      </c>
      <c r="H41" s="100" t="s">
        <v>49</v>
      </c>
      <c r="I41" s="57"/>
      <c r="J41" s="101">
        <f>SUM(J32:J39)</f>
        <v>0</v>
      </c>
      <c r="K41" s="102"/>
      <c r="L41" s="32"/>
    </row>
    <row r="42" spans="2:12" s="1" customFormat="1" ht="14.4" customHeight="1" x14ac:dyDescent="0.2">
      <c r="B42" s="32"/>
      <c r="L42" s="32"/>
    </row>
    <row r="43" spans="2:12" ht="14.4" customHeight="1" x14ac:dyDescent="0.2">
      <c r="B43" s="20"/>
      <c r="L43" s="20"/>
    </row>
    <row r="44" spans="2:12" ht="14.4" customHeight="1" x14ac:dyDescent="0.2">
      <c r="B44" s="20"/>
      <c r="L44" s="20"/>
    </row>
    <row r="45" spans="2:12" ht="14.4" customHeight="1" x14ac:dyDescent="0.2">
      <c r="B45" s="20"/>
      <c r="L45" s="20"/>
    </row>
    <row r="46" spans="2:12" ht="14.4" customHeight="1" x14ac:dyDescent="0.2">
      <c r="B46" s="20"/>
      <c r="L46" s="20"/>
    </row>
    <row r="47" spans="2:12" ht="14.4" customHeight="1" x14ac:dyDescent="0.2">
      <c r="B47" s="20"/>
      <c r="L47" s="20"/>
    </row>
    <row r="48" spans="2:12" ht="14.4" customHeight="1" x14ac:dyDescent="0.2">
      <c r="B48" s="20"/>
      <c r="L48" s="20"/>
    </row>
    <row r="49" spans="2:12" ht="14.4" customHeight="1" x14ac:dyDescent="0.2">
      <c r="B49" s="20"/>
      <c r="L49" s="20"/>
    </row>
    <row r="50" spans="2:12" s="1" customFormat="1" ht="14.4" customHeight="1" x14ac:dyDescent="0.2">
      <c r="B50" s="32"/>
      <c r="D50" s="41" t="s">
        <v>50</v>
      </c>
      <c r="E50" s="42"/>
      <c r="F50" s="42"/>
      <c r="G50" s="41" t="s">
        <v>51</v>
      </c>
      <c r="H50" s="42"/>
      <c r="I50" s="42"/>
      <c r="J50" s="42"/>
      <c r="K50" s="42"/>
      <c r="L50" s="32"/>
    </row>
    <row r="51" spans="2:12" x14ac:dyDescent="0.2">
      <c r="B51" s="20"/>
      <c r="L51" s="20"/>
    </row>
    <row r="52" spans="2:12" x14ac:dyDescent="0.2">
      <c r="B52" s="20"/>
      <c r="L52" s="20"/>
    </row>
    <row r="53" spans="2:12" x14ac:dyDescent="0.2">
      <c r="B53" s="20"/>
      <c r="L53" s="20"/>
    </row>
    <row r="54" spans="2:12" x14ac:dyDescent="0.2">
      <c r="B54" s="20"/>
      <c r="L54" s="20"/>
    </row>
    <row r="55" spans="2:12" x14ac:dyDescent="0.2">
      <c r="B55" s="20"/>
      <c r="L55" s="20"/>
    </row>
    <row r="56" spans="2:12" x14ac:dyDescent="0.2">
      <c r="B56" s="20"/>
      <c r="L56" s="20"/>
    </row>
    <row r="57" spans="2:12" x14ac:dyDescent="0.2">
      <c r="B57" s="20"/>
      <c r="L57" s="20"/>
    </row>
    <row r="58" spans="2:12" x14ac:dyDescent="0.2">
      <c r="B58" s="20"/>
      <c r="L58" s="20"/>
    </row>
    <row r="59" spans="2:12" x14ac:dyDescent="0.2">
      <c r="B59" s="20"/>
      <c r="L59" s="20"/>
    </row>
    <row r="60" spans="2:12" x14ac:dyDescent="0.2">
      <c r="B60" s="20"/>
      <c r="L60" s="20"/>
    </row>
    <row r="61" spans="2:12" s="1" customFormat="1" ht="13.2" x14ac:dyDescent="0.2">
      <c r="B61" s="32"/>
      <c r="D61" s="43" t="s">
        <v>52</v>
      </c>
      <c r="E61" s="34"/>
      <c r="F61" s="103" t="s">
        <v>53</v>
      </c>
      <c r="G61" s="43" t="s">
        <v>52</v>
      </c>
      <c r="H61" s="34"/>
      <c r="I61" s="34"/>
      <c r="J61" s="104" t="s">
        <v>53</v>
      </c>
      <c r="K61" s="34"/>
      <c r="L61" s="32"/>
    </row>
    <row r="62" spans="2:12" x14ac:dyDescent="0.2">
      <c r="B62" s="20"/>
      <c r="L62" s="20"/>
    </row>
    <row r="63" spans="2:12" x14ac:dyDescent="0.2">
      <c r="B63" s="20"/>
      <c r="L63" s="20"/>
    </row>
    <row r="64" spans="2:12" x14ac:dyDescent="0.2">
      <c r="B64" s="20"/>
      <c r="L64" s="20"/>
    </row>
    <row r="65" spans="2:12" s="1" customFormat="1" ht="13.2" x14ac:dyDescent="0.2">
      <c r="B65" s="32"/>
      <c r="D65" s="41" t="s">
        <v>54</v>
      </c>
      <c r="E65" s="42"/>
      <c r="F65" s="42"/>
      <c r="G65" s="41" t="s">
        <v>55</v>
      </c>
      <c r="H65" s="42"/>
      <c r="I65" s="42"/>
      <c r="J65" s="42"/>
      <c r="K65" s="42"/>
      <c r="L65" s="32"/>
    </row>
    <row r="66" spans="2:12" x14ac:dyDescent="0.2">
      <c r="B66" s="20"/>
      <c r="L66" s="20"/>
    </row>
    <row r="67" spans="2:12" x14ac:dyDescent="0.2">
      <c r="B67" s="20"/>
      <c r="L67" s="20"/>
    </row>
    <row r="68" spans="2:12" x14ac:dyDescent="0.2">
      <c r="B68" s="20"/>
      <c r="L68" s="20"/>
    </row>
    <row r="69" spans="2:12" x14ac:dyDescent="0.2">
      <c r="B69" s="20"/>
      <c r="L69" s="20"/>
    </row>
    <row r="70" spans="2:12" x14ac:dyDescent="0.2">
      <c r="B70" s="20"/>
      <c r="L70" s="20"/>
    </row>
    <row r="71" spans="2:12" x14ac:dyDescent="0.2">
      <c r="B71" s="20"/>
      <c r="L71" s="20"/>
    </row>
    <row r="72" spans="2:12" x14ac:dyDescent="0.2">
      <c r="B72" s="20"/>
      <c r="L72" s="20"/>
    </row>
    <row r="73" spans="2:12" x14ac:dyDescent="0.2">
      <c r="B73" s="20"/>
      <c r="L73" s="20"/>
    </row>
    <row r="74" spans="2:12" x14ac:dyDescent="0.2">
      <c r="B74" s="20"/>
      <c r="L74" s="20"/>
    </row>
    <row r="75" spans="2:12" x14ac:dyDescent="0.2">
      <c r="B75" s="20"/>
      <c r="L75" s="20"/>
    </row>
    <row r="76" spans="2:12" s="1" customFormat="1" ht="13.2" x14ac:dyDescent="0.2">
      <c r="B76" s="32"/>
      <c r="D76" s="43" t="s">
        <v>52</v>
      </c>
      <c r="E76" s="34"/>
      <c r="F76" s="103" t="s">
        <v>53</v>
      </c>
      <c r="G76" s="43" t="s">
        <v>52</v>
      </c>
      <c r="H76" s="34"/>
      <c r="I76" s="34"/>
      <c r="J76" s="104" t="s">
        <v>53</v>
      </c>
      <c r="K76" s="34"/>
      <c r="L76" s="32"/>
    </row>
    <row r="77" spans="2:12" s="1" customFormat="1" ht="14.4" customHeight="1" x14ac:dyDescent="0.2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2"/>
    </row>
    <row r="81" spans="2:12" s="1" customFormat="1" ht="6.9" customHeight="1" x14ac:dyDescent="0.2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2"/>
    </row>
    <row r="82" spans="2:12" s="1" customFormat="1" ht="24.9" customHeight="1" x14ac:dyDescent="0.2">
      <c r="B82" s="32"/>
      <c r="C82" s="21" t="s">
        <v>157</v>
      </c>
      <c r="L82" s="32"/>
    </row>
    <row r="83" spans="2:12" s="1" customFormat="1" ht="6.9" customHeight="1" x14ac:dyDescent="0.2">
      <c r="B83" s="32"/>
      <c r="L83" s="32"/>
    </row>
    <row r="84" spans="2:12" s="1" customFormat="1" ht="12" customHeight="1" x14ac:dyDescent="0.2">
      <c r="B84" s="32"/>
      <c r="C84" s="27" t="s">
        <v>16</v>
      </c>
      <c r="L84" s="32"/>
    </row>
    <row r="85" spans="2:12" s="1" customFormat="1" ht="16.5" customHeight="1" x14ac:dyDescent="0.2">
      <c r="B85" s="32"/>
      <c r="E85" s="239" t="str">
        <f>E7</f>
        <v>Stavební úpravy MK v ul. Na Chmelnici a části ul. Vrchlickéhé v Třeboni</v>
      </c>
      <c r="F85" s="240"/>
      <c r="G85" s="240"/>
      <c r="H85" s="240"/>
      <c r="L85" s="32"/>
    </row>
    <row r="86" spans="2:12" ht="12" customHeight="1" x14ac:dyDescent="0.2">
      <c r="B86" s="20"/>
      <c r="C86" s="27" t="s">
        <v>155</v>
      </c>
      <c r="L86" s="20"/>
    </row>
    <row r="87" spans="2:12" s="1" customFormat="1" ht="16.5" customHeight="1" x14ac:dyDescent="0.2">
      <c r="B87" s="32"/>
      <c r="E87" s="239" t="s">
        <v>2320</v>
      </c>
      <c r="F87" s="238"/>
      <c r="G87" s="238"/>
      <c r="H87" s="238"/>
      <c r="L87" s="32"/>
    </row>
    <row r="88" spans="2:12" s="1" customFormat="1" ht="12" customHeight="1" x14ac:dyDescent="0.2">
      <c r="B88" s="32"/>
      <c r="C88" s="27" t="s">
        <v>1450</v>
      </c>
      <c r="L88" s="32"/>
    </row>
    <row r="89" spans="2:12" s="1" customFormat="1" ht="16.5" customHeight="1" x14ac:dyDescent="0.2">
      <c r="B89" s="32"/>
      <c r="E89" s="225" t="str">
        <f>E11</f>
        <v>304b3 - Kanalizační dešťové přípojky, ulice Na Chmelnici</v>
      </c>
      <c r="F89" s="238"/>
      <c r="G89" s="238"/>
      <c r="H89" s="238"/>
      <c r="L89" s="32"/>
    </row>
    <row r="90" spans="2:12" s="1" customFormat="1" ht="6.9" customHeight="1" x14ac:dyDescent="0.2">
      <c r="B90" s="32"/>
      <c r="L90" s="32"/>
    </row>
    <row r="91" spans="2:12" s="1" customFormat="1" ht="12" customHeight="1" x14ac:dyDescent="0.2">
      <c r="B91" s="32"/>
      <c r="C91" s="27" t="s">
        <v>20</v>
      </c>
      <c r="F91" s="25" t="str">
        <f>F14</f>
        <v>Třeboň</v>
      </c>
      <c r="I91" s="27" t="s">
        <v>22</v>
      </c>
      <c r="J91" s="52" t="str">
        <f>IF(J14="","",J14)</f>
        <v>6. 6. 2024</v>
      </c>
      <c r="L91" s="32"/>
    </row>
    <row r="92" spans="2:12" s="1" customFormat="1" ht="6.9" customHeight="1" x14ac:dyDescent="0.2">
      <c r="B92" s="32"/>
      <c r="L92" s="32"/>
    </row>
    <row r="93" spans="2:12" s="1" customFormat="1" ht="15.15" customHeight="1" x14ac:dyDescent="0.2">
      <c r="B93" s="32"/>
      <c r="C93" s="27" t="s">
        <v>24</v>
      </c>
      <c r="F93" s="25" t="str">
        <f>E17</f>
        <v>Město Třeboň</v>
      </c>
      <c r="I93" s="27" t="s">
        <v>30</v>
      </c>
      <c r="J93" s="30" t="str">
        <f>E23</f>
        <v>WAY project s.r.o.</v>
      </c>
      <c r="L93" s="32"/>
    </row>
    <row r="94" spans="2:12" s="1" customFormat="1" ht="15.15" customHeight="1" x14ac:dyDescent="0.2">
      <c r="B94" s="32"/>
      <c r="C94" s="27" t="s">
        <v>28</v>
      </c>
      <c r="F94" s="25" t="str">
        <f>IF(E20="","",E20)</f>
        <v>Vyplň údaj</v>
      </c>
      <c r="I94" s="27" t="s">
        <v>34</v>
      </c>
      <c r="J94" s="30" t="str">
        <f>E26</f>
        <v xml:space="preserve"> </v>
      </c>
      <c r="L94" s="32"/>
    </row>
    <row r="95" spans="2:12" s="1" customFormat="1" ht="10.35" customHeight="1" x14ac:dyDescent="0.2">
      <c r="B95" s="32"/>
      <c r="L95" s="32"/>
    </row>
    <row r="96" spans="2:12" s="1" customFormat="1" ht="29.25" customHeight="1" x14ac:dyDescent="0.2">
      <c r="B96" s="32"/>
      <c r="C96" s="105" t="s">
        <v>158</v>
      </c>
      <c r="D96" s="97"/>
      <c r="E96" s="97"/>
      <c r="F96" s="97"/>
      <c r="G96" s="97"/>
      <c r="H96" s="97"/>
      <c r="I96" s="97"/>
      <c r="J96" s="106" t="s">
        <v>159</v>
      </c>
      <c r="K96" s="97"/>
      <c r="L96" s="32"/>
    </row>
    <row r="97" spans="2:47" s="1" customFormat="1" ht="10.35" customHeight="1" x14ac:dyDescent="0.2">
      <c r="B97" s="32"/>
      <c r="L97" s="32"/>
    </row>
    <row r="98" spans="2:47" s="1" customFormat="1" ht="22.95" customHeight="1" x14ac:dyDescent="0.2">
      <c r="B98" s="32"/>
      <c r="C98" s="107" t="s">
        <v>160</v>
      </c>
      <c r="J98" s="66">
        <f>J125</f>
        <v>0</v>
      </c>
      <c r="L98" s="32"/>
      <c r="AU98" s="17" t="s">
        <v>161</v>
      </c>
    </row>
    <row r="99" spans="2:47" s="8" customFormat="1" ht="24.9" customHeight="1" x14ac:dyDescent="0.2">
      <c r="B99" s="108"/>
      <c r="D99" s="109" t="s">
        <v>282</v>
      </c>
      <c r="E99" s="110"/>
      <c r="F99" s="110"/>
      <c r="G99" s="110"/>
      <c r="H99" s="110"/>
      <c r="I99" s="110"/>
      <c r="J99" s="111">
        <f>J126</f>
        <v>0</v>
      </c>
      <c r="L99" s="108"/>
    </row>
    <row r="100" spans="2:47" s="9" customFormat="1" ht="19.95" customHeight="1" x14ac:dyDescent="0.2">
      <c r="B100" s="112"/>
      <c r="D100" s="113" t="s">
        <v>283</v>
      </c>
      <c r="E100" s="114"/>
      <c r="F100" s="114"/>
      <c r="G100" s="114"/>
      <c r="H100" s="114"/>
      <c r="I100" s="114"/>
      <c r="J100" s="115">
        <f>J127</f>
        <v>0</v>
      </c>
      <c r="L100" s="112"/>
    </row>
    <row r="101" spans="2:47" s="9" customFormat="1" ht="19.95" customHeight="1" x14ac:dyDescent="0.2">
      <c r="B101" s="112"/>
      <c r="D101" s="113" t="s">
        <v>285</v>
      </c>
      <c r="E101" s="114"/>
      <c r="F101" s="114"/>
      <c r="G101" s="114"/>
      <c r="H101" s="114"/>
      <c r="I101" s="114"/>
      <c r="J101" s="115">
        <f>J180</f>
        <v>0</v>
      </c>
      <c r="L101" s="112"/>
    </row>
    <row r="102" spans="2:47" s="9" customFormat="1" ht="19.95" customHeight="1" x14ac:dyDescent="0.2">
      <c r="B102" s="112"/>
      <c r="D102" s="113" t="s">
        <v>287</v>
      </c>
      <c r="E102" s="114"/>
      <c r="F102" s="114"/>
      <c r="G102" s="114"/>
      <c r="H102" s="114"/>
      <c r="I102" s="114"/>
      <c r="J102" s="115">
        <f>J185</f>
        <v>0</v>
      </c>
      <c r="L102" s="112"/>
    </row>
    <row r="103" spans="2:47" s="9" customFormat="1" ht="19.95" customHeight="1" x14ac:dyDescent="0.2">
      <c r="B103" s="112"/>
      <c r="D103" s="113" t="s">
        <v>290</v>
      </c>
      <c r="E103" s="114"/>
      <c r="F103" s="114"/>
      <c r="G103" s="114"/>
      <c r="H103" s="114"/>
      <c r="I103" s="114"/>
      <c r="J103" s="115">
        <f>J201</f>
        <v>0</v>
      </c>
      <c r="L103" s="112"/>
    </row>
    <row r="104" spans="2:47" s="1" customFormat="1" ht="21.75" customHeight="1" x14ac:dyDescent="0.2">
      <c r="B104" s="32"/>
      <c r="L104" s="32"/>
    </row>
    <row r="105" spans="2:47" s="1" customFormat="1" ht="6.9" customHeight="1" x14ac:dyDescent="0.2">
      <c r="B105" s="44"/>
      <c r="C105" s="45"/>
      <c r="D105" s="45"/>
      <c r="E105" s="45"/>
      <c r="F105" s="45"/>
      <c r="G105" s="45"/>
      <c r="H105" s="45"/>
      <c r="I105" s="45"/>
      <c r="J105" s="45"/>
      <c r="K105" s="45"/>
      <c r="L105" s="32"/>
    </row>
    <row r="109" spans="2:47" s="1" customFormat="1" ht="6.9" customHeight="1" x14ac:dyDescent="0.2">
      <c r="B109" s="46"/>
      <c r="C109" s="47"/>
      <c r="D109" s="47"/>
      <c r="E109" s="47"/>
      <c r="F109" s="47"/>
      <c r="G109" s="47"/>
      <c r="H109" s="47"/>
      <c r="I109" s="47"/>
      <c r="J109" s="47"/>
      <c r="K109" s="47"/>
      <c r="L109" s="32"/>
    </row>
    <row r="110" spans="2:47" s="1" customFormat="1" ht="24.9" customHeight="1" x14ac:dyDescent="0.2">
      <c r="B110" s="32"/>
      <c r="C110" s="21" t="s">
        <v>169</v>
      </c>
      <c r="L110" s="32"/>
    </row>
    <row r="111" spans="2:47" s="1" customFormat="1" ht="6.9" customHeight="1" x14ac:dyDescent="0.2">
      <c r="B111" s="32"/>
      <c r="L111" s="32"/>
    </row>
    <row r="112" spans="2:47" s="1" customFormat="1" ht="12" customHeight="1" x14ac:dyDescent="0.2">
      <c r="B112" s="32"/>
      <c r="C112" s="27" t="s">
        <v>16</v>
      </c>
      <c r="L112" s="32"/>
    </row>
    <row r="113" spans="2:65" s="1" customFormat="1" ht="16.5" customHeight="1" x14ac:dyDescent="0.2">
      <c r="B113" s="32"/>
      <c r="E113" s="239" t="str">
        <f>E7</f>
        <v>Stavební úpravy MK v ul. Na Chmelnici a části ul. Vrchlickéhé v Třeboni</v>
      </c>
      <c r="F113" s="240"/>
      <c r="G113" s="240"/>
      <c r="H113" s="240"/>
      <c r="L113" s="32"/>
    </row>
    <row r="114" spans="2:65" ht="12" customHeight="1" x14ac:dyDescent="0.2">
      <c r="B114" s="20"/>
      <c r="C114" s="27" t="s">
        <v>155</v>
      </c>
      <c r="L114" s="20"/>
    </row>
    <row r="115" spans="2:65" s="1" customFormat="1" ht="16.5" customHeight="1" x14ac:dyDescent="0.2">
      <c r="B115" s="32"/>
      <c r="E115" s="239" t="s">
        <v>2320</v>
      </c>
      <c r="F115" s="238"/>
      <c r="G115" s="238"/>
      <c r="H115" s="238"/>
      <c r="L115" s="32"/>
    </row>
    <row r="116" spans="2:65" s="1" customFormat="1" ht="12" customHeight="1" x14ac:dyDescent="0.2">
      <c r="B116" s="32"/>
      <c r="C116" s="27" t="s">
        <v>1450</v>
      </c>
      <c r="L116" s="32"/>
    </row>
    <row r="117" spans="2:65" s="1" customFormat="1" ht="16.5" customHeight="1" x14ac:dyDescent="0.2">
      <c r="B117" s="32"/>
      <c r="E117" s="225" t="str">
        <f>E11</f>
        <v>304b3 - Kanalizační dešťové přípojky, ulice Na Chmelnici</v>
      </c>
      <c r="F117" s="238"/>
      <c r="G117" s="238"/>
      <c r="H117" s="238"/>
      <c r="L117" s="32"/>
    </row>
    <row r="118" spans="2:65" s="1" customFormat="1" ht="6.9" customHeight="1" x14ac:dyDescent="0.2">
      <c r="B118" s="32"/>
      <c r="L118" s="32"/>
    </row>
    <row r="119" spans="2:65" s="1" customFormat="1" ht="12" customHeight="1" x14ac:dyDescent="0.2">
      <c r="B119" s="32"/>
      <c r="C119" s="27" t="s">
        <v>20</v>
      </c>
      <c r="F119" s="25" t="str">
        <f>F14</f>
        <v>Třeboň</v>
      </c>
      <c r="I119" s="27" t="s">
        <v>22</v>
      </c>
      <c r="J119" s="52" t="str">
        <f>IF(J14="","",J14)</f>
        <v>6. 6. 2024</v>
      </c>
      <c r="L119" s="32"/>
    </row>
    <row r="120" spans="2:65" s="1" customFormat="1" ht="6.9" customHeight="1" x14ac:dyDescent="0.2">
      <c r="B120" s="32"/>
      <c r="L120" s="32"/>
    </row>
    <row r="121" spans="2:65" s="1" customFormat="1" ht="15.15" customHeight="1" x14ac:dyDescent="0.2">
      <c r="B121" s="32"/>
      <c r="C121" s="27" t="s">
        <v>24</v>
      </c>
      <c r="F121" s="25" t="str">
        <f>E17</f>
        <v>Město Třeboň</v>
      </c>
      <c r="I121" s="27" t="s">
        <v>30</v>
      </c>
      <c r="J121" s="30" t="str">
        <f>E23</f>
        <v>WAY project s.r.o.</v>
      </c>
      <c r="L121" s="32"/>
    </row>
    <row r="122" spans="2:65" s="1" customFormat="1" ht="15.15" customHeight="1" x14ac:dyDescent="0.2">
      <c r="B122" s="32"/>
      <c r="C122" s="27" t="s">
        <v>28</v>
      </c>
      <c r="F122" s="25" t="str">
        <f>IF(E20="","",E20)</f>
        <v>Vyplň údaj</v>
      </c>
      <c r="I122" s="27" t="s">
        <v>34</v>
      </c>
      <c r="J122" s="30" t="str">
        <f>E26</f>
        <v xml:space="preserve"> </v>
      </c>
      <c r="L122" s="32"/>
    </row>
    <row r="123" spans="2:65" s="1" customFormat="1" ht="10.35" customHeight="1" x14ac:dyDescent="0.2">
      <c r="B123" s="32"/>
      <c r="L123" s="32"/>
    </row>
    <row r="124" spans="2:65" s="10" customFormat="1" ht="29.25" customHeight="1" x14ac:dyDescent="0.2">
      <c r="B124" s="116"/>
      <c r="C124" s="117" t="s">
        <v>170</v>
      </c>
      <c r="D124" s="118" t="s">
        <v>62</v>
      </c>
      <c r="E124" s="118" t="s">
        <v>58</v>
      </c>
      <c r="F124" s="118" t="s">
        <v>59</v>
      </c>
      <c r="G124" s="118" t="s">
        <v>171</v>
      </c>
      <c r="H124" s="118" t="s">
        <v>172</v>
      </c>
      <c r="I124" s="118" t="s">
        <v>173</v>
      </c>
      <c r="J124" s="118" t="s">
        <v>159</v>
      </c>
      <c r="K124" s="119" t="s">
        <v>174</v>
      </c>
      <c r="L124" s="116"/>
      <c r="M124" s="59" t="s">
        <v>1</v>
      </c>
      <c r="N124" s="60" t="s">
        <v>41</v>
      </c>
      <c r="O124" s="60" t="s">
        <v>175</v>
      </c>
      <c r="P124" s="60" t="s">
        <v>176</v>
      </c>
      <c r="Q124" s="60" t="s">
        <v>177</v>
      </c>
      <c r="R124" s="60" t="s">
        <v>178</v>
      </c>
      <c r="S124" s="60" t="s">
        <v>179</v>
      </c>
      <c r="T124" s="61" t="s">
        <v>180</v>
      </c>
    </row>
    <row r="125" spans="2:65" s="1" customFormat="1" ht="22.95" customHeight="1" x14ac:dyDescent="0.3">
      <c r="B125" s="32"/>
      <c r="C125" s="64" t="s">
        <v>181</v>
      </c>
      <c r="J125" s="120">
        <f>BK125</f>
        <v>0</v>
      </c>
      <c r="L125" s="32"/>
      <c r="M125" s="62"/>
      <c r="N125" s="53"/>
      <c r="O125" s="53"/>
      <c r="P125" s="121">
        <f>P126</f>
        <v>0</v>
      </c>
      <c r="Q125" s="53"/>
      <c r="R125" s="121">
        <f>R126</f>
        <v>118.4348332</v>
      </c>
      <c r="S125" s="53"/>
      <c r="T125" s="122">
        <f>T126</f>
        <v>0</v>
      </c>
      <c r="AT125" s="17" t="s">
        <v>76</v>
      </c>
      <c r="AU125" s="17" t="s">
        <v>161</v>
      </c>
      <c r="BK125" s="123">
        <f>BK126</f>
        <v>0</v>
      </c>
    </row>
    <row r="126" spans="2:65" s="11" customFormat="1" ht="25.95" customHeight="1" x14ac:dyDescent="0.25">
      <c r="B126" s="124"/>
      <c r="D126" s="125" t="s">
        <v>76</v>
      </c>
      <c r="E126" s="126" t="s">
        <v>291</v>
      </c>
      <c r="F126" s="126" t="s">
        <v>292</v>
      </c>
      <c r="I126" s="127"/>
      <c r="J126" s="128">
        <f>BK126</f>
        <v>0</v>
      </c>
      <c r="L126" s="124"/>
      <c r="M126" s="129"/>
      <c r="P126" s="130">
        <f>P127+P180+P185+P201</f>
        <v>0</v>
      </c>
      <c r="R126" s="130">
        <f>R127+R180+R185+R201</f>
        <v>118.4348332</v>
      </c>
      <c r="T126" s="131">
        <f>T127+T180+T185+T201</f>
        <v>0</v>
      </c>
      <c r="AR126" s="125" t="s">
        <v>85</v>
      </c>
      <c r="AT126" s="132" t="s">
        <v>76</v>
      </c>
      <c r="AU126" s="132" t="s">
        <v>77</v>
      </c>
      <c r="AY126" s="125" t="s">
        <v>185</v>
      </c>
      <c r="BK126" s="133">
        <f>BK127+BK180+BK185+BK201</f>
        <v>0</v>
      </c>
    </row>
    <row r="127" spans="2:65" s="11" customFormat="1" ht="22.95" customHeight="1" x14ac:dyDescent="0.25">
      <c r="B127" s="124"/>
      <c r="D127" s="125" t="s">
        <v>76</v>
      </c>
      <c r="E127" s="134" t="s">
        <v>85</v>
      </c>
      <c r="F127" s="134" t="s">
        <v>293</v>
      </c>
      <c r="I127" s="127"/>
      <c r="J127" s="135">
        <f>BK127</f>
        <v>0</v>
      </c>
      <c r="L127" s="124"/>
      <c r="M127" s="129"/>
      <c r="P127" s="130">
        <f>SUM(P128:P179)</f>
        <v>0</v>
      </c>
      <c r="R127" s="130">
        <f>SUM(R128:R179)</f>
        <v>118.286078</v>
      </c>
      <c r="T127" s="131">
        <f>SUM(T128:T179)</f>
        <v>0</v>
      </c>
      <c r="AR127" s="125" t="s">
        <v>85</v>
      </c>
      <c r="AT127" s="132" t="s">
        <v>76</v>
      </c>
      <c r="AU127" s="132" t="s">
        <v>85</v>
      </c>
      <c r="AY127" s="125" t="s">
        <v>185</v>
      </c>
      <c r="BK127" s="133">
        <f>SUM(BK128:BK179)</f>
        <v>0</v>
      </c>
    </row>
    <row r="128" spans="2:65" s="1" customFormat="1" ht="16.5" customHeight="1" x14ac:dyDescent="0.2">
      <c r="B128" s="32"/>
      <c r="C128" s="136" t="s">
        <v>85</v>
      </c>
      <c r="D128" s="136" t="s">
        <v>191</v>
      </c>
      <c r="E128" s="137" t="s">
        <v>2322</v>
      </c>
      <c r="F128" s="138" t="s">
        <v>2323</v>
      </c>
      <c r="G128" s="139" t="s">
        <v>1454</v>
      </c>
      <c r="H128" s="140">
        <v>40</v>
      </c>
      <c r="I128" s="141"/>
      <c r="J128" s="142">
        <f>ROUND(I128*H128,2)</f>
        <v>0</v>
      </c>
      <c r="K128" s="138" t="s">
        <v>195</v>
      </c>
      <c r="L128" s="32"/>
      <c r="M128" s="143" t="s">
        <v>1</v>
      </c>
      <c r="N128" s="144" t="s">
        <v>42</v>
      </c>
      <c r="P128" s="145">
        <f>O128*H128</f>
        <v>0</v>
      </c>
      <c r="Q128" s="145">
        <v>3.0000000000000001E-5</v>
      </c>
      <c r="R128" s="145">
        <f>Q128*H128</f>
        <v>1.2000000000000001E-3</v>
      </c>
      <c r="S128" s="145">
        <v>0</v>
      </c>
      <c r="T128" s="146">
        <f>S128*H128</f>
        <v>0</v>
      </c>
      <c r="AR128" s="147" t="s">
        <v>184</v>
      </c>
      <c r="AT128" s="147" t="s">
        <v>191</v>
      </c>
      <c r="AU128" s="147" t="s">
        <v>87</v>
      </c>
      <c r="AY128" s="17" t="s">
        <v>185</v>
      </c>
      <c r="BE128" s="148">
        <f>IF(N128="základní",J128,0)</f>
        <v>0</v>
      </c>
      <c r="BF128" s="148">
        <f>IF(N128="snížená",J128,0)</f>
        <v>0</v>
      </c>
      <c r="BG128" s="148">
        <f>IF(N128="zákl. přenesená",J128,0)</f>
        <v>0</v>
      </c>
      <c r="BH128" s="148">
        <f>IF(N128="sníž. přenesená",J128,0)</f>
        <v>0</v>
      </c>
      <c r="BI128" s="148">
        <f>IF(N128="nulová",J128,0)</f>
        <v>0</v>
      </c>
      <c r="BJ128" s="17" t="s">
        <v>85</v>
      </c>
      <c r="BK128" s="148">
        <f>ROUND(I128*H128,2)</f>
        <v>0</v>
      </c>
      <c r="BL128" s="17" t="s">
        <v>184</v>
      </c>
      <c r="BM128" s="147" t="s">
        <v>2324</v>
      </c>
    </row>
    <row r="129" spans="2:65" s="1" customFormat="1" x14ac:dyDescent="0.2">
      <c r="B129" s="32"/>
      <c r="D129" s="149" t="s">
        <v>198</v>
      </c>
      <c r="F129" s="150" t="s">
        <v>2325</v>
      </c>
      <c r="I129" s="151"/>
      <c r="L129" s="32"/>
      <c r="M129" s="152"/>
      <c r="T129" s="56"/>
      <c r="AT129" s="17" t="s">
        <v>198</v>
      </c>
      <c r="AU129" s="17" t="s">
        <v>87</v>
      </c>
    </row>
    <row r="130" spans="2:65" s="12" customFormat="1" x14ac:dyDescent="0.2">
      <c r="B130" s="153"/>
      <c r="D130" s="149" t="s">
        <v>199</v>
      </c>
      <c r="E130" s="154" t="s">
        <v>1</v>
      </c>
      <c r="F130" s="155" t="s">
        <v>1457</v>
      </c>
      <c r="H130" s="154" t="s">
        <v>1</v>
      </c>
      <c r="I130" s="156"/>
      <c r="L130" s="153"/>
      <c r="M130" s="157"/>
      <c r="T130" s="158"/>
      <c r="AT130" s="154" t="s">
        <v>199</v>
      </c>
      <c r="AU130" s="154" t="s">
        <v>87</v>
      </c>
      <c r="AV130" s="12" t="s">
        <v>85</v>
      </c>
      <c r="AW130" s="12" t="s">
        <v>33</v>
      </c>
      <c r="AX130" s="12" t="s">
        <v>77</v>
      </c>
      <c r="AY130" s="154" t="s">
        <v>185</v>
      </c>
    </row>
    <row r="131" spans="2:65" s="13" customFormat="1" x14ac:dyDescent="0.2">
      <c r="B131" s="159"/>
      <c r="D131" s="149" t="s">
        <v>199</v>
      </c>
      <c r="E131" s="160" t="s">
        <v>1</v>
      </c>
      <c r="F131" s="161" t="s">
        <v>2326</v>
      </c>
      <c r="H131" s="162">
        <v>40</v>
      </c>
      <c r="I131" s="163"/>
      <c r="L131" s="159"/>
      <c r="M131" s="164"/>
      <c r="T131" s="165"/>
      <c r="AT131" s="160" t="s">
        <v>199</v>
      </c>
      <c r="AU131" s="160" t="s">
        <v>87</v>
      </c>
      <c r="AV131" s="13" t="s">
        <v>87</v>
      </c>
      <c r="AW131" s="13" t="s">
        <v>33</v>
      </c>
      <c r="AX131" s="13" t="s">
        <v>85</v>
      </c>
      <c r="AY131" s="160" t="s">
        <v>185</v>
      </c>
    </row>
    <row r="132" spans="2:65" s="1" customFormat="1" ht="21.75" customHeight="1" x14ac:dyDescent="0.2">
      <c r="B132" s="32"/>
      <c r="C132" s="136" t="s">
        <v>87</v>
      </c>
      <c r="D132" s="136" t="s">
        <v>191</v>
      </c>
      <c r="E132" s="137" t="s">
        <v>1459</v>
      </c>
      <c r="F132" s="138" t="s">
        <v>1460</v>
      </c>
      <c r="G132" s="139" t="s">
        <v>382</v>
      </c>
      <c r="H132" s="140">
        <v>62.75</v>
      </c>
      <c r="I132" s="141"/>
      <c r="J132" s="142">
        <f>ROUND(I132*H132,2)</f>
        <v>0</v>
      </c>
      <c r="K132" s="138" t="s">
        <v>195</v>
      </c>
      <c r="L132" s="32"/>
      <c r="M132" s="143" t="s">
        <v>1</v>
      </c>
      <c r="N132" s="144" t="s">
        <v>42</v>
      </c>
      <c r="P132" s="145">
        <f>O132*H132</f>
        <v>0</v>
      </c>
      <c r="Q132" s="145">
        <v>0</v>
      </c>
      <c r="R132" s="145">
        <f>Q132*H132</f>
        <v>0</v>
      </c>
      <c r="S132" s="145">
        <v>0</v>
      </c>
      <c r="T132" s="146">
        <f>S132*H132</f>
        <v>0</v>
      </c>
      <c r="AR132" s="147" t="s">
        <v>184</v>
      </c>
      <c r="AT132" s="147" t="s">
        <v>191</v>
      </c>
      <c r="AU132" s="147" t="s">
        <v>87</v>
      </c>
      <c r="AY132" s="17" t="s">
        <v>185</v>
      </c>
      <c r="BE132" s="148">
        <f>IF(N132="základní",J132,0)</f>
        <v>0</v>
      </c>
      <c r="BF132" s="148">
        <f>IF(N132="snížená",J132,0)</f>
        <v>0</v>
      </c>
      <c r="BG132" s="148">
        <f>IF(N132="zákl. přenesená",J132,0)</f>
        <v>0</v>
      </c>
      <c r="BH132" s="148">
        <f>IF(N132="sníž. přenesená",J132,0)</f>
        <v>0</v>
      </c>
      <c r="BI132" s="148">
        <f>IF(N132="nulová",J132,0)</f>
        <v>0</v>
      </c>
      <c r="BJ132" s="17" t="s">
        <v>85</v>
      </c>
      <c r="BK132" s="148">
        <f>ROUND(I132*H132,2)</f>
        <v>0</v>
      </c>
      <c r="BL132" s="17" t="s">
        <v>184</v>
      </c>
      <c r="BM132" s="147" t="s">
        <v>2327</v>
      </c>
    </row>
    <row r="133" spans="2:65" s="1" customFormat="1" ht="19.2" x14ac:dyDescent="0.2">
      <c r="B133" s="32"/>
      <c r="D133" s="149" t="s">
        <v>198</v>
      </c>
      <c r="F133" s="150" t="s">
        <v>1462</v>
      </c>
      <c r="I133" s="151"/>
      <c r="L133" s="32"/>
      <c r="M133" s="152"/>
      <c r="T133" s="56"/>
      <c r="AT133" s="17" t="s">
        <v>198</v>
      </c>
      <c r="AU133" s="17" t="s">
        <v>87</v>
      </c>
    </row>
    <row r="134" spans="2:65" s="13" customFormat="1" x14ac:dyDescent="0.2">
      <c r="B134" s="159"/>
      <c r="D134" s="149" t="s">
        <v>199</v>
      </c>
      <c r="E134" s="160" t="s">
        <v>1</v>
      </c>
      <c r="F134" s="161" t="s">
        <v>2546</v>
      </c>
      <c r="H134" s="162">
        <v>62.75</v>
      </c>
      <c r="I134" s="163"/>
      <c r="L134" s="159"/>
      <c r="M134" s="164"/>
      <c r="T134" s="165"/>
      <c r="AT134" s="160" t="s">
        <v>199</v>
      </c>
      <c r="AU134" s="160" t="s">
        <v>87</v>
      </c>
      <c r="AV134" s="13" t="s">
        <v>87</v>
      </c>
      <c r="AW134" s="13" t="s">
        <v>33</v>
      </c>
      <c r="AX134" s="13" t="s">
        <v>85</v>
      </c>
      <c r="AY134" s="160" t="s">
        <v>185</v>
      </c>
    </row>
    <row r="135" spans="2:65" s="12" customFormat="1" x14ac:dyDescent="0.2">
      <c r="B135" s="153"/>
      <c r="D135" s="149" t="s">
        <v>199</v>
      </c>
      <c r="E135" s="154" t="s">
        <v>1</v>
      </c>
      <c r="F135" s="155" t="s">
        <v>1464</v>
      </c>
      <c r="H135" s="154" t="s">
        <v>1</v>
      </c>
      <c r="I135" s="156"/>
      <c r="L135" s="153"/>
      <c r="M135" s="157"/>
      <c r="T135" s="158"/>
      <c r="AT135" s="154" t="s">
        <v>199</v>
      </c>
      <c r="AU135" s="154" t="s">
        <v>87</v>
      </c>
      <c r="AV135" s="12" t="s">
        <v>85</v>
      </c>
      <c r="AW135" s="12" t="s">
        <v>33</v>
      </c>
      <c r="AX135" s="12" t="s">
        <v>77</v>
      </c>
      <c r="AY135" s="154" t="s">
        <v>185</v>
      </c>
    </row>
    <row r="136" spans="2:65" s="12" customFormat="1" x14ac:dyDescent="0.2">
      <c r="B136" s="153"/>
      <c r="D136" s="149" t="s">
        <v>199</v>
      </c>
      <c r="E136" s="154" t="s">
        <v>1</v>
      </c>
      <c r="F136" s="155" t="s">
        <v>2329</v>
      </c>
      <c r="H136" s="154" t="s">
        <v>1</v>
      </c>
      <c r="I136" s="156"/>
      <c r="L136" s="153"/>
      <c r="M136" s="157"/>
      <c r="T136" s="158"/>
      <c r="AT136" s="154" t="s">
        <v>199</v>
      </c>
      <c r="AU136" s="154" t="s">
        <v>87</v>
      </c>
      <c r="AV136" s="12" t="s">
        <v>85</v>
      </c>
      <c r="AW136" s="12" t="s">
        <v>33</v>
      </c>
      <c r="AX136" s="12" t="s">
        <v>77</v>
      </c>
      <c r="AY136" s="154" t="s">
        <v>185</v>
      </c>
    </row>
    <row r="137" spans="2:65" s="1" customFormat="1" ht="16.5" customHeight="1" x14ac:dyDescent="0.2">
      <c r="B137" s="32"/>
      <c r="C137" s="136" t="s">
        <v>207</v>
      </c>
      <c r="D137" s="136" t="s">
        <v>191</v>
      </c>
      <c r="E137" s="137" t="s">
        <v>1466</v>
      </c>
      <c r="F137" s="138" t="s">
        <v>1467</v>
      </c>
      <c r="G137" s="139" t="s">
        <v>382</v>
      </c>
      <c r="H137" s="140">
        <v>12.55</v>
      </c>
      <c r="I137" s="141"/>
      <c r="J137" s="142">
        <f>ROUND(I137*H137,2)</f>
        <v>0</v>
      </c>
      <c r="K137" s="138" t="s">
        <v>195</v>
      </c>
      <c r="L137" s="32"/>
      <c r="M137" s="143" t="s">
        <v>1</v>
      </c>
      <c r="N137" s="144" t="s">
        <v>42</v>
      </c>
      <c r="P137" s="145">
        <f>O137*H137</f>
        <v>0</v>
      </c>
      <c r="Q137" s="145">
        <v>0</v>
      </c>
      <c r="R137" s="145">
        <f>Q137*H137</f>
        <v>0</v>
      </c>
      <c r="S137" s="145">
        <v>0</v>
      </c>
      <c r="T137" s="146">
        <f>S137*H137</f>
        <v>0</v>
      </c>
      <c r="AR137" s="147" t="s">
        <v>184</v>
      </c>
      <c r="AT137" s="147" t="s">
        <v>191</v>
      </c>
      <c r="AU137" s="147" t="s">
        <v>87</v>
      </c>
      <c r="AY137" s="17" t="s">
        <v>185</v>
      </c>
      <c r="BE137" s="148">
        <f>IF(N137="základní",J137,0)</f>
        <v>0</v>
      </c>
      <c r="BF137" s="148">
        <f>IF(N137="snížená",J137,0)</f>
        <v>0</v>
      </c>
      <c r="BG137" s="148">
        <f>IF(N137="zákl. přenesená",J137,0)</f>
        <v>0</v>
      </c>
      <c r="BH137" s="148">
        <f>IF(N137="sníž. přenesená",J137,0)</f>
        <v>0</v>
      </c>
      <c r="BI137" s="148">
        <f>IF(N137="nulová",J137,0)</f>
        <v>0</v>
      </c>
      <c r="BJ137" s="17" t="s">
        <v>85</v>
      </c>
      <c r="BK137" s="148">
        <f>ROUND(I137*H137,2)</f>
        <v>0</v>
      </c>
      <c r="BL137" s="17" t="s">
        <v>184</v>
      </c>
      <c r="BM137" s="147" t="s">
        <v>2330</v>
      </c>
    </row>
    <row r="138" spans="2:65" s="1" customFormat="1" ht="19.2" x14ac:dyDescent="0.2">
      <c r="B138" s="32"/>
      <c r="D138" s="149" t="s">
        <v>198</v>
      </c>
      <c r="F138" s="150" t="s">
        <v>1469</v>
      </c>
      <c r="I138" s="151"/>
      <c r="L138" s="32"/>
      <c r="M138" s="152"/>
      <c r="T138" s="56"/>
      <c r="AT138" s="17" t="s">
        <v>198</v>
      </c>
      <c r="AU138" s="17" t="s">
        <v>87</v>
      </c>
    </row>
    <row r="139" spans="2:65" s="12" customFormat="1" x14ac:dyDescent="0.2">
      <c r="B139" s="153"/>
      <c r="D139" s="149" t="s">
        <v>199</v>
      </c>
      <c r="E139" s="154" t="s">
        <v>1</v>
      </c>
      <c r="F139" s="155" t="s">
        <v>1780</v>
      </c>
      <c r="H139" s="154" t="s">
        <v>1</v>
      </c>
      <c r="I139" s="156"/>
      <c r="L139" s="153"/>
      <c r="M139" s="157"/>
      <c r="T139" s="158"/>
      <c r="AT139" s="154" t="s">
        <v>199</v>
      </c>
      <c r="AU139" s="154" t="s">
        <v>87</v>
      </c>
      <c r="AV139" s="12" t="s">
        <v>85</v>
      </c>
      <c r="AW139" s="12" t="s">
        <v>33</v>
      </c>
      <c r="AX139" s="12" t="s">
        <v>77</v>
      </c>
      <c r="AY139" s="154" t="s">
        <v>185</v>
      </c>
    </row>
    <row r="140" spans="2:65" s="13" customFormat="1" x14ac:dyDescent="0.2">
      <c r="B140" s="159"/>
      <c r="D140" s="149" t="s">
        <v>199</v>
      </c>
      <c r="E140" s="160" t="s">
        <v>1</v>
      </c>
      <c r="F140" s="161" t="s">
        <v>2547</v>
      </c>
      <c r="H140" s="162">
        <v>12.55</v>
      </c>
      <c r="I140" s="163"/>
      <c r="L140" s="159"/>
      <c r="M140" s="164"/>
      <c r="T140" s="165"/>
      <c r="AT140" s="160" t="s">
        <v>199</v>
      </c>
      <c r="AU140" s="160" t="s">
        <v>87</v>
      </c>
      <c r="AV140" s="13" t="s">
        <v>87</v>
      </c>
      <c r="AW140" s="13" t="s">
        <v>33</v>
      </c>
      <c r="AX140" s="13" t="s">
        <v>85</v>
      </c>
      <c r="AY140" s="160" t="s">
        <v>185</v>
      </c>
    </row>
    <row r="141" spans="2:65" s="1" customFormat="1" ht="16.5" customHeight="1" x14ac:dyDescent="0.2">
      <c r="B141" s="32"/>
      <c r="C141" s="136" t="s">
        <v>184</v>
      </c>
      <c r="D141" s="136" t="s">
        <v>191</v>
      </c>
      <c r="E141" s="137" t="s">
        <v>413</v>
      </c>
      <c r="F141" s="138" t="s">
        <v>414</v>
      </c>
      <c r="G141" s="139" t="s">
        <v>296</v>
      </c>
      <c r="H141" s="140">
        <v>112.95</v>
      </c>
      <c r="I141" s="141"/>
      <c r="J141" s="142">
        <f>ROUND(I141*H141,2)</f>
        <v>0</v>
      </c>
      <c r="K141" s="138" t="s">
        <v>195</v>
      </c>
      <c r="L141" s="32"/>
      <c r="M141" s="143" t="s">
        <v>1</v>
      </c>
      <c r="N141" s="144" t="s">
        <v>42</v>
      </c>
      <c r="P141" s="145">
        <f>O141*H141</f>
        <v>0</v>
      </c>
      <c r="Q141" s="145">
        <v>8.4000000000000003E-4</v>
      </c>
      <c r="R141" s="145">
        <f>Q141*H141</f>
        <v>9.4878000000000004E-2</v>
      </c>
      <c r="S141" s="145">
        <v>0</v>
      </c>
      <c r="T141" s="146">
        <f>S141*H141</f>
        <v>0</v>
      </c>
      <c r="AR141" s="147" t="s">
        <v>184</v>
      </c>
      <c r="AT141" s="147" t="s">
        <v>191</v>
      </c>
      <c r="AU141" s="147" t="s">
        <v>87</v>
      </c>
      <c r="AY141" s="17" t="s">
        <v>185</v>
      </c>
      <c r="BE141" s="148">
        <f>IF(N141="základní",J141,0)</f>
        <v>0</v>
      </c>
      <c r="BF141" s="148">
        <f>IF(N141="snížená",J141,0)</f>
        <v>0</v>
      </c>
      <c r="BG141" s="148">
        <f>IF(N141="zákl. přenesená",J141,0)</f>
        <v>0</v>
      </c>
      <c r="BH141" s="148">
        <f>IF(N141="sníž. přenesená",J141,0)</f>
        <v>0</v>
      </c>
      <c r="BI141" s="148">
        <f>IF(N141="nulová",J141,0)</f>
        <v>0</v>
      </c>
      <c r="BJ141" s="17" t="s">
        <v>85</v>
      </c>
      <c r="BK141" s="148">
        <f>ROUND(I141*H141,2)</f>
        <v>0</v>
      </c>
      <c r="BL141" s="17" t="s">
        <v>184</v>
      </c>
      <c r="BM141" s="147" t="s">
        <v>2332</v>
      </c>
    </row>
    <row r="142" spans="2:65" s="1" customFormat="1" x14ac:dyDescent="0.2">
      <c r="B142" s="32"/>
      <c r="D142" s="149" t="s">
        <v>198</v>
      </c>
      <c r="F142" s="150" t="s">
        <v>416</v>
      </c>
      <c r="I142" s="151"/>
      <c r="L142" s="32"/>
      <c r="M142" s="152"/>
      <c r="T142" s="56"/>
      <c r="AT142" s="17" t="s">
        <v>198</v>
      </c>
      <c r="AU142" s="17" t="s">
        <v>87</v>
      </c>
    </row>
    <row r="143" spans="2:65" s="12" customFormat="1" x14ac:dyDescent="0.2">
      <c r="B143" s="153"/>
      <c r="D143" s="149" t="s">
        <v>199</v>
      </c>
      <c r="E143" s="154" t="s">
        <v>1</v>
      </c>
      <c r="F143" s="155" t="s">
        <v>2548</v>
      </c>
      <c r="H143" s="154" t="s">
        <v>1</v>
      </c>
      <c r="I143" s="156"/>
      <c r="L143" s="153"/>
      <c r="M143" s="157"/>
      <c r="T143" s="158"/>
      <c r="AT143" s="154" t="s">
        <v>199</v>
      </c>
      <c r="AU143" s="154" t="s">
        <v>87</v>
      </c>
      <c r="AV143" s="12" t="s">
        <v>85</v>
      </c>
      <c r="AW143" s="12" t="s">
        <v>33</v>
      </c>
      <c r="AX143" s="12" t="s">
        <v>77</v>
      </c>
      <c r="AY143" s="154" t="s">
        <v>185</v>
      </c>
    </row>
    <row r="144" spans="2:65" s="13" customFormat="1" x14ac:dyDescent="0.2">
      <c r="B144" s="159"/>
      <c r="D144" s="149" t="s">
        <v>199</v>
      </c>
      <c r="E144" s="160" t="s">
        <v>1</v>
      </c>
      <c r="F144" s="161" t="s">
        <v>2549</v>
      </c>
      <c r="H144" s="162">
        <v>112.95</v>
      </c>
      <c r="I144" s="163"/>
      <c r="L144" s="159"/>
      <c r="M144" s="164"/>
      <c r="T144" s="165"/>
      <c r="AT144" s="160" t="s">
        <v>199</v>
      </c>
      <c r="AU144" s="160" t="s">
        <v>87</v>
      </c>
      <c r="AV144" s="13" t="s">
        <v>87</v>
      </c>
      <c r="AW144" s="13" t="s">
        <v>33</v>
      </c>
      <c r="AX144" s="13" t="s">
        <v>85</v>
      </c>
      <c r="AY144" s="160" t="s">
        <v>185</v>
      </c>
    </row>
    <row r="145" spans="2:65" s="1" customFormat="1" ht="16.5" customHeight="1" x14ac:dyDescent="0.2">
      <c r="B145" s="32"/>
      <c r="C145" s="136" t="s">
        <v>188</v>
      </c>
      <c r="D145" s="136" t="s">
        <v>191</v>
      </c>
      <c r="E145" s="137" t="s">
        <v>419</v>
      </c>
      <c r="F145" s="138" t="s">
        <v>420</v>
      </c>
      <c r="G145" s="139" t="s">
        <v>296</v>
      </c>
      <c r="H145" s="140">
        <v>112.95</v>
      </c>
      <c r="I145" s="141"/>
      <c r="J145" s="142">
        <f>ROUND(I145*H145,2)</f>
        <v>0</v>
      </c>
      <c r="K145" s="138" t="s">
        <v>195</v>
      </c>
      <c r="L145" s="32"/>
      <c r="M145" s="143" t="s">
        <v>1</v>
      </c>
      <c r="N145" s="144" t="s">
        <v>42</v>
      </c>
      <c r="P145" s="145">
        <f>O145*H145</f>
        <v>0</v>
      </c>
      <c r="Q145" s="145">
        <v>0</v>
      </c>
      <c r="R145" s="145">
        <f>Q145*H145</f>
        <v>0</v>
      </c>
      <c r="S145" s="145">
        <v>0</v>
      </c>
      <c r="T145" s="146">
        <f>S145*H145</f>
        <v>0</v>
      </c>
      <c r="AR145" s="147" t="s">
        <v>184</v>
      </c>
      <c r="AT145" s="147" t="s">
        <v>191</v>
      </c>
      <c r="AU145" s="147" t="s">
        <v>87</v>
      </c>
      <c r="AY145" s="17" t="s">
        <v>185</v>
      </c>
      <c r="BE145" s="148">
        <f>IF(N145="základní",J145,0)</f>
        <v>0</v>
      </c>
      <c r="BF145" s="148">
        <f>IF(N145="snížená",J145,0)</f>
        <v>0</v>
      </c>
      <c r="BG145" s="148">
        <f>IF(N145="zákl. přenesená",J145,0)</f>
        <v>0</v>
      </c>
      <c r="BH145" s="148">
        <f>IF(N145="sníž. přenesená",J145,0)</f>
        <v>0</v>
      </c>
      <c r="BI145" s="148">
        <f>IF(N145="nulová",J145,0)</f>
        <v>0</v>
      </c>
      <c r="BJ145" s="17" t="s">
        <v>85</v>
      </c>
      <c r="BK145" s="148">
        <f>ROUND(I145*H145,2)</f>
        <v>0</v>
      </c>
      <c r="BL145" s="17" t="s">
        <v>184</v>
      </c>
      <c r="BM145" s="147" t="s">
        <v>2335</v>
      </c>
    </row>
    <row r="146" spans="2:65" s="1" customFormat="1" ht="19.2" x14ac:dyDescent="0.2">
      <c r="B146" s="32"/>
      <c r="D146" s="149" t="s">
        <v>198</v>
      </c>
      <c r="F146" s="150" t="s">
        <v>422</v>
      </c>
      <c r="I146" s="151"/>
      <c r="L146" s="32"/>
      <c r="M146" s="152"/>
      <c r="T146" s="56"/>
      <c r="AT146" s="17" t="s">
        <v>198</v>
      </c>
      <c r="AU146" s="17" t="s">
        <v>87</v>
      </c>
    </row>
    <row r="147" spans="2:65" s="13" customFormat="1" x14ac:dyDescent="0.2">
      <c r="B147" s="159"/>
      <c r="D147" s="149" t="s">
        <v>199</v>
      </c>
      <c r="E147" s="160" t="s">
        <v>1</v>
      </c>
      <c r="F147" s="161" t="s">
        <v>2550</v>
      </c>
      <c r="H147" s="162">
        <v>112.95</v>
      </c>
      <c r="I147" s="163"/>
      <c r="L147" s="159"/>
      <c r="M147" s="164"/>
      <c r="T147" s="165"/>
      <c r="AT147" s="160" t="s">
        <v>199</v>
      </c>
      <c r="AU147" s="160" t="s">
        <v>87</v>
      </c>
      <c r="AV147" s="13" t="s">
        <v>87</v>
      </c>
      <c r="AW147" s="13" t="s">
        <v>33</v>
      </c>
      <c r="AX147" s="13" t="s">
        <v>85</v>
      </c>
      <c r="AY147" s="160" t="s">
        <v>185</v>
      </c>
    </row>
    <row r="148" spans="2:65" s="1" customFormat="1" ht="21.75" customHeight="1" x14ac:dyDescent="0.2">
      <c r="B148" s="32"/>
      <c r="C148" s="136" t="s">
        <v>225</v>
      </c>
      <c r="D148" s="136" t="s">
        <v>191</v>
      </c>
      <c r="E148" s="137" t="s">
        <v>425</v>
      </c>
      <c r="F148" s="138" t="s">
        <v>426</v>
      </c>
      <c r="G148" s="139" t="s">
        <v>382</v>
      </c>
      <c r="H148" s="140">
        <v>62.75</v>
      </c>
      <c r="I148" s="141"/>
      <c r="J148" s="142">
        <f>ROUND(I148*H148,2)</f>
        <v>0</v>
      </c>
      <c r="K148" s="138" t="s">
        <v>195</v>
      </c>
      <c r="L148" s="32"/>
      <c r="M148" s="143" t="s">
        <v>1</v>
      </c>
      <c r="N148" s="144" t="s">
        <v>42</v>
      </c>
      <c r="P148" s="145">
        <f>O148*H148</f>
        <v>0</v>
      </c>
      <c r="Q148" s="145">
        <v>0</v>
      </c>
      <c r="R148" s="145">
        <f>Q148*H148</f>
        <v>0</v>
      </c>
      <c r="S148" s="145">
        <v>0</v>
      </c>
      <c r="T148" s="146">
        <f>S148*H148</f>
        <v>0</v>
      </c>
      <c r="AR148" s="147" t="s">
        <v>184</v>
      </c>
      <c r="AT148" s="147" t="s">
        <v>191</v>
      </c>
      <c r="AU148" s="147" t="s">
        <v>87</v>
      </c>
      <c r="AY148" s="17" t="s">
        <v>185</v>
      </c>
      <c r="BE148" s="148">
        <f>IF(N148="základní",J148,0)</f>
        <v>0</v>
      </c>
      <c r="BF148" s="148">
        <f>IF(N148="snížená",J148,0)</f>
        <v>0</v>
      </c>
      <c r="BG148" s="148">
        <f>IF(N148="zákl. přenesená",J148,0)</f>
        <v>0</v>
      </c>
      <c r="BH148" s="148">
        <f>IF(N148="sníž. přenesená",J148,0)</f>
        <v>0</v>
      </c>
      <c r="BI148" s="148">
        <f>IF(N148="nulová",J148,0)</f>
        <v>0</v>
      </c>
      <c r="BJ148" s="17" t="s">
        <v>85</v>
      </c>
      <c r="BK148" s="148">
        <f>ROUND(I148*H148,2)</f>
        <v>0</v>
      </c>
      <c r="BL148" s="17" t="s">
        <v>184</v>
      </c>
      <c r="BM148" s="147" t="s">
        <v>2337</v>
      </c>
    </row>
    <row r="149" spans="2:65" s="1" customFormat="1" ht="19.2" x14ac:dyDescent="0.2">
      <c r="B149" s="32"/>
      <c r="D149" s="149" t="s">
        <v>198</v>
      </c>
      <c r="F149" s="150" t="s">
        <v>428</v>
      </c>
      <c r="I149" s="151"/>
      <c r="L149" s="32"/>
      <c r="M149" s="152"/>
      <c r="T149" s="56"/>
      <c r="AT149" s="17" t="s">
        <v>198</v>
      </c>
      <c r="AU149" s="17" t="s">
        <v>87</v>
      </c>
    </row>
    <row r="150" spans="2:65" s="12" customFormat="1" x14ac:dyDescent="0.2">
      <c r="B150" s="153"/>
      <c r="D150" s="149" t="s">
        <v>199</v>
      </c>
      <c r="E150" s="154" t="s">
        <v>1</v>
      </c>
      <c r="F150" s="155" t="s">
        <v>430</v>
      </c>
      <c r="H150" s="154" t="s">
        <v>1</v>
      </c>
      <c r="I150" s="156"/>
      <c r="L150" s="153"/>
      <c r="M150" s="157"/>
      <c r="T150" s="158"/>
      <c r="AT150" s="154" t="s">
        <v>199</v>
      </c>
      <c r="AU150" s="154" t="s">
        <v>87</v>
      </c>
      <c r="AV150" s="12" t="s">
        <v>85</v>
      </c>
      <c r="AW150" s="12" t="s">
        <v>33</v>
      </c>
      <c r="AX150" s="12" t="s">
        <v>77</v>
      </c>
      <c r="AY150" s="154" t="s">
        <v>185</v>
      </c>
    </row>
    <row r="151" spans="2:65" s="13" customFormat="1" x14ac:dyDescent="0.2">
      <c r="B151" s="159"/>
      <c r="D151" s="149" t="s">
        <v>199</v>
      </c>
      <c r="E151" s="160" t="s">
        <v>1</v>
      </c>
      <c r="F151" s="161" t="s">
        <v>2551</v>
      </c>
      <c r="H151" s="162">
        <v>62.75</v>
      </c>
      <c r="I151" s="163"/>
      <c r="L151" s="159"/>
      <c r="M151" s="164"/>
      <c r="T151" s="165"/>
      <c r="AT151" s="160" t="s">
        <v>199</v>
      </c>
      <c r="AU151" s="160" t="s">
        <v>87</v>
      </c>
      <c r="AV151" s="13" t="s">
        <v>87</v>
      </c>
      <c r="AW151" s="13" t="s">
        <v>33</v>
      </c>
      <c r="AX151" s="13" t="s">
        <v>85</v>
      </c>
      <c r="AY151" s="160" t="s">
        <v>185</v>
      </c>
    </row>
    <row r="152" spans="2:65" s="1" customFormat="1" ht="24.15" customHeight="1" x14ac:dyDescent="0.2">
      <c r="B152" s="32"/>
      <c r="C152" s="136" t="s">
        <v>231</v>
      </c>
      <c r="D152" s="136" t="s">
        <v>191</v>
      </c>
      <c r="E152" s="137" t="s">
        <v>435</v>
      </c>
      <c r="F152" s="138" t="s">
        <v>436</v>
      </c>
      <c r="G152" s="139" t="s">
        <v>382</v>
      </c>
      <c r="H152" s="140">
        <v>690.25</v>
      </c>
      <c r="I152" s="141"/>
      <c r="J152" s="142">
        <f>ROUND(I152*H152,2)</f>
        <v>0</v>
      </c>
      <c r="K152" s="138" t="s">
        <v>195</v>
      </c>
      <c r="L152" s="32"/>
      <c r="M152" s="143" t="s">
        <v>1</v>
      </c>
      <c r="N152" s="144" t="s">
        <v>42</v>
      </c>
      <c r="P152" s="145">
        <f>O152*H152</f>
        <v>0</v>
      </c>
      <c r="Q152" s="145">
        <v>0</v>
      </c>
      <c r="R152" s="145">
        <f>Q152*H152</f>
        <v>0</v>
      </c>
      <c r="S152" s="145">
        <v>0</v>
      </c>
      <c r="T152" s="146">
        <f>S152*H152</f>
        <v>0</v>
      </c>
      <c r="AR152" s="147" t="s">
        <v>184</v>
      </c>
      <c r="AT152" s="147" t="s">
        <v>191</v>
      </c>
      <c r="AU152" s="147" t="s">
        <v>87</v>
      </c>
      <c r="AY152" s="17" t="s">
        <v>185</v>
      </c>
      <c r="BE152" s="148">
        <f>IF(N152="základní",J152,0)</f>
        <v>0</v>
      </c>
      <c r="BF152" s="148">
        <f>IF(N152="snížená",J152,0)</f>
        <v>0</v>
      </c>
      <c r="BG152" s="148">
        <f>IF(N152="zákl. přenesená",J152,0)</f>
        <v>0</v>
      </c>
      <c r="BH152" s="148">
        <f>IF(N152="sníž. přenesená",J152,0)</f>
        <v>0</v>
      </c>
      <c r="BI152" s="148">
        <f>IF(N152="nulová",J152,0)</f>
        <v>0</v>
      </c>
      <c r="BJ152" s="17" t="s">
        <v>85</v>
      </c>
      <c r="BK152" s="148">
        <f>ROUND(I152*H152,2)</f>
        <v>0</v>
      </c>
      <c r="BL152" s="17" t="s">
        <v>184</v>
      </c>
      <c r="BM152" s="147" t="s">
        <v>2339</v>
      </c>
    </row>
    <row r="153" spans="2:65" s="1" customFormat="1" ht="28.8" x14ac:dyDescent="0.2">
      <c r="B153" s="32"/>
      <c r="D153" s="149" t="s">
        <v>198</v>
      </c>
      <c r="F153" s="150" t="s">
        <v>438</v>
      </c>
      <c r="I153" s="151"/>
      <c r="L153" s="32"/>
      <c r="M153" s="152"/>
      <c r="T153" s="56"/>
      <c r="AT153" s="17" t="s">
        <v>198</v>
      </c>
      <c r="AU153" s="17" t="s">
        <v>87</v>
      </c>
    </row>
    <row r="154" spans="2:65" s="12" customFormat="1" x14ac:dyDescent="0.2">
      <c r="B154" s="153"/>
      <c r="D154" s="149" t="s">
        <v>199</v>
      </c>
      <c r="E154" s="154" t="s">
        <v>1</v>
      </c>
      <c r="F154" s="155" t="s">
        <v>430</v>
      </c>
      <c r="H154" s="154" t="s">
        <v>1</v>
      </c>
      <c r="I154" s="156"/>
      <c r="L154" s="153"/>
      <c r="M154" s="157"/>
      <c r="T154" s="158"/>
      <c r="AT154" s="154" t="s">
        <v>199</v>
      </c>
      <c r="AU154" s="154" t="s">
        <v>87</v>
      </c>
      <c r="AV154" s="12" t="s">
        <v>85</v>
      </c>
      <c r="AW154" s="12" t="s">
        <v>33</v>
      </c>
      <c r="AX154" s="12" t="s">
        <v>77</v>
      </c>
      <c r="AY154" s="154" t="s">
        <v>185</v>
      </c>
    </row>
    <row r="155" spans="2:65" s="13" customFormat="1" x14ac:dyDescent="0.2">
      <c r="B155" s="159"/>
      <c r="D155" s="149" t="s">
        <v>199</v>
      </c>
      <c r="E155" s="160" t="s">
        <v>1</v>
      </c>
      <c r="F155" s="161" t="s">
        <v>2552</v>
      </c>
      <c r="H155" s="162">
        <v>690.25</v>
      </c>
      <c r="I155" s="163"/>
      <c r="L155" s="159"/>
      <c r="M155" s="164"/>
      <c r="T155" s="165"/>
      <c r="AT155" s="160" t="s">
        <v>199</v>
      </c>
      <c r="AU155" s="160" t="s">
        <v>87</v>
      </c>
      <c r="AV155" s="13" t="s">
        <v>87</v>
      </c>
      <c r="AW155" s="13" t="s">
        <v>33</v>
      </c>
      <c r="AX155" s="13" t="s">
        <v>85</v>
      </c>
      <c r="AY155" s="160" t="s">
        <v>185</v>
      </c>
    </row>
    <row r="156" spans="2:65" s="1" customFormat="1" ht="16.5" customHeight="1" x14ac:dyDescent="0.2">
      <c r="B156" s="32"/>
      <c r="C156" s="136" t="s">
        <v>236</v>
      </c>
      <c r="D156" s="136" t="s">
        <v>191</v>
      </c>
      <c r="E156" s="137" t="s">
        <v>441</v>
      </c>
      <c r="F156" s="138" t="s">
        <v>442</v>
      </c>
      <c r="G156" s="139" t="s">
        <v>443</v>
      </c>
      <c r="H156" s="140">
        <v>112.95</v>
      </c>
      <c r="I156" s="141"/>
      <c r="J156" s="142">
        <f>ROUND(I156*H156,2)</f>
        <v>0</v>
      </c>
      <c r="K156" s="138" t="s">
        <v>195</v>
      </c>
      <c r="L156" s="32"/>
      <c r="M156" s="143" t="s">
        <v>1</v>
      </c>
      <c r="N156" s="144" t="s">
        <v>42</v>
      </c>
      <c r="P156" s="145">
        <f>O156*H156</f>
        <v>0</v>
      </c>
      <c r="Q156" s="145">
        <v>0</v>
      </c>
      <c r="R156" s="145">
        <f>Q156*H156</f>
        <v>0</v>
      </c>
      <c r="S156" s="145">
        <v>0</v>
      </c>
      <c r="T156" s="146">
        <f>S156*H156</f>
        <v>0</v>
      </c>
      <c r="AR156" s="147" t="s">
        <v>184</v>
      </c>
      <c r="AT156" s="147" t="s">
        <v>191</v>
      </c>
      <c r="AU156" s="147" t="s">
        <v>87</v>
      </c>
      <c r="AY156" s="17" t="s">
        <v>185</v>
      </c>
      <c r="BE156" s="148">
        <f>IF(N156="základní",J156,0)</f>
        <v>0</v>
      </c>
      <c r="BF156" s="148">
        <f>IF(N156="snížená",J156,0)</f>
        <v>0</v>
      </c>
      <c r="BG156" s="148">
        <f>IF(N156="zákl. přenesená",J156,0)</f>
        <v>0</v>
      </c>
      <c r="BH156" s="148">
        <f>IF(N156="sníž. přenesená",J156,0)</f>
        <v>0</v>
      </c>
      <c r="BI156" s="148">
        <f>IF(N156="nulová",J156,0)</f>
        <v>0</v>
      </c>
      <c r="BJ156" s="17" t="s">
        <v>85</v>
      </c>
      <c r="BK156" s="148">
        <f>ROUND(I156*H156,2)</f>
        <v>0</v>
      </c>
      <c r="BL156" s="17" t="s">
        <v>184</v>
      </c>
      <c r="BM156" s="147" t="s">
        <v>2341</v>
      </c>
    </row>
    <row r="157" spans="2:65" s="1" customFormat="1" ht="19.2" x14ac:dyDescent="0.2">
      <c r="B157" s="32"/>
      <c r="D157" s="149" t="s">
        <v>198</v>
      </c>
      <c r="F157" s="150" t="s">
        <v>445</v>
      </c>
      <c r="I157" s="151"/>
      <c r="L157" s="32"/>
      <c r="M157" s="152"/>
      <c r="T157" s="56"/>
      <c r="AT157" s="17" t="s">
        <v>198</v>
      </c>
      <c r="AU157" s="17" t="s">
        <v>87</v>
      </c>
    </row>
    <row r="158" spans="2:65" s="13" customFormat="1" x14ac:dyDescent="0.2">
      <c r="B158" s="159"/>
      <c r="D158" s="149" t="s">
        <v>199</v>
      </c>
      <c r="E158" s="160" t="s">
        <v>1</v>
      </c>
      <c r="F158" s="161" t="s">
        <v>2553</v>
      </c>
      <c r="H158" s="162">
        <v>112.95</v>
      </c>
      <c r="I158" s="163"/>
      <c r="L158" s="159"/>
      <c r="M158" s="164"/>
      <c r="T158" s="165"/>
      <c r="AT158" s="160" t="s">
        <v>199</v>
      </c>
      <c r="AU158" s="160" t="s">
        <v>87</v>
      </c>
      <c r="AV158" s="13" t="s">
        <v>87</v>
      </c>
      <c r="AW158" s="13" t="s">
        <v>33</v>
      </c>
      <c r="AX158" s="13" t="s">
        <v>85</v>
      </c>
      <c r="AY158" s="160" t="s">
        <v>185</v>
      </c>
    </row>
    <row r="159" spans="2:65" s="1" customFormat="1" ht="16.5" customHeight="1" x14ac:dyDescent="0.2">
      <c r="B159" s="32"/>
      <c r="C159" s="136" t="s">
        <v>245</v>
      </c>
      <c r="D159" s="136" t="s">
        <v>191</v>
      </c>
      <c r="E159" s="137" t="s">
        <v>464</v>
      </c>
      <c r="F159" s="138" t="s">
        <v>465</v>
      </c>
      <c r="G159" s="139" t="s">
        <v>382</v>
      </c>
      <c r="H159" s="140">
        <v>46.017000000000003</v>
      </c>
      <c r="I159" s="141"/>
      <c r="J159" s="142">
        <f>ROUND(I159*H159,2)</f>
        <v>0</v>
      </c>
      <c r="K159" s="138" t="s">
        <v>195</v>
      </c>
      <c r="L159" s="32"/>
      <c r="M159" s="143" t="s">
        <v>1</v>
      </c>
      <c r="N159" s="144" t="s">
        <v>42</v>
      </c>
      <c r="P159" s="145">
        <f>O159*H159</f>
        <v>0</v>
      </c>
      <c r="Q159" s="145">
        <v>0</v>
      </c>
      <c r="R159" s="145">
        <f>Q159*H159</f>
        <v>0</v>
      </c>
      <c r="S159" s="145">
        <v>0</v>
      </c>
      <c r="T159" s="146">
        <f>S159*H159</f>
        <v>0</v>
      </c>
      <c r="AR159" s="147" t="s">
        <v>184</v>
      </c>
      <c r="AT159" s="147" t="s">
        <v>191</v>
      </c>
      <c r="AU159" s="147" t="s">
        <v>87</v>
      </c>
      <c r="AY159" s="17" t="s">
        <v>185</v>
      </c>
      <c r="BE159" s="148">
        <f>IF(N159="základní",J159,0)</f>
        <v>0</v>
      </c>
      <c r="BF159" s="148">
        <f>IF(N159="snížená",J159,0)</f>
        <v>0</v>
      </c>
      <c r="BG159" s="148">
        <f>IF(N159="zákl. přenesená",J159,0)</f>
        <v>0</v>
      </c>
      <c r="BH159" s="148">
        <f>IF(N159="sníž. přenesená",J159,0)</f>
        <v>0</v>
      </c>
      <c r="BI159" s="148">
        <f>IF(N159="nulová",J159,0)</f>
        <v>0</v>
      </c>
      <c r="BJ159" s="17" t="s">
        <v>85</v>
      </c>
      <c r="BK159" s="148">
        <f>ROUND(I159*H159,2)</f>
        <v>0</v>
      </c>
      <c r="BL159" s="17" t="s">
        <v>184</v>
      </c>
      <c r="BM159" s="147" t="s">
        <v>2343</v>
      </c>
    </row>
    <row r="160" spans="2:65" s="1" customFormat="1" ht="19.2" x14ac:dyDescent="0.2">
      <c r="B160" s="32"/>
      <c r="D160" s="149" t="s">
        <v>198</v>
      </c>
      <c r="F160" s="150" t="s">
        <v>467</v>
      </c>
      <c r="I160" s="151"/>
      <c r="L160" s="32"/>
      <c r="M160" s="152"/>
      <c r="T160" s="56"/>
      <c r="AT160" s="17" t="s">
        <v>198</v>
      </c>
      <c r="AU160" s="17" t="s">
        <v>87</v>
      </c>
    </row>
    <row r="161" spans="2:65" s="13" customFormat="1" x14ac:dyDescent="0.2">
      <c r="B161" s="159"/>
      <c r="D161" s="149" t="s">
        <v>199</v>
      </c>
      <c r="E161" s="160" t="s">
        <v>1</v>
      </c>
      <c r="F161" s="161" t="s">
        <v>2554</v>
      </c>
      <c r="H161" s="162">
        <v>62.75</v>
      </c>
      <c r="I161" s="163"/>
      <c r="L161" s="159"/>
      <c r="M161" s="164"/>
      <c r="T161" s="165"/>
      <c r="AT161" s="160" t="s">
        <v>199</v>
      </c>
      <c r="AU161" s="160" t="s">
        <v>87</v>
      </c>
      <c r="AV161" s="13" t="s">
        <v>87</v>
      </c>
      <c r="AW161" s="13" t="s">
        <v>33</v>
      </c>
      <c r="AX161" s="13" t="s">
        <v>77</v>
      </c>
      <c r="AY161" s="160" t="s">
        <v>185</v>
      </c>
    </row>
    <row r="162" spans="2:65" s="13" customFormat="1" x14ac:dyDescent="0.2">
      <c r="B162" s="159"/>
      <c r="D162" s="149" t="s">
        <v>199</v>
      </c>
      <c r="E162" s="160" t="s">
        <v>1</v>
      </c>
      <c r="F162" s="161" t="s">
        <v>2555</v>
      </c>
      <c r="H162" s="162">
        <v>-13.744999999999999</v>
      </c>
      <c r="I162" s="163"/>
      <c r="L162" s="159"/>
      <c r="M162" s="164"/>
      <c r="T162" s="165"/>
      <c r="AT162" s="160" t="s">
        <v>199</v>
      </c>
      <c r="AU162" s="160" t="s">
        <v>87</v>
      </c>
      <c r="AV162" s="13" t="s">
        <v>87</v>
      </c>
      <c r="AW162" s="13" t="s">
        <v>33</v>
      </c>
      <c r="AX162" s="13" t="s">
        <v>77</v>
      </c>
      <c r="AY162" s="160" t="s">
        <v>185</v>
      </c>
    </row>
    <row r="163" spans="2:65" s="12" customFormat="1" x14ac:dyDescent="0.2">
      <c r="B163" s="153"/>
      <c r="D163" s="149" t="s">
        <v>199</v>
      </c>
      <c r="E163" s="154" t="s">
        <v>1</v>
      </c>
      <c r="F163" s="155" t="s">
        <v>2447</v>
      </c>
      <c r="H163" s="154" t="s">
        <v>1</v>
      </c>
      <c r="I163" s="156"/>
      <c r="L163" s="153"/>
      <c r="M163" s="157"/>
      <c r="T163" s="158"/>
      <c r="AT163" s="154" t="s">
        <v>199</v>
      </c>
      <c r="AU163" s="154" t="s">
        <v>87</v>
      </c>
      <c r="AV163" s="12" t="s">
        <v>85</v>
      </c>
      <c r="AW163" s="12" t="s">
        <v>33</v>
      </c>
      <c r="AX163" s="12" t="s">
        <v>77</v>
      </c>
      <c r="AY163" s="154" t="s">
        <v>185</v>
      </c>
    </row>
    <row r="164" spans="2:65" s="13" customFormat="1" x14ac:dyDescent="0.2">
      <c r="B164" s="159"/>
      <c r="D164" s="149" t="s">
        <v>199</v>
      </c>
      <c r="E164" s="160" t="s">
        <v>1</v>
      </c>
      <c r="F164" s="161" t="s">
        <v>2556</v>
      </c>
      <c r="H164" s="162">
        <v>-2.988</v>
      </c>
      <c r="I164" s="163"/>
      <c r="L164" s="159"/>
      <c r="M164" s="164"/>
      <c r="T164" s="165"/>
      <c r="AT164" s="160" t="s">
        <v>199</v>
      </c>
      <c r="AU164" s="160" t="s">
        <v>87</v>
      </c>
      <c r="AV164" s="13" t="s">
        <v>87</v>
      </c>
      <c r="AW164" s="13" t="s">
        <v>33</v>
      </c>
      <c r="AX164" s="13" t="s">
        <v>77</v>
      </c>
      <c r="AY164" s="160" t="s">
        <v>185</v>
      </c>
    </row>
    <row r="165" spans="2:65" s="14" customFormat="1" x14ac:dyDescent="0.2">
      <c r="B165" s="169"/>
      <c r="D165" s="149" t="s">
        <v>199</v>
      </c>
      <c r="E165" s="170" t="s">
        <v>1</v>
      </c>
      <c r="F165" s="171" t="s">
        <v>324</v>
      </c>
      <c r="H165" s="172">
        <v>46.017000000000003</v>
      </c>
      <c r="I165" s="173"/>
      <c r="L165" s="169"/>
      <c r="M165" s="174"/>
      <c r="T165" s="175"/>
      <c r="AT165" s="170" t="s">
        <v>199</v>
      </c>
      <c r="AU165" s="170" t="s">
        <v>87</v>
      </c>
      <c r="AV165" s="14" t="s">
        <v>184</v>
      </c>
      <c r="AW165" s="14" t="s">
        <v>33</v>
      </c>
      <c r="AX165" s="14" t="s">
        <v>85</v>
      </c>
      <c r="AY165" s="170" t="s">
        <v>185</v>
      </c>
    </row>
    <row r="166" spans="2:65" s="1" customFormat="1" ht="16.5" customHeight="1" x14ac:dyDescent="0.2">
      <c r="B166" s="32"/>
      <c r="C166" s="176" t="s">
        <v>252</v>
      </c>
      <c r="D166" s="176" t="s">
        <v>455</v>
      </c>
      <c r="E166" s="177" t="s">
        <v>1490</v>
      </c>
      <c r="F166" s="178" t="s">
        <v>457</v>
      </c>
      <c r="G166" s="179" t="s">
        <v>443</v>
      </c>
      <c r="H166" s="180">
        <v>92.034000000000006</v>
      </c>
      <c r="I166" s="181"/>
      <c r="J166" s="182">
        <f>ROUND(I166*H166,2)</f>
        <v>0</v>
      </c>
      <c r="K166" s="178" t="s">
        <v>195</v>
      </c>
      <c r="L166" s="183"/>
      <c r="M166" s="184" t="s">
        <v>1</v>
      </c>
      <c r="N166" s="185" t="s">
        <v>42</v>
      </c>
      <c r="P166" s="145">
        <f>O166*H166</f>
        <v>0</v>
      </c>
      <c r="Q166" s="145">
        <v>1</v>
      </c>
      <c r="R166" s="145">
        <f>Q166*H166</f>
        <v>92.034000000000006</v>
      </c>
      <c r="S166" s="145">
        <v>0</v>
      </c>
      <c r="T166" s="146">
        <f>S166*H166</f>
        <v>0</v>
      </c>
      <c r="AR166" s="147" t="s">
        <v>236</v>
      </c>
      <c r="AT166" s="147" t="s">
        <v>455</v>
      </c>
      <c r="AU166" s="147" t="s">
        <v>87</v>
      </c>
      <c r="AY166" s="17" t="s">
        <v>185</v>
      </c>
      <c r="BE166" s="148">
        <f>IF(N166="základní",J166,0)</f>
        <v>0</v>
      </c>
      <c r="BF166" s="148">
        <f>IF(N166="snížená",J166,0)</f>
        <v>0</v>
      </c>
      <c r="BG166" s="148">
        <f>IF(N166="zákl. přenesená",J166,0)</f>
        <v>0</v>
      </c>
      <c r="BH166" s="148">
        <f>IF(N166="sníž. přenesená",J166,0)</f>
        <v>0</v>
      </c>
      <c r="BI166" s="148">
        <f>IF(N166="nulová",J166,0)</f>
        <v>0</v>
      </c>
      <c r="BJ166" s="17" t="s">
        <v>85</v>
      </c>
      <c r="BK166" s="148">
        <f>ROUND(I166*H166,2)</f>
        <v>0</v>
      </c>
      <c r="BL166" s="17" t="s">
        <v>184</v>
      </c>
      <c r="BM166" s="147" t="s">
        <v>2557</v>
      </c>
    </row>
    <row r="167" spans="2:65" s="1" customFormat="1" x14ac:dyDescent="0.2">
      <c r="B167" s="32"/>
      <c r="D167" s="149" t="s">
        <v>198</v>
      </c>
      <c r="F167" s="150" t="s">
        <v>457</v>
      </c>
      <c r="I167" s="151"/>
      <c r="L167" s="32"/>
      <c r="M167" s="152"/>
      <c r="T167" s="56"/>
      <c r="AT167" s="17" t="s">
        <v>198</v>
      </c>
      <c r="AU167" s="17" t="s">
        <v>87</v>
      </c>
    </row>
    <row r="168" spans="2:65" s="12" customFormat="1" x14ac:dyDescent="0.2">
      <c r="B168" s="153"/>
      <c r="D168" s="149" t="s">
        <v>199</v>
      </c>
      <c r="E168" s="154" t="s">
        <v>1</v>
      </c>
      <c r="F168" s="155" t="s">
        <v>1492</v>
      </c>
      <c r="H168" s="154" t="s">
        <v>1</v>
      </c>
      <c r="I168" s="156"/>
      <c r="L168" s="153"/>
      <c r="M168" s="157"/>
      <c r="T168" s="158"/>
      <c r="AT168" s="154" t="s">
        <v>199</v>
      </c>
      <c r="AU168" s="154" t="s">
        <v>87</v>
      </c>
      <c r="AV168" s="12" t="s">
        <v>85</v>
      </c>
      <c r="AW168" s="12" t="s">
        <v>33</v>
      </c>
      <c r="AX168" s="12" t="s">
        <v>77</v>
      </c>
      <c r="AY168" s="154" t="s">
        <v>185</v>
      </c>
    </row>
    <row r="169" spans="2:65" s="13" customFormat="1" x14ac:dyDescent="0.2">
      <c r="B169" s="159"/>
      <c r="D169" s="149" t="s">
        <v>199</v>
      </c>
      <c r="E169" s="160" t="s">
        <v>1</v>
      </c>
      <c r="F169" s="161" t="s">
        <v>2558</v>
      </c>
      <c r="H169" s="162">
        <v>92.034000000000006</v>
      </c>
      <c r="I169" s="163"/>
      <c r="L169" s="159"/>
      <c r="M169" s="164"/>
      <c r="T169" s="165"/>
      <c r="AT169" s="160" t="s">
        <v>199</v>
      </c>
      <c r="AU169" s="160" t="s">
        <v>87</v>
      </c>
      <c r="AV169" s="13" t="s">
        <v>87</v>
      </c>
      <c r="AW169" s="13" t="s">
        <v>33</v>
      </c>
      <c r="AX169" s="13" t="s">
        <v>85</v>
      </c>
      <c r="AY169" s="160" t="s">
        <v>185</v>
      </c>
    </row>
    <row r="170" spans="2:65" s="1" customFormat="1" ht="16.5" customHeight="1" x14ac:dyDescent="0.2">
      <c r="B170" s="32"/>
      <c r="C170" s="136" t="s">
        <v>258</v>
      </c>
      <c r="D170" s="136" t="s">
        <v>191</v>
      </c>
      <c r="E170" s="137" t="s">
        <v>1496</v>
      </c>
      <c r="F170" s="138" t="s">
        <v>1497</v>
      </c>
      <c r="G170" s="139" t="s">
        <v>382</v>
      </c>
      <c r="H170" s="140">
        <v>13.077999999999999</v>
      </c>
      <c r="I170" s="141"/>
      <c r="J170" s="142">
        <f>ROUND(I170*H170,2)</f>
        <v>0</v>
      </c>
      <c r="K170" s="138" t="s">
        <v>195</v>
      </c>
      <c r="L170" s="32"/>
      <c r="M170" s="143" t="s">
        <v>1</v>
      </c>
      <c r="N170" s="144" t="s">
        <v>42</v>
      </c>
      <c r="P170" s="145">
        <f>O170*H170</f>
        <v>0</v>
      </c>
      <c r="Q170" s="145">
        <v>0</v>
      </c>
      <c r="R170" s="145">
        <f>Q170*H170</f>
        <v>0</v>
      </c>
      <c r="S170" s="145">
        <v>0</v>
      </c>
      <c r="T170" s="146">
        <f>S170*H170</f>
        <v>0</v>
      </c>
      <c r="AR170" s="147" t="s">
        <v>184</v>
      </c>
      <c r="AT170" s="147" t="s">
        <v>191</v>
      </c>
      <c r="AU170" s="147" t="s">
        <v>87</v>
      </c>
      <c r="AY170" s="17" t="s">
        <v>185</v>
      </c>
      <c r="BE170" s="148">
        <f>IF(N170="základní",J170,0)</f>
        <v>0</v>
      </c>
      <c r="BF170" s="148">
        <f>IF(N170="snížená",J170,0)</f>
        <v>0</v>
      </c>
      <c r="BG170" s="148">
        <f>IF(N170="zákl. přenesená",J170,0)</f>
        <v>0</v>
      </c>
      <c r="BH170" s="148">
        <f>IF(N170="sníž. přenesená",J170,0)</f>
        <v>0</v>
      </c>
      <c r="BI170" s="148">
        <f>IF(N170="nulová",J170,0)</f>
        <v>0</v>
      </c>
      <c r="BJ170" s="17" t="s">
        <v>85</v>
      </c>
      <c r="BK170" s="148">
        <f>ROUND(I170*H170,2)</f>
        <v>0</v>
      </c>
      <c r="BL170" s="17" t="s">
        <v>184</v>
      </c>
      <c r="BM170" s="147" t="s">
        <v>2350</v>
      </c>
    </row>
    <row r="171" spans="2:65" s="1" customFormat="1" ht="19.2" x14ac:dyDescent="0.2">
      <c r="B171" s="32"/>
      <c r="D171" s="149" t="s">
        <v>198</v>
      </c>
      <c r="F171" s="150" t="s">
        <v>1499</v>
      </c>
      <c r="I171" s="151"/>
      <c r="L171" s="32"/>
      <c r="M171" s="152"/>
      <c r="T171" s="56"/>
      <c r="AT171" s="17" t="s">
        <v>198</v>
      </c>
      <c r="AU171" s="17" t="s">
        <v>87</v>
      </c>
    </row>
    <row r="172" spans="2:65" s="12" customFormat="1" x14ac:dyDescent="0.2">
      <c r="B172" s="153"/>
      <c r="D172" s="149" t="s">
        <v>199</v>
      </c>
      <c r="E172" s="154" t="s">
        <v>1</v>
      </c>
      <c r="F172" s="155" t="s">
        <v>2559</v>
      </c>
      <c r="H172" s="154" t="s">
        <v>1</v>
      </c>
      <c r="I172" s="156"/>
      <c r="L172" s="153"/>
      <c r="M172" s="157"/>
      <c r="T172" s="158"/>
      <c r="AT172" s="154" t="s">
        <v>199</v>
      </c>
      <c r="AU172" s="154" t="s">
        <v>87</v>
      </c>
      <c r="AV172" s="12" t="s">
        <v>85</v>
      </c>
      <c r="AW172" s="12" t="s">
        <v>33</v>
      </c>
      <c r="AX172" s="12" t="s">
        <v>77</v>
      </c>
      <c r="AY172" s="154" t="s">
        <v>185</v>
      </c>
    </row>
    <row r="173" spans="2:65" s="13" customFormat="1" x14ac:dyDescent="0.2">
      <c r="B173" s="159"/>
      <c r="D173" s="149" t="s">
        <v>199</v>
      </c>
      <c r="E173" s="160" t="s">
        <v>1</v>
      </c>
      <c r="F173" s="161" t="s">
        <v>2560</v>
      </c>
      <c r="H173" s="162">
        <v>13.744999999999999</v>
      </c>
      <c r="I173" s="163"/>
      <c r="L173" s="159"/>
      <c r="M173" s="164"/>
      <c r="T173" s="165"/>
      <c r="AT173" s="160" t="s">
        <v>199</v>
      </c>
      <c r="AU173" s="160" t="s">
        <v>87</v>
      </c>
      <c r="AV173" s="13" t="s">
        <v>87</v>
      </c>
      <c r="AW173" s="13" t="s">
        <v>33</v>
      </c>
      <c r="AX173" s="13" t="s">
        <v>77</v>
      </c>
      <c r="AY173" s="160" t="s">
        <v>185</v>
      </c>
    </row>
    <row r="174" spans="2:65" s="12" customFormat="1" x14ac:dyDescent="0.2">
      <c r="B174" s="153"/>
      <c r="D174" s="149" t="s">
        <v>199</v>
      </c>
      <c r="E174" s="154" t="s">
        <v>1</v>
      </c>
      <c r="F174" s="155" t="s">
        <v>489</v>
      </c>
      <c r="H174" s="154" t="s">
        <v>1</v>
      </c>
      <c r="I174" s="156"/>
      <c r="L174" s="153"/>
      <c r="M174" s="157"/>
      <c r="T174" s="158"/>
      <c r="AT174" s="154" t="s">
        <v>199</v>
      </c>
      <c r="AU174" s="154" t="s">
        <v>87</v>
      </c>
      <c r="AV174" s="12" t="s">
        <v>85</v>
      </c>
      <c r="AW174" s="12" t="s">
        <v>33</v>
      </c>
      <c r="AX174" s="12" t="s">
        <v>77</v>
      </c>
      <c r="AY174" s="154" t="s">
        <v>185</v>
      </c>
    </row>
    <row r="175" spans="2:65" s="13" customFormat="1" x14ac:dyDescent="0.2">
      <c r="B175" s="159"/>
      <c r="D175" s="149" t="s">
        <v>199</v>
      </c>
      <c r="E175" s="160" t="s">
        <v>1</v>
      </c>
      <c r="F175" s="161" t="s">
        <v>2561</v>
      </c>
      <c r="H175" s="162">
        <v>-0.66700000000000004</v>
      </c>
      <c r="I175" s="163"/>
      <c r="L175" s="159"/>
      <c r="M175" s="164"/>
      <c r="T175" s="165"/>
      <c r="AT175" s="160" t="s">
        <v>199</v>
      </c>
      <c r="AU175" s="160" t="s">
        <v>87</v>
      </c>
      <c r="AV175" s="13" t="s">
        <v>87</v>
      </c>
      <c r="AW175" s="13" t="s">
        <v>33</v>
      </c>
      <c r="AX175" s="13" t="s">
        <v>77</v>
      </c>
      <c r="AY175" s="160" t="s">
        <v>185</v>
      </c>
    </row>
    <row r="176" spans="2:65" s="14" customFormat="1" x14ac:dyDescent="0.2">
      <c r="B176" s="169"/>
      <c r="D176" s="149" t="s">
        <v>199</v>
      </c>
      <c r="E176" s="170" t="s">
        <v>1</v>
      </c>
      <c r="F176" s="171" t="s">
        <v>324</v>
      </c>
      <c r="H176" s="172">
        <v>13.077999999999999</v>
      </c>
      <c r="I176" s="173"/>
      <c r="L176" s="169"/>
      <c r="M176" s="174"/>
      <c r="T176" s="175"/>
      <c r="AT176" s="170" t="s">
        <v>199</v>
      </c>
      <c r="AU176" s="170" t="s">
        <v>87</v>
      </c>
      <c r="AV176" s="14" t="s">
        <v>184</v>
      </c>
      <c r="AW176" s="14" t="s">
        <v>33</v>
      </c>
      <c r="AX176" s="14" t="s">
        <v>85</v>
      </c>
      <c r="AY176" s="170" t="s">
        <v>185</v>
      </c>
    </row>
    <row r="177" spans="2:65" s="1" customFormat="1" ht="16.5" customHeight="1" x14ac:dyDescent="0.2">
      <c r="B177" s="32"/>
      <c r="C177" s="176" t="s">
        <v>264</v>
      </c>
      <c r="D177" s="176" t="s">
        <v>455</v>
      </c>
      <c r="E177" s="177" t="s">
        <v>493</v>
      </c>
      <c r="F177" s="178" t="s">
        <v>494</v>
      </c>
      <c r="G177" s="179" t="s">
        <v>443</v>
      </c>
      <c r="H177" s="180">
        <v>26.155999999999999</v>
      </c>
      <c r="I177" s="181"/>
      <c r="J177" s="182">
        <f>ROUND(I177*H177,2)</f>
        <v>0</v>
      </c>
      <c r="K177" s="178" t="s">
        <v>195</v>
      </c>
      <c r="L177" s="183"/>
      <c r="M177" s="184" t="s">
        <v>1</v>
      </c>
      <c r="N177" s="185" t="s">
        <v>42</v>
      </c>
      <c r="P177" s="145">
        <f>O177*H177</f>
        <v>0</v>
      </c>
      <c r="Q177" s="145">
        <v>1</v>
      </c>
      <c r="R177" s="145">
        <f>Q177*H177</f>
        <v>26.155999999999999</v>
      </c>
      <c r="S177" s="145">
        <v>0</v>
      </c>
      <c r="T177" s="146">
        <f>S177*H177</f>
        <v>0</v>
      </c>
      <c r="AR177" s="147" t="s">
        <v>236</v>
      </c>
      <c r="AT177" s="147" t="s">
        <v>455</v>
      </c>
      <c r="AU177" s="147" t="s">
        <v>87</v>
      </c>
      <c r="AY177" s="17" t="s">
        <v>185</v>
      </c>
      <c r="BE177" s="148">
        <f>IF(N177="základní",J177,0)</f>
        <v>0</v>
      </c>
      <c r="BF177" s="148">
        <f>IF(N177="snížená",J177,0)</f>
        <v>0</v>
      </c>
      <c r="BG177" s="148">
        <f>IF(N177="zákl. přenesená",J177,0)</f>
        <v>0</v>
      </c>
      <c r="BH177" s="148">
        <f>IF(N177="sníž. přenesená",J177,0)</f>
        <v>0</v>
      </c>
      <c r="BI177" s="148">
        <f>IF(N177="nulová",J177,0)</f>
        <v>0</v>
      </c>
      <c r="BJ177" s="17" t="s">
        <v>85</v>
      </c>
      <c r="BK177" s="148">
        <f>ROUND(I177*H177,2)</f>
        <v>0</v>
      </c>
      <c r="BL177" s="17" t="s">
        <v>184</v>
      </c>
      <c r="BM177" s="147" t="s">
        <v>2354</v>
      </c>
    </row>
    <row r="178" spans="2:65" s="1" customFormat="1" x14ac:dyDescent="0.2">
      <c r="B178" s="32"/>
      <c r="D178" s="149" t="s">
        <v>198</v>
      </c>
      <c r="F178" s="150" t="s">
        <v>494</v>
      </c>
      <c r="I178" s="151"/>
      <c r="L178" s="32"/>
      <c r="M178" s="152"/>
      <c r="T178" s="56"/>
      <c r="AT178" s="17" t="s">
        <v>198</v>
      </c>
      <c r="AU178" s="17" t="s">
        <v>87</v>
      </c>
    </row>
    <row r="179" spans="2:65" s="13" customFormat="1" x14ac:dyDescent="0.2">
      <c r="B179" s="159"/>
      <c r="D179" s="149" t="s">
        <v>199</v>
      </c>
      <c r="E179" s="160" t="s">
        <v>1</v>
      </c>
      <c r="F179" s="161" t="s">
        <v>2562</v>
      </c>
      <c r="H179" s="162">
        <v>26.155999999999999</v>
      </c>
      <c r="I179" s="163"/>
      <c r="L179" s="159"/>
      <c r="M179" s="164"/>
      <c r="T179" s="165"/>
      <c r="AT179" s="160" t="s">
        <v>199</v>
      </c>
      <c r="AU179" s="160" t="s">
        <v>87</v>
      </c>
      <c r="AV179" s="13" t="s">
        <v>87</v>
      </c>
      <c r="AW179" s="13" t="s">
        <v>33</v>
      </c>
      <c r="AX179" s="13" t="s">
        <v>85</v>
      </c>
      <c r="AY179" s="160" t="s">
        <v>185</v>
      </c>
    </row>
    <row r="180" spans="2:65" s="11" customFormat="1" ht="22.95" customHeight="1" x14ac:dyDescent="0.25">
      <c r="B180" s="124"/>
      <c r="D180" s="125" t="s">
        <v>76</v>
      </c>
      <c r="E180" s="134" t="s">
        <v>184</v>
      </c>
      <c r="F180" s="134" t="s">
        <v>521</v>
      </c>
      <c r="I180" s="127"/>
      <c r="J180" s="135">
        <f>BK180</f>
        <v>0</v>
      </c>
      <c r="L180" s="124"/>
      <c r="M180" s="129"/>
      <c r="P180" s="130">
        <f>SUM(P181:P184)</f>
        <v>0</v>
      </c>
      <c r="R180" s="130">
        <f>SUM(R181:R184)</f>
        <v>0</v>
      </c>
      <c r="T180" s="131">
        <f>SUM(T181:T184)</f>
        <v>0</v>
      </c>
      <c r="AR180" s="125" t="s">
        <v>85</v>
      </c>
      <c r="AT180" s="132" t="s">
        <v>76</v>
      </c>
      <c r="AU180" s="132" t="s">
        <v>85</v>
      </c>
      <c r="AY180" s="125" t="s">
        <v>185</v>
      </c>
      <c r="BK180" s="133">
        <f>SUM(BK181:BK184)</f>
        <v>0</v>
      </c>
    </row>
    <row r="181" spans="2:65" s="1" customFormat="1" ht="16.5" customHeight="1" x14ac:dyDescent="0.2">
      <c r="B181" s="32"/>
      <c r="C181" s="136" t="s">
        <v>271</v>
      </c>
      <c r="D181" s="136" t="s">
        <v>191</v>
      </c>
      <c r="E181" s="137" t="s">
        <v>523</v>
      </c>
      <c r="F181" s="138" t="s">
        <v>524</v>
      </c>
      <c r="G181" s="139" t="s">
        <v>382</v>
      </c>
      <c r="H181" s="140">
        <v>2.988</v>
      </c>
      <c r="I181" s="141"/>
      <c r="J181" s="142">
        <f>ROUND(I181*H181,2)</f>
        <v>0</v>
      </c>
      <c r="K181" s="138" t="s">
        <v>195</v>
      </c>
      <c r="L181" s="32"/>
      <c r="M181" s="143" t="s">
        <v>1</v>
      </c>
      <c r="N181" s="144" t="s">
        <v>42</v>
      </c>
      <c r="P181" s="145">
        <f>O181*H181</f>
        <v>0</v>
      </c>
      <c r="Q181" s="145">
        <v>0</v>
      </c>
      <c r="R181" s="145">
        <f>Q181*H181</f>
        <v>0</v>
      </c>
      <c r="S181" s="145">
        <v>0</v>
      </c>
      <c r="T181" s="146">
        <f>S181*H181</f>
        <v>0</v>
      </c>
      <c r="AR181" s="147" t="s">
        <v>184</v>
      </c>
      <c r="AT181" s="147" t="s">
        <v>191</v>
      </c>
      <c r="AU181" s="147" t="s">
        <v>87</v>
      </c>
      <c r="AY181" s="17" t="s">
        <v>185</v>
      </c>
      <c r="BE181" s="148">
        <f>IF(N181="základní",J181,0)</f>
        <v>0</v>
      </c>
      <c r="BF181" s="148">
        <f>IF(N181="snížená",J181,0)</f>
        <v>0</v>
      </c>
      <c r="BG181" s="148">
        <f>IF(N181="zákl. přenesená",J181,0)</f>
        <v>0</v>
      </c>
      <c r="BH181" s="148">
        <f>IF(N181="sníž. přenesená",J181,0)</f>
        <v>0</v>
      </c>
      <c r="BI181" s="148">
        <f>IF(N181="nulová",J181,0)</f>
        <v>0</v>
      </c>
      <c r="BJ181" s="17" t="s">
        <v>85</v>
      </c>
      <c r="BK181" s="148">
        <f>ROUND(I181*H181,2)</f>
        <v>0</v>
      </c>
      <c r="BL181" s="17" t="s">
        <v>184</v>
      </c>
      <c r="BM181" s="147" t="s">
        <v>2356</v>
      </c>
    </row>
    <row r="182" spans="2:65" s="1" customFormat="1" x14ac:dyDescent="0.2">
      <c r="B182" s="32"/>
      <c r="D182" s="149" t="s">
        <v>198</v>
      </c>
      <c r="F182" s="150" t="s">
        <v>526</v>
      </c>
      <c r="I182" s="151"/>
      <c r="L182" s="32"/>
      <c r="M182" s="152"/>
      <c r="T182" s="56"/>
      <c r="AT182" s="17" t="s">
        <v>198</v>
      </c>
      <c r="AU182" s="17" t="s">
        <v>87</v>
      </c>
    </row>
    <row r="183" spans="2:65" s="12" customFormat="1" x14ac:dyDescent="0.2">
      <c r="B183" s="153"/>
      <c r="D183" s="149" t="s">
        <v>199</v>
      </c>
      <c r="E183" s="154" t="s">
        <v>1</v>
      </c>
      <c r="F183" s="155" t="s">
        <v>2563</v>
      </c>
      <c r="H183" s="154" t="s">
        <v>1</v>
      </c>
      <c r="I183" s="156"/>
      <c r="L183" s="153"/>
      <c r="M183" s="157"/>
      <c r="T183" s="158"/>
      <c r="AT183" s="154" t="s">
        <v>199</v>
      </c>
      <c r="AU183" s="154" t="s">
        <v>87</v>
      </c>
      <c r="AV183" s="12" t="s">
        <v>85</v>
      </c>
      <c r="AW183" s="12" t="s">
        <v>33</v>
      </c>
      <c r="AX183" s="12" t="s">
        <v>77</v>
      </c>
      <c r="AY183" s="154" t="s">
        <v>185</v>
      </c>
    </row>
    <row r="184" spans="2:65" s="13" customFormat="1" x14ac:dyDescent="0.2">
      <c r="B184" s="159"/>
      <c r="D184" s="149" t="s">
        <v>199</v>
      </c>
      <c r="E184" s="160" t="s">
        <v>1</v>
      </c>
      <c r="F184" s="161" t="s">
        <v>2564</v>
      </c>
      <c r="H184" s="162">
        <v>2.988</v>
      </c>
      <c r="I184" s="163"/>
      <c r="L184" s="159"/>
      <c r="M184" s="164"/>
      <c r="T184" s="165"/>
      <c r="AT184" s="160" t="s">
        <v>199</v>
      </c>
      <c r="AU184" s="160" t="s">
        <v>87</v>
      </c>
      <c r="AV184" s="13" t="s">
        <v>87</v>
      </c>
      <c r="AW184" s="13" t="s">
        <v>33</v>
      </c>
      <c r="AX184" s="13" t="s">
        <v>85</v>
      </c>
      <c r="AY184" s="160" t="s">
        <v>185</v>
      </c>
    </row>
    <row r="185" spans="2:65" s="11" customFormat="1" ht="22.95" customHeight="1" x14ac:dyDescent="0.25">
      <c r="B185" s="124"/>
      <c r="D185" s="125" t="s">
        <v>76</v>
      </c>
      <c r="E185" s="134" t="s">
        <v>236</v>
      </c>
      <c r="F185" s="134" t="s">
        <v>705</v>
      </c>
      <c r="I185" s="127"/>
      <c r="J185" s="135">
        <f>BK185</f>
        <v>0</v>
      </c>
      <c r="L185" s="124"/>
      <c r="M185" s="129"/>
      <c r="P185" s="130">
        <f>SUM(P186:P200)</f>
        <v>0</v>
      </c>
      <c r="R185" s="130">
        <f>SUM(R186:R200)</f>
        <v>0.14875519999999998</v>
      </c>
      <c r="T185" s="131">
        <f>SUM(T186:T200)</f>
        <v>0</v>
      </c>
      <c r="AR185" s="125" t="s">
        <v>85</v>
      </c>
      <c r="AT185" s="132" t="s">
        <v>76</v>
      </c>
      <c r="AU185" s="132" t="s">
        <v>85</v>
      </c>
      <c r="AY185" s="125" t="s">
        <v>185</v>
      </c>
      <c r="BK185" s="133">
        <f>SUM(BK186:BK200)</f>
        <v>0</v>
      </c>
    </row>
    <row r="186" spans="2:65" s="1" customFormat="1" ht="16.5" customHeight="1" x14ac:dyDescent="0.2">
      <c r="B186" s="32"/>
      <c r="C186" s="136" t="s">
        <v>277</v>
      </c>
      <c r="D186" s="136" t="s">
        <v>191</v>
      </c>
      <c r="E186" s="137" t="s">
        <v>707</v>
      </c>
      <c r="F186" s="138" t="s">
        <v>708</v>
      </c>
      <c r="G186" s="139" t="s">
        <v>365</v>
      </c>
      <c r="H186" s="140">
        <v>33.200000000000003</v>
      </c>
      <c r="I186" s="141"/>
      <c r="J186" s="142">
        <f>ROUND(I186*H186,2)</f>
        <v>0</v>
      </c>
      <c r="K186" s="138" t="s">
        <v>195</v>
      </c>
      <c r="L186" s="32"/>
      <c r="M186" s="143" t="s">
        <v>1</v>
      </c>
      <c r="N186" s="144" t="s">
        <v>42</v>
      </c>
      <c r="P186" s="145">
        <f>O186*H186</f>
        <v>0</v>
      </c>
      <c r="Q186" s="145">
        <v>1.0000000000000001E-5</v>
      </c>
      <c r="R186" s="145">
        <f>Q186*H186</f>
        <v>3.3200000000000005E-4</v>
      </c>
      <c r="S186" s="145">
        <v>0</v>
      </c>
      <c r="T186" s="146">
        <f>S186*H186</f>
        <v>0</v>
      </c>
      <c r="AR186" s="147" t="s">
        <v>184</v>
      </c>
      <c r="AT186" s="147" t="s">
        <v>191</v>
      </c>
      <c r="AU186" s="147" t="s">
        <v>87</v>
      </c>
      <c r="AY186" s="17" t="s">
        <v>185</v>
      </c>
      <c r="BE186" s="148">
        <f>IF(N186="základní",J186,0)</f>
        <v>0</v>
      </c>
      <c r="BF186" s="148">
        <f>IF(N186="snížená",J186,0)</f>
        <v>0</v>
      </c>
      <c r="BG186" s="148">
        <f>IF(N186="zákl. přenesená",J186,0)</f>
        <v>0</v>
      </c>
      <c r="BH186" s="148">
        <f>IF(N186="sníž. přenesená",J186,0)</f>
        <v>0</v>
      </c>
      <c r="BI186" s="148">
        <f>IF(N186="nulová",J186,0)</f>
        <v>0</v>
      </c>
      <c r="BJ186" s="17" t="s">
        <v>85</v>
      </c>
      <c r="BK186" s="148">
        <f>ROUND(I186*H186,2)</f>
        <v>0</v>
      </c>
      <c r="BL186" s="17" t="s">
        <v>184</v>
      </c>
      <c r="BM186" s="147" t="s">
        <v>2457</v>
      </c>
    </row>
    <row r="187" spans="2:65" s="1" customFormat="1" x14ac:dyDescent="0.2">
      <c r="B187" s="32"/>
      <c r="D187" s="149" t="s">
        <v>198</v>
      </c>
      <c r="F187" s="150" t="s">
        <v>710</v>
      </c>
      <c r="I187" s="151"/>
      <c r="L187" s="32"/>
      <c r="M187" s="152"/>
      <c r="T187" s="56"/>
      <c r="AT187" s="17" t="s">
        <v>198</v>
      </c>
      <c r="AU187" s="17" t="s">
        <v>87</v>
      </c>
    </row>
    <row r="188" spans="2:65" s="13" customFormat="1" x14ac:dyDescent="0.2">
      <c r="B188" s="159"/>
      <c r="D188" s="149" t="s">
        <v>199</v>
      </c>
      <c r="E188" s="160" t="s">
        <v>1</v>
      </c>
      <c r="F188" s="161" t="s">
        <v>2565</v>
      </c>
      <c r="H188" s="162">
        <v>33.200000000000003</v>
      </c>
      <c r="I188" s="163"/>
      <c r="L188" s="159"/>
      <c r="M188" s="164"/>
      <c r="T188" s="165"/>
      <c r="AT188" s="160" t="s">
        <v>199</v>
      </c>
      <c r="AU188" s="160" t="s">
        <v>87</v>
      </c>
      <c r="AV188" s="13" t="s">
        <v>87</v>
      </c>
      <c r="AW188" s="13" t="s">
        <v>33</v>
      </c>
      <c r="AX188" s="13" t="s">
        <v>85</v>
      </c>
      <c r="AY188" s="160" t="s">
        <v>185</v>
      </c>
    </row>
    <row r="189" spans="2:65" s="1" customFormat="1" ht="16.5" customHeight="1" x14ac:dyDescent="0.2">
      <c r="B189" s="32"/>
      <c r="C189" s="176" t="s">
        <v>8</v>
      </c>
      <c r="D189" s="176" t="s">
        <v>455</v>
      </c>
      <c r="E189" s="177" t="s">
        <v>713</v>
      </c>
      <c r="F189" s="178" t="s">
        <v>714</v>
      </c>
      <c r="G189" s="179" t="s">
        <v>365</v>
      </c>
      <c r="H189" s="180">
        <v>34.195999999999998</v>
      </c>
      <c r="I189" s="181"/>
      <c r="J189" s="182">
        <f>ROUND(I189*H189,2)</f>
        <v>0</v>
      </c>
      <c r="K189" s="178" t="s">
        <v>195</v>
      </c>
      <c r="L189" s="183"/>
      <c r="M189" s="184" t="s">
        <v>1</v>
      </c>
      <c r="N189" s="185" t="s">
        <v>42</v>
      </c>
      <c r="P189" s="145">
        <f>O189*H189</f>
        <v>0</v>
      </c>
      <c r="Q189" s="145">
        <v>4.1999999999999997E-3</v>
      </c>
      <c r="R189" s="145">
        <f>Q189*H189</f>
        <v>0.14362319999999998</v>
      </c>
      <c r="S189" s="145">
        <v>0</v>
      </c>
      <c r="T189" s="146">
        <f>S189*H189</f>
        <v>0</v>
      </c>
      <c r="AR189" s="147" t="s">
        <v>236</v>
      </c>
      <c r="AT189" s="147" t="s">
        <v>455</v>
      </c>
      <c r="AU189" s="147" t="s">
        <v>87</v>
      </c>
      <c r="AY189" s="17" t="s">
        <v>185</v>
      </c>
      <c r="BE189" s="148">
        <f>IF(N189="základní",J189,0)</f>
        <v>0</v>
      </c>
      <c r="BF189" s="148">
        <f>IF(N189="snížená",J189,0)</f>
        <v>0</v>
      </c>
      <c r="BG189" s="148">
        <f>IF(N189="zákl. přenesená",J189,0)</f>
        <v>0</v>
      </c>
      <c r="BH189" s="148">
        <f>IF(N189="sníž. přenesená",J189,0)</f>
        <v>0</v>
      </c>
      <c r="BI189" s="148">
        <f>IF(N189="nulová",J189,0)</f>
        <v>0</v>
      </c>
      <c r="BJ189" s="17" t="s">
        <v>85</v>
      </c>
      <c r="BK189" s="148">
        <f>ROUND(I189*H189,2)</f>
        <v>0</v>
      </c>
      <c r="BL189" s="17" t="s">
        <v>184</v>
      </c>
      <c r="BM189" s="147" t="s">
        <v>2459</v>
      </c>
    </row>
    <row r="190" spans="2:65" s="1" customFormat="1" x14ac:dyDescent="0.2">
      <c r="B190" s="32"/>
      <c r="D190" s="149" t="s">
        <v>198</v>
      </c>
      <c r="F190" s="150" t="s">
        <v>714</v>
      </c>
      <c r="I190" s="151"/>
      <c r="L190" s="32"/>
      <c r="M190" s="152"/>
      <c r="T190" s="56"/>
      <c r="AT190" s="17" t="s">
        <v>198</v>
      </c>
      <c r="AU190" s="17" t="s">
        <v>87</v>
      </c>
    </row>
    <row r="191" spans="2:65" s="13" customFormat="1" x14ac:dyDescent="0.2">
      <c r="B191" s="159"/>
      <c r="D191" s="149" t="s">
        <v>199</v>
      </c>
      <c r="E191" s="160" t="s">
        <v>1</v>
      </c>
      <c r="F191" s="161" t="s">
        <v>2566</v>
      </c>
      <c r="H191" s="162">
        <v>33.200000000000003</v>
      </c>
      <c r="I191" s="163"/>
      <c r="L191" s="159"/>
      <c r="M191" s="164"/>
      <c r="T191" s="165"/>
      <c r="AT191" s="160" t="s">
        <v>199</v>
      </c>
      <c r="AU191" s="160" t="s">
        <v>87</v>
      </c>
      <c r="AV191" s="13" t="s">
        <v>87</v>
      </c>
      <c r="AW191" s="13" t="s">
        <v>33</v>
      </c>
      <c r="AX191" s="13" t="s">
        <v>85</v>
      </c>
      <c r="AY191" s="160" t="s">
        <v>185</v>
      </c>
    </row>
    <row r="192" spans="2:65" s="13" customFormat="1" x14ac:dyDescent="0.2">
      <c r="B192" s="159"/>
      <c r="D192" s="149" t="s">
        <v>199</v>
      </c>
      <c r="F192" s="161" t="s">
        <v>2567</v>
      </c>
      <c r="H192" s="162">
        <v>34.195999999999998</v>
      </c>
      <c r="I192" s="163"/>
      <c r="L192" s="159"/>
      <c r="M192" s="164"/>
      <c r="T192" s="165"/>
      <c r="AT192" s="160" t="s">
        <v>199</v>
      </c>
      <c r="AU192" s="160" t="s">
        <v>87</v>
      </c>
      <c r="AV192" s="13" t="s">
        <v>87</v>
      </c>
      <c r="AW192" s="13" t="s">
        <v>4</v>
      </c>
      <c r="AX192" s="13" t="s">
        <v>85</v>
      </c>
      <c r="AY192" s="160" t="s">
        <v>185</v>
      </c>
    </row>
    <row r="193" spans="2:65" s="1" customFormat="1" ht="21.75" customHeight="1" x14ac:dyDescent="0.2">
      <c r="B193" s="32"/>
      <c r="C193" s="136" t="s">
        <v>387</v>
      </c>
      <c r="D193" s="136" t="s">
        <v>191</v>
      </c>
      <c r="E193" s="137" t="s">
        <v>731</v>
      </c>
      <c r="F193" s="138" t="s">
        <v>732</v>
      </c>
      <c r="G193" s="139" t="s">
        <v>532</v>
      </c>
      <c r="H193" s="140">
        <v>6</v>
      </c>
      <c r="I193" s="141"/>
      <c r="J193" s="142">
        <f>ROUND(I193*H193,2)</f>
        <v>0</v>
      </c>
      <c r="K193" s="138" t="s">
        <v>195</v>
      </c>
      <c r="L193" s="32"/>
      <c r="M193" s="143" t="s">
        <v>1</v>
      </c>
      <c r="N193" s="144" t="s">
        <v>42</v>
      </c>
      <c r="P193" s="145">
        <f>O193*H193</f>
        <v>0</v>
      </c>
      <c r="Q193" s="145">
        <v>0</v>
      </c>
      <c r="R193" s="145">
        <f>Q193*H193</f>
        <v>0</v>
      </c>
      <c r="S193" s="145">
        <v>0</v>
      </c>
      <c r="T193" s="146">
        <f>S193*H193</f>
        <v>0</v>
      </c>
      <c r="AR193" s="147" t="s">
        <v>184</v>
      </c>
      <c r="AT193" s="147" t="s">
        <v>191</v>
      </c>
      <c r="AU193" s="147" t="s">
        <v>87</v>
      </c>
      <c r="AY193" s="17" t="s">
        <v>185</v>
      </c>
      <c r="BE193" s="148">
        <f>IF(N193="základní",J193,0)</f>
        <v>0</v>
      </c>
      <c r="BF193" s="148">
        <f>IF(N193="snížená",J193,0)</f>
        <v>0</v>
      </c>
      <c r="BG193" s="148">
        <f>IF(N193="zákl. přenesená",J193,0)</f>
        <v>0</v>
      </c>
      <c r="BH193" s="148">
        <f>IF(N193="sníž. přenesená",J193,0)</f>
        <v>0</v>
      </c>
      <c r="BI193" s="148">
        <f>IF(N193="nulová",J193,0)</f>
        <v>0</v>
      </c>
      <c r="BJ193" s="17" t="s">
        <v>85</v>
      </c>
      <c r="BK193" s="148">
        <f>ROUND(I193*H193,2)</f>
        <v>0</v>
      </c>
      <c r="BL193" s="17" t="s">
        <v>184</v>
      </c>
      <c r="BM193" s="147" t="s">
        <v>2462</v>
      </c>
    </row>
    <row r="194" spans="2:65" s="1" customFormat="1" ht="19.2" x14ac:dyDescent="0.2">
      <c r="B194" s="32"/>
      <c r="D194" s="149" t="s">
        <v>198</v>
      </c>
      <c r="F194" s="150" t="s">
        <v>734</v>
      </c>
      <c r="I194" s="151"/>
      <c r="L194" s="32"/>
      <c r="M194" s="152"/>
      <c r="T194" s="56"/>
      <c r="AT194" s="17" t="s">
        <v>198</v>
      </c>
      <c r="AU194" s="17" t="s">
        <v>87</v>
      </c>
    </row>
    <row r="195" spans="2:65" s="12" customFormat="1" x14ac:dyDescent="0.2">
      <c r="B195" s="153"/>
      <c r="D195" s="149" t="s">
        <v>199</v>
      </c>
      <c r="E195" s="154" t="s">
        <v>1</v>
      </c>
      <c r="F195" s="155" t="s">
        <v>2489</v>
      </c>
      <c r="H195" s="154" t="s">
        <v>1</v>
      </c>
      <c r="I195" s="156"/>
      <c r="L195" s="153"/>
      <c r="M195" s="157"/>
      <c r="T195" s="158"/>
      <c r="AT195" s="154" t="s">
        <v>199</v>
      </c>
      <c r="AU195" s="154" t="s">
        <v>87</v>
      </c>
      <c r="AV195" s="12" t="s">
        <v>85</v>
      </c>
      <c r="AW195" s="12" t="s">
        <v>33</v>
      </c>
      <c r="AX195" s="12" t="s">
        <v>77</v>
      </c>
      <c r="AY195" s="154" t="s">
        <v>185</v>
      </c>
    </row>
    <row r="196" spans="2:65" s="13" customFormat="1" x14ac:dyDescent="0.2">
      <c r="B196" s="159"/>
      <c r="D196" s="149" t="s">
        <v>199</v>
      </c>
      <c r="E196" s="160" t="s">
        <v>1</v>
      </c>
      <c r="F196" s="161" t="s">
        <v>2568</v>
      </c>
      <c r="H196" s="162">
        <v>6</v>
      </c>
      <c r="I196" s="163"/>
      <c r="L196" s="159"/>
      <c r="M196" s="164"/>
      <c r="T196" s="165"/>
      <c r="AT196" s="160" t="s">
        <v>199</v>
      </c>
      <c r="AU196" s="160" t="s">
        <v>87</v>
      </c>
      <c r="AV196" s="13" t="s">
        <v>87</v>
      </c>
      <c r="AW196" s="13" t="s">
        <v>33</v>
      </c>
      <c r="AX196" s="13" t="s">
        <v>85</v>
      </c>
      <c r="AY196" s="160" t="s">
        <v>185</v>
      </c>
    </row>
    <row r="197" spans="2:65" s="12" customFormat="1" x14ac:dyDescent="0.2">
      <c r="B197" s="153"/>
      <c r="D197" s="149" t="s">
        <v>199</v>
      </c>
      <c r="E197" s="154" t="s">
        <v>1</v>
      </c>
      <c r="F197" s="155" t="s">
        <v>737</v>
      </c>
      <c r="H197" s="154" t="s">
        <v>1</v>
      </c>
      <c r="I197" s="156"/>
      <c r="L197" s="153"/>
      <c r="M197" s="157"/>
      <c r="T197" s="158"/>
      <c r="AT197" s="154" t="s">
        <v>199</v>
      </c>
      <c r="AU197" s="154" t="s">
        <v>87</v>
      </c>
      <c r="AV197" s="12" t="s">
        <v>85</v>
      </c>
      <c r="AW197" s="12" t="s">
        <v>33</v>
      </c>
      <c r="AX197" s="12" t="s">
        <v>77</v>
      </c>
      <c r="AY197" s="154" t="s">
        <v>185</v>
      </c>
    </row>
    <row r="198" spans="2:65" s="1" customFormat="1" ht="16.5" customHeight="1" x14ac:dyDescent="0.2">
      <c r="B198" s="32"/>
      <c r="C198" s="176" t="s">
        <v>393</v>
      </c>
      <c r="D198" s="176" t="s">
        <v>455</v>
      </c>
      <c r="E198" s="177" t="s">
        <v>739</v>
      </c>
      <c r="F198" s="178" t="s">
        <v>740</v>
      </c>
      <c r="G198" s="179" t="s">
        <v>532</v>
      </c>
      <c r="H198" s="180">
        <v>6</v>
      </c>
      <c r="I198" s="181"/>
      <c r="J198" s="182">
        <f>ROUND(I198*H198,2)</f>
        <v>0</v>
      </c>
      <c r="K198" s="178" t="s">
        <v>195</v>
      </c>
      <c r="L198" s="183"/>
      <c r="M198" s="184" t="s">
        <v>1</v>
      </c>
      <c r="N198" s="185" t="s">
        <v>42</v>
      </c>
      <c r="P198" s="145">
        <f>O198*H198</f>
        <v>0</v>
      </c>
      <c r="Q198" s="145">
        <v>8.0000000000000004E-4</v>
      </c>
      <c r="R198" s="145">
        <f>Q198*H198</f>
        <v>4.8000000000000004E-3</v>
      </c>
      <c r="S198" s="145">
        <v>0</v>
      </c>
      <c r="T198" s="146">
        <f>S198*H198</f>
        <v>0</v>
      </c>
      <c r="AR198" s="147" t="s">
        <v>236</v>
      </c>
      <c r="AT198" s="147" t="s">
        <v>455</v>
      </c>
      <c r="AU198" s="147" t="s">
        <v>87</v>
      </c>
      <c r="AY198" s="17" t="s">
        <v>185</v>
      </c>
      <c r="BE198" s="148">
        <f>IF(N198="základní",J198,0)</f>
        <v>0</v>
      </c>
      <c r="BF198" s="148">
        <f>IF(N198="snížená",J198,0)</f>
        <v>0</v>
      </c>
      <c r="BG198" s="148">
        <f>IF(N198="zákl. přenesená",J198,0)</f>
        <v>0</v>
      </c>
      <c r="BH198" s="148">
        <f>IF(N198="sníž. přenesená",J198,0)</f>
        <v>0</v>
      </c>
      <c r="BI198" s="148">
        <f>IF(N198="nulová",J198,0)</f>
        <v>0</v>
      </c>
      <c r="BJ198" s="17" t="s">
        <v>85</v>
      </c>
      <c r="BK198" s="148">
        <f>ROUND(I198*H198,2)</f>
        <v>0</v>
      </c>
      <c r="BL198" s="17" t="s">
        <v>184</v>
      </c>
      <c r="BM198" s="147" t="s">
        <v>2465</v>
      </c>
    </row>
    <row r="199" spans="2:65" s="1" customFormat="1" x14ac:dyDescent="0.2">
      <c r="B199" s="32"/>
      <c r="D199" s="149" t="s">
        <v>198</v>
      </c>
      <c r="F199" s="150" t="s">
        <v>740</v>
      </c>
      <c r="I199" s="151"/>
      <c r="L199" s="32"/>
      <c r="M199" s="152"/>
      <c r="T199" s="56"/>
      <c r="AT199" s="17" t="s">
        <v>198</v>
      </c>
      <c r="AU199" s="17" t="s">
        <v>87</v>
      </c>
    </row>
    <row r="200" spans="2:65" s="13" customFormat="1" x14ac:dyDescent="0.2">
      <c r="B200" s="159"/>
      <c r="D200" s="149" t="s">
        <v>199</v>
      </c>
      <c r="E200" s="160" t="s">
        <v>1</v>
      </c>
      <c r="F200" s="161" t="s">
        <v>1760</v>
      </c>
      <c r="H200" s="162">
        <v>6</v>
      </c>
      <c r="I200" s="163"/>
      <c r="L200" s="159"/>
      <c r="M200" s="164"/>
      <c r="T200" s="165"/>
      <c r="AT200" s="160" t="s">
        <v>199</v>
      </c>
      <c r="AU200" s="160" t="s">
        <v>87</v>
      </c>
      <c r="AV200" s="13" t="s">
        <v>87</v>
      </c>
      <c r="AW200" s="13" t="s">
        <v>33</v>
      </c>
      <c r="AX200" s="13" t="s">
        <v>85</v>
      </c>
      <c r="AY200" s="160" t="s">
        <v>185</v>
      </c>
    </row>
    <row r="201" spans="2:65" s="11" customFormat="1" ht="22.95" customHeight="1" x14ac:dyDescent="0.25">
      <c r="B201" s="124"/>
      <c r="D201" s="125" t="s">
        <v>76</v>
      </c>
      <c r="E201" s="134" t="s">
        <v>975</v>
      </c>
      <c r="F201" s="134" t="s">
        <v>976</v>
      </c>
      <c r="I201" s="127"/>
      <c r="J201" s="135">
        <f>BK201</f>
        <v>0</v>
      </c>
      <c r="L201" s="124"/>
      <c r="M201" s="129"/>
      <c r="P201" s="130">
        <f>SUM(P202:P203)</f>
        <v>0</v>
      </c>
      <c r="R201" s="130">
        <f>SUM(R202:R203)</f>
        <v>0</v>
      </c>
      <c r="T201" s="131">
        <f>SUM(T202:T203)</f>
        <v>0</v>
      </c>
      <c r="AR201" s="125" t="s">
        <v>85</v>
      </c>
      <c r="AT201" s="132" t="s">
        <v>76</v>
      </c>
      <c r="AU201" s="132" t="s">
        <v>85</v>
      </c>
      <c r="AY201" s="125" t="s">
        <v>185</v>
      </c>
      <c r="BK201" s="133">
        <f>SUM(BK202:BK203)</f>
        <v>0</v>
      </c>
    </row>
    <row r="202" spans="2:65" s="1" customFormat="1" ht="16.5" customHeight="1" x14ac:dyDescent="0.2">
      <c r="B202" s="32"/>
      <c r="C202" s="136" t="s">
        <v>399</v>
      </c>
      <c r="D202" s="136" t="s">
        <v>191</v>
      </c>
      <c r="E202" s="137" t="s">
        <v>1705</v>
      </c>
      <c r="F202" s="138" t="s">
        <v>1706</v>
      </c>
      <c r="G202" s="139" t="s">
        <v>443</v>
      </c>
      <c r="H202" s="140">
        <v>118.435</v>
      </c>
      <c r="I202" s="141"/>
      <c r="J202" s="142">
        <f>ROUND(I202*H202,2)</f>
        <v>0</v>
      </c>
      <c r="K202" s="138" t="s">
        <v>195</v>
      </c>
      <c r="L202" s="32"/>
      <c r="M202" s="143" t="s">
        <v>1</v>
      </c>
      <c r="N202" s="144" t="s">
        <v>42</v>
      </c>
      <c r="P202" s="145">
        <f>O202*H202</f>
        <v>0</v>
      </c>
      <c r="Q202" s="145">
        <v>0</v>
      </c>
      <c r="R202" s="145">
        <f>Q202*H202</f>
        <v>0</v>
      </c>
      <c r="S202" s="145">
        <v>0</v>
      </c>
      <c r="T202" s="146">
        <f>S202*H202</f>
        <v>0</v>
      </c>
      <c r="AR202" s="147" t="s">
        <v>184</v>
      </c>
      <c r="AT202" s="147" t="s">
        <v>191</v>
      </c>
      <c r="AU202" s="147" t="s">
        <v>87</v>
      </c>
      <c r="AY202" s="17" t="s">
        <v>185</v>
      </c>
      <c r="BE202" s="148">
        <f>IF(N202="základní",J202,0)</f>
        <v>0</v>
      </c>
      <c r="BF202" s="148">
        <f>IF(N202="snížená",J202,0)</f>
        <v>0</v>
      </c>
      <c r="BG202" s="148">
        <f>IF(N202="zákl. přenesená",J202,0)</f>
        <v>0</v>
      </c>
      <c r="BH202" s="148">
        <f>IF(N202="sníž. přenesená",J202,0)</f>
        <v>0</v>
      </c>
      <c r="BI202" s="148">
        <f>IF(N202="nulová",J202,0)</f>
        <v>0</v>
      </c>
      <c r="BJ202" s="17" t="s">
        <v>85</v>
      </c>
      <c r="BK202" s="148">
        <f>ROUND(I202*H202,2)</f>
        <v>0</v>
      </c>
      <c r="BL202" s="17" t="s">
        <v>184</v>
      </c>
      <c r="BM202" s="147" t="s">
        <v>2435</v>
      </c>
    </row>
    <row r="203" spans="2:65" s="1" customFormat="1" ht="19.2" x14ac:dyDescent="0.2">
      <c r="B203" s="32"/>
      <c r="D203" s="149" t="s">
        <v>198</v>
      </c>
      <c r="F203" s="150" t="s">
        <v>1708</v>
      </c>
      <c r="I203" s="151"/>
      <c r="L203" s="32"/>
      <c r="M203" s="193"/>
      <c r="N203" s="194"/>
      <c r="O203" s="194"/>
      <c r="P203" s="194"/>
      <c r="Q203" s="194"/>
      <c r="R203" s="194"/>
      <c r="S203" s="194"/>
      <c r="T203" s="195"/>
      <c r="AT203" s="17" t="s">
        <v>198</v>
      </c>
      <c r="AU203" s="17" t="s">
        <v>87</v>
      </c>
    </row>
    <row r="204" spans="2:65" s="1" customFormat="1" ht="6.9" customHeight="1" x14ac:dyDescent="0.2">
      <c r="B204" s="44"/>
      <c r="C204" s="45"/>
      <c r="D204" s="45"/>
      <c r="E204" s="45"/>
      <c r="F204" s="45"/>
      <c r="G204" s="45"/>
      <c r="H204" s="45"/>
      <c r="I204" s="45"/>
      <c r="J204" s="45"/>
      <c r="K204" s="45"/>
      <c r="L204" s="32"/>
    </row>
  </sheetData>
  <sheetProtection algorithmName="SHA-512" hashValue="049GbuaGiNp+lk5khbOqZdm4xP/ex0j1HoSiNbUlZHKLqL3VV5rRadIGA3WKcZI+2Srwnqpi/HcxFS9huxpYzQ==" saltValue="eqoMx8Jkr6+ZhLdFMWP5tbpM95m1r+UvEFM/HtVteXNatHHPlFnNmVUocQq6R+Er0ztMm/4Y5YtlxbRtbm6WHA==" spinCount="100000" sheet="1" objects="1" scenarios="1" formatColumns="0" formatRows="0" autoFilter="0"/>
  <autoFilter ref="C124:K203" xr:uid="{00000000-0009-0000-0000-00000F000000}"/>
  <mergeCells count="12">
    <mergeCell ref="E117:H117"/>
    <mergeCell ref="L2:V2"/>
    <mergeCell ref="E85:H85"/>
    <mergeCell ref="E87:H87"/>
    <mergeCell ref="E89:H89"/>
    <mergeCell ref="E113:H113"/>
    <mergeCell ref="E115:H115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pageSetUpPr fitToPage="1"/>
  </sheetPr>
  <dimension ref="B2:BM285"/>
  <sheetViews>
    <sheetView showGridLines="0" workbookViewId="0"/>
  </sheetViews>
  <sheetFormatPr defaultRowHeight="10.199999999999999" x14ac:dyDescent="0.2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100.85546875" customWidth="1"/>
    <col min="7" max="7" width="7.42578125" customWidth="1"/>
    <col min="8" max="8" width="14" customWidth="1"/>
    <col min="9" max="9" width="15.85546875" customWidth="1"/>
    <col min="10" max="11" width="22.28515625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 x14ac:dyDescent="0.2">
      <c r="L2" s="209"/>
      <c r="M2" s="209"/>
      <c r="N2" s="209"/>
      <c r="O2" s="209"/>
      <c r="P2" s="209"/>
      <c r="Q2" s="209"/>
      <c r="R2" s="209"/>
      <c r="S2" s="209"/>
      <c r="T2" s="209"/>
      <c r="U2" s="209"/>
      <c r="V2" s="209"/>
      <c r="AT2" s="17" t="s">
        <v>150</v>
      </c>
    </row>
    <row r="3" spans="2:46" ht="6.9" customHeight="1" x14ac:dyDescent="0.2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87</v>
      </c>
    </row>
    <row r="4" spans="2:46" ht="24.9" customHeight="1" x14ac:dyDescent="0.2">
      <c r="B4" s="20"/>
      <c r="D4" s="21" t="s">
        <v>154</v>
      </c>
      <c r="L4" s="20"/>
      <c r="M4" s="93" t="s">
        <v>10</v>
      </c>
      <c r="AT4" s="17" t="s">
        <v>4</v>
      </c>
    </row>
    <row r="5" spans="2:46" ht="6.9" customHeight="1" x14ac:dyDescent="0.2">
      <c r="B5" s="20"/>
      <c r="L5" s="20"/>
    </row>
    <row r="6" spans="2:46" ht="12" customHeight="1" x14ac:dyDescent="0.2">
      <c r="B6" s="20"/>
      <c r="D6" s="27" t="s">
        <v>16</v>
      </c>
      <c r="L6" s="20"/>
    </row>
    <row r="7" spans="2:46" ht="16.5" customHeight="1" x14ac:dyDescent="0.2">
      <c r="B7" s="20"/>
      <c r="E7" s="239" t="str">
        <f>'Rekapitulace stavby'!K6</f>
        <v>Stavební úpravy MK v ul. Na Chmelnici a části ul. Vrchlickéhé v Třeboni</v>
      </c>
      <c r="F7" s="240"/>
      <c r="G7" s="240"/>
      <c r="H7" s="240"/>
      <c r="L7" s="20"/>
    </row>
    <row r="8" spans="2:46" ht="12" customHeight="1" x14ac:dyDescent="0.2">
      <c r="B8" s="20"/>
      <c r="D8" s="27" t="s">
        <v>155</v>
      </c>
      <c r="L8" s="20"/>
    </row>
    <row r="9" spans="2:46" s="1" customFormat="1" ht="16.5" customHeight="1" x14ac:dyDescent="0.2">
      <c r="B9" s="32"/>
      <c r="E9" s="239" t="s">
        <v>2569</v>
      </c>
      <c r="F9" s="238"/>
      <c r="G9" s="238"/>
      <c r="H9" s="238"/>
      <c r="L9" s="32"/>
    </row>
    <row r="10" spans="2:46" s="1" customFormat="1" ht="12" customHeight="1" x14ac:dyDescent="0.2">
      <c r="B10" s="32"/>
      <c r="D10" s="27" t="s">
        <v>1450</v>
      </c>
      <c r="L10" s="32"/>
    </row>
    <row r="11" spans="2:46" s="1" customFormat="1" ht="16.5" customHeight="1" x14ac:dyDescent="0.2">
      <c r="B11" s="32"/>
      <c r="E11" s="225" t="s">
        <v>2570</v>
      </c>
      <c r="F11" s="238"/>
      <c r="G11" s="238"/>
      <c r="H11" s="238"/>
      <c r="L11" s="32"/>
    </row>
    <row r="12" spans="2:46" s="1" customFormat="1" x14ac:dyDescent="0.2">
      <c r="B12" s="32"/>
      <c r="L12" s="32"/>
    </row>
    <row r="13" spans="2:46" s="1" customFormat="1" ht="12" customHeight="1" x14ac:dyDescent="0.2">
      <c r="B13" s="32"/>
      <c r="D13" s="27" t="s">
        <v>18</v>
      </c>
      <c r="F13" s="25" t="s">
        <v>1</v>
      </c>
      <c r="I13" s="27" t="s">
        <v>19</v>
      </c>
      <c r="J13" s="25" t="s">
        <v>1</v>
      </c>
      <c r="L13" s="32"/>
    </row>
    <row r="14" spans="2:46" s="1" customFormat="1" ht="12" customHeight="1" x14ac:dyDescent="0.2">
      <c r="B14" s="32"/>
      <c r="D14" s="27" t="s">
        <v>20</v>
      </c>
      <c r="F14" s="25" t="s">
        <v>21</v>
      </c>
      <c r="I14" s="27" t="s">
        <v>22</v>
      </c>
      <c r="J14" s="52" t="str">
        <f>'Rekapitulace stavby'!AN8</f>
        <v>6. 6. 2024</v>
      </c>
      <c r="L14" s="32"/>
    </row>
    <row r="15" spans="2:46" s="1" customFormat="1" ht="10.95" customHeight="1" x14ac:dyDescent="0.2">
      <c r="B15" s="32"/>
      <c r="L15" s="32"/>
    </row>
    <row r="16" spans="2:46" s="1" customFormat="1" ht="12" customHeight="1" x14ac:dyDescent="0.2">
      <c r="B16" s="32"/>
      <c r="D16" s="27" t="s">
        <v>24</v>
      </c>
      <c r="I16" s="27" t="s">
        <v>25</v>
      </c>
      <c r="J16" s="25" t="s">
        <v>1</v>
      </c>
      <c r="L16" s="32"/>
    </row>
    <row r="17" spans="2:12" s="1" customFormat="1" ht="18" customHeight="1" x14ac:dyDescent="0.2">
      <c r="B17" s="32"/>
      <c r="E17" s="25" t="s">
        <v>26</v>
      </c>
      <c r="I17" s="27" t="s">
        <v>27</v>
      </c>
      <c r="J17" s="25" t="s">
        <v>1</v>
      </c>
      <c r="L17" s="32"/>
    </row>
    <row r="18" spans="2:12" s="1" customFormat="1" ht="6.9" customHeight="1" x14ac:dyDescent="0.2">
      <c r="B18" s="32"/>
      <c r="L18" s="32"/>
    </row>
    <row r="19" spans="2:12" s="1" customFormat="1" ht="12" customHeight="1" x14ac:dyDescent="0.2">
      <c r="B19" s="32"/>
      <c r="D19" s="27" t="s">
        <v>28</v>
      </c>
      <c r="I19" s="27" t="s">
        <v>25</v>
      </c>
      <c r="J19" s="28" t="str">
        <f>'Rekapitulace stavby'!AN13</f>
        <v>Vyplň údaj</v>
      </c>
      <c r="L19" s="32"/>
    </row>
    <row r="20" spans="2:12" s="1" customFormat="1" ht="18" customHeight="1" x14ac:dyDescent="0.2">
      <c r="B20" s="32"/>
      <c r="E20" s="241" t="str">
        <f>'Rekapitulace stavby'!E14</f>
        <v>Vyplň údaj</v>
      </c>
      <c r="F20" s="208"/>
      <c r="G20" s="208"/>
      <c r="H20" s="208"/>
      <c r="I20" s="27" t="s">
        <v>27</v>
      </c>
      <c r="J20" s="28" t="str">
        <f>'Rekapitulace stavby'!AN14</f>
        <v>Vyplň údaj</v>
      </c>
      <c r="L20" s="32"/>
    </row>
    <row r="21" spans="2:12" s="1" customFormat="1" ht="6.9" customHeight="1" x14ac:dyDescent="0.2">
      <c r="B21" s="32"/>
      <c r="L21" s="32"/>
    </row>
    <row r="22" spans="2:12" s="1" customFormat="1" ht="12" customHeight="1" x14ac:dyDescent="0.2">
      <c r="B22" s="32"/>
      <c r="D22" s="27" t="s">
        <v>30</v>
      </c>
      <c r="I22" s="27" t="s">
        <v>25</v>
      </c>
      <c r="J22" s="25" t="s">
        <v>1</v>
      </c>
      <c r="L22" s="32"/>
    </row>
    <row r="23" spans="2:12" s="1" customFormat="1" ht="18" customHeight="1" x14ac:dyDescent="0.2">
      <c r="B23" s="32"/>
      <c r="E23" s="25" t="s">
        <v>2571</v>
      </c>
      <c r="I23" s="27" t="s">
        <v>27</v>
      </c>
      <c r="J23" s="25" t="s">
        <v>1</v>
      </c>
      <c r="L23" s="32"/>
    </row>
    <row r="24" spans="2:12" s="1" customFormat="1" ht="6.9" customHeight="1" x14ac:dyDescent="0.2">
      <c r="B24" s="32"/>
      <c r="L24" s="32"/>
    </row>
    <row r="25" spans="2:12" s="1" customFormat="1" ht="12" customHeight="1" x14ac:dyDescent="0.2">
      <c r="B25" s="32"/>
      <c r="D25" s="27" t="s">
        <v>34</v>
      </c>
      <c r="I25" s="27" t="s">
        <v>25</v>
      </c>
      <c r="J25" s="25" t="str">
        <f>IF('Rekapitulace stavby'!AN19="","",'Rekapitulace stavby'!AN19)</f>
        <v/>
      </c>
      <c r="L25" s="32"/>
    </row>
    <row r="26" spans="2:12" s="1" customFormat="1" ht="18" customHeight="1" x14ac:dyDescent="0.2">
      <c r="B26" s="32"/>
      <c r="E26" s="25" t="str">
        <f>IF('Rekapitulace stavby'!E20="","",'Rekapitulace stavby'!E20)</f>
        <v xml:space="preserve"> </v>
      </c>
      <c r="I26" s="27" t="s">
        <v>27</v>
      </c>
      <c r="J26" s="25" t="str">
        <f>IF('Rekapitulace stavby'!AN20="","",'Rekapitulace stavby'!AN20)</f>
        <v/>
      </c>
      <c r="L26" s="32"/>
    </row>
    <row r="27" spans="2:12" s="1" customFormat="1" ht="6.9" customHeight="1" x14ac:dyDescent="0.2">
      <c r="B27" s="32"/>
      <c r="L27" s="32"/>
    </row>
    <row r="28" spans="2:12" s="1" customFormat="1" ht="12" customHeight="1" x14ac:dyDescent="0.2">
      <c r="B28" s="32"/>
      <c r="D28" s="27" t="s">
        <v>36</v>
      </c>
      <c r="L28" s="32"/>
    </row>
    <row r="29" spans="2:12" s="7" customFormat="1" ht="16.5" customHeight="1" x14ac:dyDescent="0.2">
      <c r="B29" s="94"/>
      <c r="E29" s="213" t="s">
        <v>1</v>
      </c>
      <c r="F29" s="213"/>
      <c r="G29" s="213"/>
      <c r="H29" s="213"/>
      <c r="L29" s="94"/>
    </row>
    <row r="30" spans="2:12" s="1" customFormat="1" ht="6.9" customHeight="1" x14ac:dyDescent="0.2">
      <c r="B30" s="32"/>
      <c r="L30" s="32"/>
    </row>
    <row r="31" spans="2:12" s="1" customFormat="1" ht="6.9" customHeight="1" x14ac:dyDescent="0.2">
      <c r="B31" s="32"/>
      <c r="D31" s="53"/>
      <c r="E31" s="53"/>
      <c r="F31" s="53"/>
      <c r="G31" s="53"/>
      <c r="H31" s="53"/>
      <c r="I31" s="53"/>
      <c r="J31" s="53"/>
      <c r="K31" s="53"/>
      <c r="L31" s="32"/>
    </row>
    <row r="32" spans="2:12" s="1" customFormat="1" ht="25.35" customHeight="1" x14ac:dyDescent="0.2">
      <c r="B32" s="32"/>
      <c r="D32" s="95" t="s">
        <v>37</v>
      </c>
      <c r="J32" s="66">
        <f>ROUND(J128, 2)</f>
        <v>0</v>
      </c>
      <c r="L32" s="32"/>
    </row>
    <row r="33" spans="2:12" s="1" customFormat="1" ht="6.9" customHeight="1" x14ac:dyDescent="0.2">
      <c r="B33" s="32"/>
      <c r="D33" s="53"/>
      <c r="E33" s="53"/>
      <c r="F33" s="53"/>
      <c r="G33" s="53"/>
      <c r="H33" s="53"/>
      <c r="I33" s="53"/>
      <c r="J33" s="53"/>
      <c r="K33" s="53"/>
      <c r="L33" s="32"/>
    </row>
    <row r="34" spans="2:12" s="1" customFormat="1" ht="14.4" customHeight="1" x14ac:dyDescent="0.2">
      <c r="B34" s="32"/>
      <c r="F34" s="35" t="s">
        <v>39</v>
      </c>
      <c r="I34" s="35" t="s">
        <v>38</v>
      </c>
      <c r="J34" s="35" t="s">
        <v>40</v>
      </c>
      <c r="L34" s="32"/>
    </row>
    <row r="35" spans="2:12" s="1" customFormat="1" ht="14.4" customHeight="1" x14ac:dyDescent="0.2">
      <c r="B35" s="32"/>
      <c r="D35" s="55" t="s">
        <v>41</v>
      </c>
      <c r="E35" s="27" t="s">
        <v>42</v>
      </c>
      <c r="F35" s="86">
        <f>ROUND((SUM(BE128:BE284)),  2)</f>
        <v>0</v>
      </c>
      <c r="I35" s="96">
        <v>0.21</v>
      </c>
      <c r="J35" s="86">
        <f>ROUND(((SUM(BE128:BE284))*I35),  2)</f>
        <v>0</v>
      </c>
      <c r="L35" s="32"/>
    </row>
    <row r="36" spans="2:12" s="1" customFormat="1" ht="14.4" customHeight="1" x14ac:dyDescent="0.2">
      <c r="B36" s="32"/>
      <c r="E36" s="27" t="s">
        <v>43</v>
      </c>
      <c r="F36" s="86">
        <f>ROUND((SUM(BF128:BF284)),  2)</f>
        <v>0</v>
      </c>
      <c r="I36" s="96">
        <v>0.15</v>
      </c>
      <c r="J36" s="86">
        <f>ROUND(((SUM(BF128:BF284))*I36),  2)</f>
        <v>0</v>
      </c>
      <c r="L36" s="32"/>
    </row>
    <row r="37" spans="2:12" s="1" customFormat="1" ht="14.4" hidden="1" customHeight="1" x14ac:dyDescent="0.2">
      <c r="B37" s="32"/>
      <c r="E37" s="27" t="s">
        <v>44</v>
      </c>
      <c r="F37" s="86">
        <f>ROUND((SUM(BG128:BG284)),  2)</f>
        <v>0</v>
      </c>
      <c r="I37" s="96">
        <v>0.21</v>
      </c>
      <c r="J37" s="86">
        <f>0</f>
        <v>0</v>
      </c>
      <c r="L37" s="32"/>
    </row>
    <row r="38" spans="2:12" s="1" customFormat="1" ht="14.4" hidden="1" customHeight="1" x14ac:dyDescent="0.2">
      <c r="B38" s="32"/>
      <c r="E38" s="27" t="s">
        <v>45</v>
      </c>
      <c r="F38" s="86">
        <f>ROUND((SUM(BH128:BH284)),  2)</f>
        <v>0</v>
      </c>
      <c r="I38" s="96">
        <v>0.15</v>
      </c>
      <c r="J38" s="86">
        <f>0</f>
        <v>0</v>
      </c>
      <c r="L38" s="32"/>
    </row>
    <row r="39" spans="2:12" s="1" customFormat="1" ht="14.4" hidden="1" customHeight="1" x14ac:dyDescent="0.2">
      <c r="B39" s="32"/>
      <c r="E39" s="27" t="s">
        <v>46</v>
      </c>
      <c r="F39" s="86">
        <f>ROUND((SUM(BI128:BI284)),  2)</f>
        <v>0</v>
      </c>
      <c r="I39" s="96">
        <v>0</v>
      </c>
      <c r="J39" s="86">
        <f>0</f>
        <v>0</v>
      </c>
      <c r="L39" s="32"/>
    </row>
    <row r="40" spans="2:12" s="1" customFormat="1" ht="6.9" customHeight="1" x14ac:dyDescent="0.2">
      <c r="B40" s="32"/>
      <c r="L40" s="32"/>
    </row>
    <row r="41" spans="2:12" s="1" customFormat="1" ht="25.35" customHeight="1" x14ac:dyDescent="0.2">
      <c r="B41" s="32"/>
      <c r="C41" s="97"/>
      <c r="D41" s="98" t="s">
        <v>47</v>
      </c>
      <c r="E41" s="57"/>
      <c r="F41" s="57"/>
      <c r="G41" s="99" t="s">
        <v>48</v>
      </c>
      <c r="H41" s="100" t="s">
        <v>49</v>
      </c>
      <c r="I41" s="57"/>
      <c r="J41" s="101">
        <f>SUM(J32:J39)</f>
        <v>0</v>
      </c>
      <c r="K41" s="102"/>
      <c r="L41" s="32"/>
    </row>
    <row r="42" spans="2:12" s="1" customFormat="1" ht="14.4" customHeight="1" x14ac:dyDescent="0.2">
      <c r="B42" s="32"/>
      <c r="L42" s="32"/>
    </row>
    <row r="43" spans="2:12" ht="14.4" customHeight="1" x14ac:dyDescent="0.2">
      <c r="B43" s="20"/>
      <c r="L43" s="20"/>
    </row>
    <row r="44" spans="2:12" ht="14.4" customHeight="1" x14ac:dyDescent="0.2">
      <c r="B44" s="20"/>
      <c r="L44" s="20"/>
    </row>
    <row r="45" spans="2:12" ht="14.4" customHeight="1" x14ac:dyDescent="0.2">
      <c r="B45" s="20"/>
      <c r="L45" s="20"/>
    </row>
    <row r="46" spans="2:12" ht="14.4" customHeight="1" x14ac:dyDescent="0.2">
      <c r="B46" s="20"/>
      <c r="L46" s="20"/>
    </row>
    <row r="47" spans="2:12" ht="14.4" customHeight="1" x14ac:dyDescent="0.2">
      <c r="B47" s="20"/>
      <c r="L47" s="20"/>
    </row>
    <row r="48" spans="2:12" ht="14.4" customHeight="1" x14ac:dyDescent="0.2">
      <c r="B48" s="20"/>
      <c r="L48" s="20"/>
    </row>
    <row r="49" spans="2:12" ht="14.4" customHeight="1" x14ac:dyDescent="0.2">
      <c r="B49" s="20"/>
      <c r="L49" s="20"/>
    </row>
    <row r="50" spans="2:12" s="1" customFormat="1" ht="14.4" customHeight="1" x14ac:dyDescent="0.2">
      <c r="B50" s="32"/>
      <c r="D50" s="41" t="s">
        <v>50</v>
      </c>
      <c r="E50" s="42"/>
      <c r="F50" s="42"/>
      <c r="G50" s="41" t="s">
        <v>51</v>
      </c>
      <c r="H50" s="42"/>
      <c r="I50" s="42"/>
      <c r="J50" s="42"/>
      <c r="K50" s="42"/>
      <c r="L50" s="32"/>
    </row>
    <row r="51" spans="2:12" x14ac:dyDescent="0.2">
      <c r="B51" s="20"/>
      <c r="L51" s="20"/>
    </row>
    <row r="52" spans="2:12" x14ac:dyDescent="0.2">
      <c r="B52" s="20"/>
      <c r="L52" s="20"/>
    </row>
    <row r="53" spans="2:12" x14ac:dyDescent="0.2">
      <c r="B53" s="20"/>
      <c r="L53" s="20"/>
    </row>
    <row r="54" spans="2:12" x14ac:dyDescent="0.2">
      <c r="B54" s="20"/>
      <c r="L54" s="20"/>
    </row>
    <row r="55" spans="2:12" x14ac:dyDescent="0.2">
      <c r="B55" s="20"/>
      <c r="L55" s="20"/>
    </row>
    <row r="56" spans="2:12" x14ac:dyDescent="0.2">
      <c r="B56" s="20"/>
      <c r="L56" s="20"/>
    </row>
    <row r="57" spans="2:12" x14ac:dyDescent="0.2">
      <c r="B57" s="20"/>
      <c r="L57" s="20"/>
    </row>
    <row r="58" spans="2:12" x14ac:dyDescent="0.2">
      <c r="B58" s="20"/>
      <c r="L58" s="20"/>
    </row>
    <row r="59" spans="2:12" x14ac:dyDescent="0.2">
      <c r="B59" s="20"/>
      <c r="L59" s="20"/>
    </row>
    <row r="60" spans="2:12" x14ac:dyDescent="0.2">
      <c r="B60" s="20"/>
      <c r="L60" s="20"/>
    </row>
    <row r="61" spans="2:12" s="1" customFormat="1" ht="13.2" x14ac:dyDescent="0.2">
      <c r="B61" s="32"/>
      <c r="D61" s="43" t="s">
        <v>52</v>
      </c>
      <c r="E61" s="34"/>
      <c r="F61" s="103" t="s">
        <v>53</v>
      </c>
      <c r="G61" s="43" t="s">
        <v>52</v>
      </c>
      <c r="H61" s="34"/>
      <c r="I61" s="34"/>
      <c r="J61" s="104" t="s">
        <v>53</v>
      </c>
      <c r="K61" s="34"/>
      <c r="L61" s="32"/>
    </row>
    <row r="62" spans="2:12" x14ac:dyDescent="0.2">
      <c r="B62" s="20"/>
      <c r="L62" s="20"/>
    </row>
    <row r="63" spans="2:12" x14ac:dyDescent="0.2">
      <c r="B63" s="20"/>
      <c r="L63" s="20"/>
    </row>
    <row r="64" spans="2:12" x14ac:dyDescent="0.2">
      <c r="B64" s="20"/>
      <c r="L64" s="20"/>
    </row>
    <row r="65" spans="2:12" s="1" customFormat="1" ht="13.2" x14ac:dyDescent="0.2">
      <c r="B65" s="32"/>
      <c r="D65" s="41" t="s">
        <v>54</v>
      </c>
      <c r="E65" s="42"/>
      <c r="F65" s="42"/>
      <c r="G65" s="41" t="s">
        <v>55</v>
      </c>
      <c r="H65" s="42"/>
      <c r="I65" s="42"/>
      <c r="J65" s="42"/>
      <c r="K65" s="42"/>
      <c r="L65" s="32"/>
    </row>
    <row r="66" spans="2:12" x14ac:dyDescent="0.2">
      <c r="B66" s="20"/>
      <c r="L66" s="20"/>
    </row>
    <row r="67" spans="2:12" x14ac:dyDescent="0.2">
      <c r="B67" s="20"/>
      <c r="L67" s="20"/>
    </row>
    <row r="68" spans="2:12" x14ac:dyDescent="0.2">
      <c r="B68" s="20"/>
      <c r="L68" s="20"/>
    </row>
    <row r="69" spans="2:12" x14ac:dyDescent="0.2">
      <c r="B69" s="20"/>
      <c r="L69" s="20"/>
    </row>
    <row r="70" spans="2:12" x14ac:dyDescent="0.2">
      <c r="B70" s="20"/>
      <c r="L70" s="20"/>
    </row>
    <row r="71" spans="2:12" x14ac:dyDescent="0.2">
      <c r="B71" s="20"/>
      <c r="L71" s="20"/>
    </row>
    <row r="72" spans="2:12" x14ac:dyDescent="0.2">
      <c r="B72" s="20"/>
      <c r="L72" s="20"/>
    </row>
    <row r="73" spans="2:12" x14ac:dyDescent="0.2">
      <c r="B73" s="20"/>
      <c r="L73" s="20"/>
    </row>
    <row r="74" spans="2:12" x14ac:dyDescent="0.2">
      <c r="B74" s="20"/>
      <c r="L74" s="20"/>
    </row>
    <row r="75" spans="2:12" x14ac:dyDescent="0.2">
      <c r="B75" s="20"/>
      <c r="L75" s="20"/>
    </row>
    <row r="76" spans="2:12" s="1" customFormat="1" ht="13.2" x14ac:dyDescent="0.2">
      <c r="B76" s="32"/>
      <c r="D76" s="43" t="s">
        <v>52</v>
      </c>
      <c r="E76" s="34"/>
      <c r="F76" s="103" t="s">
        <v>53</v>
      </c>
      <c r="G76" s="43" t="s">
        <v>52</v>
      </c>
      <c r="H76" s="34"/>
      <c r="I76" s="34"/>
      <c r="J76" s="104" t="s">
        <v>53</v>
      </c>
      <c r="K76" s="34"/>
      <c r="L76" s="32"/>
    </row>
    <row r="77" spans="2:12" s="1" customFormat="1" ht="14.4" customHeight="1" x14ac:dyDescent="0.2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2"/>
    </row>
    <row r="81" spans="2:12" s="1" customFormat="1" ht="6.9" customHeight="1" x14ac:dyDescent="0.2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2"/>
    </row>
    <row r="82" spans="2:12" s="1" customFormat="1" ht="24.9" customHeight="1" x14ac:dyDescent="0.2">
      <c r="B82" s="32"/>
      <c r="C82" s="21" t="s">
        <v>157</v>
      </c>
      <c r="L82" s="32"/>
    </row>
    <row r="83" spans="2:12" s="1" customFormat="1" ht="6.9" customHeight="1" x14ac:dyDescent="0.2">
      <c r="B83" s="32"/>
      <c r="L83" s="32"/>
    </row>
    <row r="84" spans="2:12" s="1" customFormat="1" ht="12" customHeight="1" x14ac:dyDescent="0.2">
      <c r="B84" s="32"/>
      <c r="C84" s="27" t="s">
        <v>16</v>
      </c>
      <c r="L84" s="32"/>
    </row>
    <row r="85" spans="2:12" s="1" customFormat="1" ht="16.5" customHeight="1" x14ac:dyDescent="0.2">
      <c r="B85" s="32"/>
      <c r="E85" s="239" t="str">
        <f>E7</f>
        <v>Stavební úpravy MK v ul. Na Chmelnici a části ul. Vrchlickéhé v Třeboni</v>
      </c>
      <c r="F85" s="240"/>
      <c r="G85" s="240"/>
      <c r="H85" s="240"/>
      <c r="L85" s="32"/>
    </row>
    <row r="86" spans="2:12" ht="12" customHeight="1" x14ac:dyDescent="0.2">
      <c r="B86" s="20"/>
      <c r="C86" s="27" t="s">
        <v>155</v>
      </c>
      <c r="L86" s="20"/>
    </row>
    <row r="87" spans="2:12" s="1" customFormat="1" ht="16.5" customHeight="1" x14ac:dyDescent="0.2">
      <c r="B87" s="32"/>
      <c r="E87" s="239" t="s">
        <v>2569</v>
      </c>
      <c r="F87" s="238"/>
      <c r="G87" s="238"/>
      <c r="H87" s="238"/>
      <c r="L87" s="32"/>
    </row>
    <row r="88" spans="2:12" s="1" customFormat="1" ht="12" customHeight="1" x14ac:dyDescent="0.2">
      <c r="B88" s="32"/>
      <c r="C88" s="27" t="s">
        <v>1450</v>
      </c>
      <c r="L88" s="32"/>
    </row>
    <row r="89" spans="2:12" s="1" customFormat="1" ht="16.5" customHeight="1" x14ac:dyDescent="0.2">
      <c r="B89" s="32"/>
      <c r="E89" s="225" t="str">
        <f>E11</f>
        <v>401a - Veřejné osvětlení, ulice Vrchlického</v>
      </c>
      <c r="F89" s="238"/>
      <c r="G89" s="238"/>
      <c r="H89" s="238"/>
      <c r="L89" s="32"/>
    </row>
    <row r="90" spans="2:12" s="1" customFormat="1" ht="6.9" customHeight="1" x14ac:dyDescent="0.2">
      <c r="B90" s="32"/>
      <c r="L90" s="32"/>
    </row>
    <row r="91" spans="2:12" s="1" customFormat="1" ht="12" customHeight="1" x14ac:dyDescent="0.2">
      <c r="B91" s="32"/>
      <c r="C91" s="27" t="s">
        <v>20</v>
      </c>
      <c r="F91" s="25" t="str">
        <f>F14</f>
        <v>Třeboň</v>
      </c>
      <c r="I91" s="27" t="s">
        <v>22</v>
      </c>
      <c r="J91" s="52" t="str">
        <f>IF(J14="","",J14)</f>
        <v>6. 6. 2024</v>
      </c>
      <c r="L91" s="32"/>
    </row>
    <row r="92" spans="2:12" s="1" customFormat="1" ht="6.9" customHeight="1" x14ac:dyDescent="0.2">
      <c r="B92" s="32"/>
      <c r="L92" s="32"/>
    </row>
    <row r="93" spans="2:12" s="1" customFormat="1" ht="15.15" customHeight="1" x14ac:dyDescent="0.2">
      <c r="B93" s="32"/>
      <c r="C93" s="27" t="s">
        <v>24</v>
      </c>
      <c r="F93" s="25" t="str">
        <f>E17</f>
        <v>Město Třeboň</v>
      </c>
      <c r="I93" s="27" t="s">
        <v>30</v>
      </c>
      <c r="J93" s="30" t="str">
        <f>E23</f>
        <v>Ing.Jakub Kašparů</v>
      </c>
      <c r="L93" s="32"/>
    </row>
    <row r="94" spans="2:12" s="1" customFormat="1" ht="15.15" customHeight="1" x14ac:dyDescent="0.2">
      <c r="B94" s="32"/>
      <c r="C94" s="27" t="s">
        <v>28</v>
      </c>
      <c r="F94" s="25" t="str">
        <f>IF(E20="","",E20)</f>
        <v>Vyplň údaj</v>
      </c>
      <c r="I94" s="27" t="s">
        <v>34</v>
      </c>
      <c r="J94" s="30" t="str">
        <f>E26</f>
        <v xml:space="preserve"> </v>
      </c>
      <c r="L94" s="32"/>
    </row>
    <row r="95" spans="2:12" s="1" customFormat="1" ht="10.35" customHeight="1" x14ac:dyDescent="0.2">
      <c r="B95" s="32"/>
      <c r="L95" s="32"/>
    </row>
    <row r="96" spans="2:12" s="1" customFormat="1" ht="29.25" customHeight="1" x14ac:dyDescent="0.2">
      <c r="B96" s="32"/>
      <c r="C96" s="105" t="s">
        <v>158</v>
      </c>
      <c r="D96" s="97"/>
      <c r="E96" s="97"/>
      <c r="F96" s="97"/>
      <c r="G96" s="97"/>
      <c r="H96" s="97"/>
      <c r="I96" s="97"/>
      <c r="J96" s="106" t="s">
        <v>159</v>
      </c>
      <c r="K96" s="97"/>
      <c r="L96" s="32"/>
    </row>
    <row r="97" spans="2:47" s="1" customFormat="1" ht="10.35" customHeight="1" x14ac:dyDescent="0.2">
      <c r="B97" s="32"/>
      <c r="L97" s="32"/>
    </row>
    <row r="98" spans="2:47" s="1" customFormat="1" ht="22.95" customHeight="1" x14ac:dyDescent="0.2">
      <c r="B98" s="32"/>
      <c r="C98" s="107" t="s">
        <v>160</v>
      </c>
      <c r="J98" s="66">
        <f>J128</f>
        <v>0</v>
      </c>
      <c r="L98" s="32"/>
      <c r="AU98" s="17" t="s">
        <v>161</v>
      </c>
    </row>
    <row r="99" spans="2:47" s="8" customFormat="1" ht="24.9" customHeight="1" x14ac:dyDescent="0.2">
      <c r="B99" s="108"/>
      <c r="D99" s="109" t="s">
        <v>2572</v>
      </c>
      <c r="E99" s="110"/>
      <c r="F99" s="110"/>
      <c r="G99" s="110"/>
      <c r="H99" s="110"/>
      <c r="I99" s="110"/>
      <c r="J99" s="111">
        <f>J129</f>
        <v>0</v>
      </c>
      <c r="L99" s="108"/>
    </row>
    <row r="100" spans="2:47" s="9" customFormat="1" ht="19.95" customHeight="1" x14ac:dyDescent="0.2">
      <c r="B100" s="112"/>
      <c r="D100" s="113" t="s">
        <v>2573</v>
      </c>
      <c r="E100" s="114"/>
      <c r="F100" s="114"/>
      <c r="G100" s="114"/>
      <c r="H100" s="114"/>
      <c r="I100" s="114"/>
      <c r="J100" s="115">
        <f>J130</f>
        <v>0</v>
      </c>
      <c r="L100" s="112"/>
    </row>
    <row r="101" spans="2:47" s="8" customFormat="1" ht="24.9" customHeight="1" x14ac:dyDescent="0.2">
      <c r="B101" s="108"/>
      <c r="D101" s="109" t="s">
        <v>2574</v>
      </c>
      <c r="E101" s="110"/>
      <c r="F101" s="110"/>
      <c r="G101" s="110"/>
      <c r="H101" s="110"/>
      <c r="I101" s="110"/>
      <c r="J101" s="111">
        <f>J137</f>
        <v>0</v>
      </c>
      <c r="L101" s="108"/>
    </row>
    <row r="102" spans="2:47" s="9" customFormat="1" ht="19.95" customHeight="1" x14ac:dyDescent="0.2">
      <c r="B102" s="112"/>
      <c r="D102" s="113" t="s">
        <v>2575</v>
      </c>
      <c r="E102" s="114"/>
      <c r="F102" s="114"/>
      <c r="G102" s="114"/>
      <c r="H102" s="114"/>
      <c r="I102" s="114"/>
      <c r="J102" s="115">
        <f>J138</f>
        <v>0</v>
      </c>
      <c r="L102" s="112"/>
    </row>
    <row r="103" spans="2:47" s="9" customFormat="1" ht="19.95" customHeight="1" x14ac:dyDescent="0.2">
      <c r="B103" s="112"/>
      <c r="D103" s="113" t="s">
        <v>2576</v>
      </c>
      <c r="E103" s="114"/>
      <c r="F103" s="114"/>
      <c r="G103" s="114"/>
      <c r="H103" s="114"/>
      <c r="I103" s="114"/>
      <c r="J103" s="115">
        <f>J204</f>
        <v>0</v>
      </c>
      <c r="L103" s="112"/>
    </row>
    <row r="104" spans="2:47" s="9" customFormat="1" ht="14.85" customHeight="1" x14ac:dyDescent="0.2">
      <c r="B104" s="112"/>
      <c r="D104" s="113" t="s">
        <v>2577</v>
      </c>
      <c r="E104" s="114"/>
      <c r="F104" s="114"/>
      <c r="G104" s="114"/>
      <c r="H104" s="114"/>
      <c r="I104" s="114"/>
      <c r="J104" s="115">
        <f>J261</f>
        <v>0</v>
      </c>
      <c r="L104" s="112"/>
    </row>
    <row r="105" spans="2:47" s="8" customFormat="1" ht="24.9" customHeight="1" x14ac:dyDescent="0.2">
      <c r="B105" s="108"/>
      <c r="D105" s="109" t="s">
        <v>163</v>
      </c>
      <c r="E105" s="110"/>
      <c r="F105" s="110"/>
      <c r="G105" s="110"/>
      <c r="H105" s="110"/>
      <c r="I105" s="110"/>
      <c r="J105" s="111">
        <f>J275</f>
        <v>0</v>
      </c>
      <c r="L105" s="108"/>
    </row>
    <row r="106" spans="2:47" s="9" customFormat="1" ht="19.95" customHeight="1" x14ac:dyDescent="0.2">
      <c r="B106" s="112"/>
      <c r="D106" s="113" t="s">
        <v>164</v>
      </c>
      <c r="E106" s="114"/>
      <c r="F106" s="114"/>
      <c r="G106" s="114"/>
      <c r="H106" s="114"/>
      <c r="I106" s="114"/>
      <c r="J106" s="115">
        <f>J276</f>
        <v>0</v>
      </c>
      <c r="L106" s="112"/>
    </row>
    <row r="107" spans="2:47" s="1" customFormat="1" ht="21.75" customHeight="1" x14ac:dyDescent="0.2">
      <c r="B107" s="32"/>
      <c r="L107" s="32"/>
    </row>
    <row r="108" spans="2:47" s="1" customFormat="1" ht="6.9" customHeight="1" x14ac:dyDescent="0.2">
      <c r="B108" s="44"/>
      <c r="C108" s="45"/>
      <c r="D108" s="45"/>
      <c r="E108" s="45"/>
      <c r="F108" s="45"/>
      <c r="G108" s="45"/>
      <c r="H108" s="45"/>
      <c r="I108" s="45"/>
      <c r="J108" s="45"/>
      <c r="K108" s="45"/>
      <c r="L108" s="32"/>
    </row>
    <row r="112" spans="2:47" s="1" customFormat="1" ht="6.9" customHeight="1" x14ac:dyDescent="0.2">
      <c r="B112" s="46"/>
      <c r="C112" s="47"/>
      <c r="D112" s="47"/>
      <c r="E112" s="47"/>
      <c r="F112" s="47"/>
      <c r="G112" s="47"/>
      <c r="H112" s="47"/>
      <c r="I112" s="47"/>
      <c r="J112" s="47"/>
      <c r="K112" s="47"/>
      <c r="L112" s="32"/>
    </row>
    <row r="113" spans="2:63" s="1" customFormat="1" ht="24.9" customHeight="1" x14ac:dyDescent="0.2">
      <c r="B113" s="32"/>
      <c r="C113" s="21" t="s">
        <v>169</v>
      </c>
      <c r="L113" s="32"/>
    </row>
    <row r="114" spans="2:63" s="1" customFormat="1" ht="6.9" customHeight="1" x14ac:dyDescent="0.2">
      <c r="B114" s="32"/>
      <c r="L114" s="32"/>
    </row>
    <row r="115" spans="2:63" s="1" customFormat="1" ht="12" customHeight="1" x14ac:dyDescent="0.2">
      <c r="B115" s="32"/>
      <c r="C115" s="27" t="s">
        <v>16</v>
      </c>
      <c r="L115" s="32"/>
    </row>
    <row r="116" spans="2:63" s="1" customFormat="1" ht="16.5" customHeight="1" x14ac:dyDescent="0.2">
      <c r="B116" s="32"/>
      <c r="E116" s="239" t="str">
        <f>E7</f>
        <v>Stavební úpravy MK v ul. Na Chmelnici a části ul. Vrchlickéhé v Třeboni</v>
      </c>
      <c r="F116" s="240"/>
      <c r="G116" s="240"/>
      <c r="H116" s="240"/>
      <c r="L116" s="32"/>
    </row>
    <row r="117" spans="2:63" ht="12" customHeight="1" x14ac:dyDescent="0.2">
      <c r="B117" s="20"/>
      <c r="C117" s="27" t="s">
        <v>155</v>
      </c>
      <c r="L117" s="20"/>
    </row>
    <row r="118" spans="2:63" s="1" customFormat="1" ht="16.5" customHeight="1" x14ac:dyDescent="0.2">
      <c r="B118" s="32"/>
      <c r="E118" s="239" t="s">
        <v>2569</v>
      </c>
      <c r="F118" s="238"/>
      <c r="G118" s="238"/>
      <c r="H118" s="238"/>
      <c r="L118" s="32"/>
    </row>
    <row r="119" spans="2:63" s="1" customFormat="1" ht="12" customHeight="1" x14ac:dyDescent="0.2">
      <c r="B119" s="32"/>
      <c r="C119" s="27" t="s">
        <v>1450</v>
      </c>
      <c r="L119" s="32"/>
    </row>
    <row r="120" spans="2:63" s="1" customFormat="1" ht="16.5" customHeight="1" x14ac:dyDescent="0.2">
      <c r="B120" s="32"/>
      <c r="E120" s="225" t="str">
        <f>E11</f>
        <v>401a - Veřejné osvětlení, ulice Vrchlického</v>
      </c>
      <c r="F120" s="238"/>
      <c r="G120" s="238"/>
      <c r="H120" s="238"/>
      <c r="L120" s="32"/>
    </row>
    <row r="121" spans="2:63" s="1" customFormat="1" ht="6.9" customHeight="1" x14ac:dyDescent="0.2">
      <c r="B121" s="32"/>
      <c r="L121" s="32"/>
    </row>
    <row r="122" spans="2:63" s="1" customFormat="1" ht="12" customHeight="1" x14ac:dyDescent="0.2">
      <c r="B122" s="32"/>
      <c r="C122" s="27" t="s">
        <v>20</v>
      </c>
      <c r="F122" s="25" t="str">
        <f>F14</f>
        <v>Třeboň</v>
      </c>
      <c r="I122" s="27" t="s">
        <v>22</v>
      </c>
      <c r="J122" s="52" t="str">
        <f>IF(J14="","",J14)</f>
        <v>6. 6. 2024</v>
      </c>
      <c r="L122" s="32"/>
    </row>
    <row r="123" spans="2:63" s="1" customFormat="1" ht="6.9" customHeight="1" x14ac:dyDescent="0.2">
      <c r="B123" s="32"/>
      <c r="L123" s="32"/>
    </row>
    <row r="124" spans="2:63" s="1" customFormat="1" ht="15.15" customHeight="1" x14ac:dyDescent="0.2">
      <c r="B124" s="32"/>
      <c r="C124" s="27" t="s">
        <v>24</v>
      </c>
      <c r="F124" s="25" t="str">
        <f>E17</f>
        <v>Město Třeboň</v>
      </c>
      <c r="I124" s="27" t="s">
        <v>30</v>
      </c>
      <c r="J124" s="30" t="str">
        <f>E23</f>
        <v>Ing.Jakub Kašparů</v>
      </c>
      <c r="L124" s="32"/>
    </row>
    <row r="125" spans="2:63" s="1" customFormat="1" ht="15.15" customHeight="1" x14ac:dyDescent="0.2">
      <c r="B125" s="32"/>
      <c r="C125" s="27" t="s">
        <v>28</v>
      </c>
      <c r="F125" s="25" t="str">
        <f>IF(E20="","",E20)</f>
        <v>Vyplň údaj</v>
      </c>
      <c r="I125" s="27" t="s">
        <v>34</v>
      </c>
      <c r="J125" s="30" t="str">
        <f>E26</f>
        <v xml:space="preserve"> </v>
      </c>
      <c r="L125" s="32"/>
    </row>
    <row r="126" spans="2:63" s="1" customFormat="1" ht="10.35" customHeight="1" x14ac:dyDescent="0.2">
      <c r="B126" s="32"/>
      <c r="L126" s="32"/>
    </row>
    <row r="127" spans="2:63" s="10" customFormat="1" ht="29.25" customHeight="1" x14ac:dyDescent="0.2">
      <c r="B127" s="116"/>
      <c r="C127" s="117" t="s">
        <v>170</v>
      </c>
      <c r="D127" s="118" t="s">
        <v>62</v>
      </c>
      <c r="E127" s="118" t="s">
        <v>58</v>
      </c>
      <c r="F127" s="118" t="s">
        <v>59</v>
      </c>
      <c r="G127" s="118" t="s">
        <v>171</v>
      </c>
      <c r="H127" s="118" t="s">
        <v>172</v>
      </c>
      <c r="I127" s="118" t="s">
        <v>173</v>
      </c>
      <c r="J127" s="118" t="s">
        <v>159</v>
      </c>
      <c r="K127" s="119" t="s">
        <v>174</v>
      </c>
      <c r="L127" s="116"/>
      <c r="M127" s="59" t="s">
        <v>1</v>
      </c>
      <c r="N127" s="60" t="s">
        <v>41</v>
      </c>
      <c r="O127" s="60" t="s">
        <v>175</v>
      </c>
      <c r="P127" s="60" t="s">
        <v>176</v>
      </c>
      <c r="Q127" s="60" t="s">
        <v>177</v>
      </c>
      <c r="R127" s="60" t="s">
        <v>178</v>
      </c>
      <c r="S127" s="60" t="s">
        <v>179</v>
      </c>
      <c r="T127" s="61" t="s">
        <v>180</v>
      </c>
    </row>
    <row r="128" spans="2:63" s="1" customFormat="1" ht="22.95" customHeight="1" x14ac:dyDescent="0.3">
      <c r="B128" s="32"/>
      <c r="C128" s="64" t="s">
        <v>181</v>
      </c>
      <c r="J128" s="120">
        <f>BK128</f>
        <v>0</v>
      </c>
      <c r="L128" s="32"/>
      <c r="M128" s="62"/>
      <c r="N128" s="53"/>
      <c r="O128" s="53"/>
      <c r="P128" s="121">
        <f>P129+P137+P275</f>
        <v>0</v>
      </c>
      <c r="Q128" s="53"/>
      <c r="R128" s="121">
        <f>R129+R137+R275</f>
        <v>1.4917475999999996</v>
      </c>
      <c r="S128" s="53"/>
      <c r="T128" s="122">
        <f>T129+T137+T275</f>
        <v>0</v>
      </c>
      <c r="AT128" s="17" t="s">
        <v>76</v>
      </c>
      <c r="AU128" s="17" t="s">
        <v>161</v>
      </c>
      <c r="BK128" s="123">
        <f>BK129+BK137+BK275</f>
        <v>0</v>
      </c>
    </row>
    <row r="129" spans="2:65" s="11" customFormat="1" ht="25.95" customHeight="1" x14ac:dyDescent="0.25">
      <c r="B129" s="124"/>
      <c r="D129" s="125" t="s">
        <v>76</v>
      </c>
      <c r="E129" s="126" t="s">
        <v>2578</v>
      </c>
      <c r="F129" s="126" t="s">
        <v>2579</v>
      </c>
      <c r="I129" s="127"/>
      <c r="J129" s="128">
        <f>BK129</f>
        <v>0</v>
      </c>
      <c r="L129" s="124"/>
      <c r="M129" s="129"/>
      <c r="P129" s="130">
        <f>P130</f>
        <v>0</v>
      </c>
      <c r="R129" s="130">
        <f>R130</f>
        <v>2.002E-2</v>
      </c>
      <c r="T129" s="131">
        <f>T130</f>
        <v>0</v>
      </c>
      <c r="AR129" s="125" t="s">
        <v>87</v>
      </c>
      <c r="AT129" s="132" t="s">
        <v>76</v>
      </c>
      <c r="AU129" s="132" t="s">
        <v>77</v>
      </c>
      <c r="AY129" s="125" t="s">
        <v>185</v>
      </c>
      <c r="BK129" s="133">
        <f>BK130</f>
        <v>0</v>
      </c>
    </row>
    <row r="130" spans="2:65" s="11" customFormat="1" ht="22.95" customHeight="1" x14ac:dyDescent="0.25">
      <c r="B130" s="124"/>
      <c r="D130" s="125" t="s">
        <v>76</v>
      </c>
      <c r="E130" s="134" t="s">
        <v>2580</v>
      </c>
      <c r="F130" s="134" t="s">
        <v>2581</v>
      </c>
      <c r="I130" s="127"/>
      <c r="J130" s="135">
        <f>BK130</f>
        <v>0</v>
      </c>
      <c r="L130" s="124"/>
      <c r="M130" s="129"/>
      <c r="P130" s="130">
        <f>SUM(P131:P136)</f>
        <v>0</v>
      </c>
      <c r="R130" s="130">
        <f>SUM(R131:R136)</f>
        <v>2.002E-2</v>
      </c>
      <c r="T130" s="131">
        <f>SUM(T131:T136)</f>
        <v>0</v>
      </c>
      <c r="AR130" s="125" t="s">
        <v>87</v>
      </c>
      <c r="AT130" s="132" t="s">
        <v>76</v>
      </c>
      <c r="AU130" s="132" t="s">
        <v>85</v>
      </c>
      <c r="AY130" s="125" t="s">
        <v>185</v>
      </c>
      <c r="BK130" s="133">
        <f>SUM(BK131:BK136)</f>
        <v>0</v>
      </c>
    </row>
    <row r="131" spans="2:65" s="1" customFormat="1" ht="16.5" customHeight="1" x14ac:dyDescent="0.2">
      <c r="B131" s="32"/>
      <c r="C131" s="136" t="s">
        <v>85</v>
      </c>
      <c r="D131" s="136" t="s">
        <v>191</v>
      </c>
      <c r="E131" s="137" t="s">
        <v>2582</v>
      </c>
      <c r="F131" s="138" t="s">
        <v>2583</v>
      </c>
      <c r="G131" s="139" t="s">
        <v>365</v>
      </c>
      <c r="H131" s="140">
        <v>77</v>
      </c>
      <c r="I131" s="141"/>
      <c r="J131" s="142">
        <f>ROUND(I131*H131,2)</f>
        <v>0</v>
      </c>
      <c r="K131" s="138" t="s">
        <v>195</v>
      </c>
      <c r="L131" s="32"/>
      <c r="M131" s="143" t="s">
        <v>1</v>
      </c>
      <c r="N131" s="144" t="s">
        <v>42</v>
      </c>
      <c r="P131" s="145">
        <f>O131*H131</f>
        <v>0</v>
      </c>
      <c r="Q131" s="145">
        <v>0</v>
      </c>
      <c r="R131" s="145">
        <f>Q131*H131</f>
        <v>0</v>
      </c>
      <c r="S131" s="145">
        <v>0</v>
      </c>
      <c r="T131" s="146">
        <f>S131*H131</f>
        <v>0</v>
      </c>
      <c r="AR131" s="147" t="s">
        <v>387</v>
      </c>
      <c r="AT131" s="147" t="s">
        <v>191</v>
      </c>
      <c r="AU131" s="147" t="s">
        <v>87</v>
      </c>
      <c r="AY131" s="17" t="s">
        <v>185</v>
      </c>
      <c r="BE131" s="148">
        <f>IF(N131="základní",J131,0)</f>
        <v>0</v>
      </c>
      <c r="BF131" s="148">
        <f>IF(N131="snížená",J131,0)</f>
        <v>0</v>
      </c>
      <c r="BG131" s="148">
        <f>IF(N131="zákl. přenesená",J131,0)</f>
        <v>0</v>
      </c>
      <c r="BH131" s="148">
        <f>IF(N131="sníž. přenesená",J131,0)</f>
        <v>0</v>
      </c>
      <c r="BI131" s="148">
        <f>IF(N131="nulová",J131,0)</f>
        <v>0</v>
      </c>
      <c r="BJ131" s="17" t="s">
        <v>85</v>
      </c>
      <c r="BK131" s="148">
        <f>ROUND(I131*H131,2)</f>
        <v>0</v>
      </c>
      <c r="BL131" s="17" t="s">
        <v>387</v>
      </c>
      <c r="BM131" s="147" t="s">
        <v>87</v>
      </c>
    </row>
    <row r="132" spans="2:65" s="1" customFormat="1" x14ac:dyDescent="0.2">
      <c r="B132" s="32"/>
      <c r="D132" s="149" t="s">
        <v>198</v>
      </c>
      <c r="F132" s="150" t="s">
        <v>2584</v>
      </c>
      <c r="I132" s="151"/>
      <c r="L132" s="32"/>
      <c r="M132" s="152"/>
      <c r="T132" s="56"/>
      <c r="AT132" s="17" t="s">
        <v>198</v>
      </c>
      <c r="AU132" s="17" t="s">
        <v>87</v>
      </c>
    </row>
    <row r="133" spans="2:65" s="13" customFormat="1" x14ac:dyDescent="0.2">
      <c r="B133" s="159"/>
      <c r="D133" s="149" t="s">
        <v>199</v>
      </c>
      <c r="E133" s="160" t="s">
        <v>1</v>
      </c>
      <c r="F133" s="161" t="s">
        <v>2585</v>
      </c>
      <c r="H133" s="162">
        <v>77</v>
      </c>
      <c r="I133" s="163"/>
      <c r="L133" s="159"/>
      <c r="M133" s="164"/>
      <c r="T133" s="165"/>
      <c r="AT133" s="160" t="s">
        <v>199</v>
      </c>
      <c r="AU133" s="160" t="s">
        <v>87</v>
      </c>
      <c r="AV133" s="13" t="s">
        <v>87</v>
      </c>
      <c r="AW133" s="13" t="s">
        <v>33</v>
      </c>
      <c r="AX133" s="13" t="s">
        <v>85</v>
      </c>
      <c r="AY133" s="160" t="s">
        <v>185</v>
      </c>
    </row>
    <row r="134" spans="2:65" s="1" customFormat="1" ht="16.5" customHeight="1" x14ac:dyDescent="0.2">
      <c r="B134" s="32"/>
      <c r="C134" s="176" t="s">
        <v>87</v>
      </c>
      <c r="D134" s="176" t="s">
        <v>455</v>
      </c>
      <c r="E134" s="177" t="s">
        <v>2586</v>
      </c>
      <c r="F134" s="178" t="s">
        <v>2587</v>
      </c>
      <c r="G134" s="179" t="s">
        <v>365</v>
      </c>
      <c r="H134" s="180">
        <v>77</v>
      </c>
      <c r="I134" s="181"/>
      <c r="J134" s="182">
        <f>ROUND(I134*H134,2)</f>
        <v>0</v>
      </c>
      <c r="K134" s="178" t="s">
        <v>195</v>
      </c>
      <c r="L134" s="183"/>
      <c r="M134" s="184" t="s">
        <v>1</v>
      </c>
      <c r="N134" s="185" t="s">
        <v>42</v>
      </c>
      <c r="P134" s="145">
        <f>O134*H134</f>
        <v>0</v>
      </c>
      <c r="Q134" s="145">
        <v>2.5999999999999998E-4</v>
      </c>
      <c r="R134" s="145">
        <f>Q134*H134</f>
        <v>2.002E-2</v>
      </c>
      <c r="S134" s="145">
        <v>0</v>
      </c>
      <c r="T134" s="146">
        <f>S134*H134</f>
        <v>0</v>
      </c>
      <c r="AR134" s="147" t="s">
        <v>514</v>
      </c>
      <c r="AT134" s="147" t="s">
        <v>455</v>
      </c>
      <c r="AU134" s="147" t="s">
        <v>87</v>
      </c>
      <c r="AY134" s="17" t="s">
        <v>185</v>
      </c>
      <c r="BE134" s="148">
        <f>IF(N134="základní",J134,0)</f>
        <v>0</v>
      </c>
      <c r="BF134" s="148">
        <f>IF(N134="snížená",J134,0)</f>
        <v>0</v>
      </c>
      <c r="BG134" s="148">
        <f>IF(N134="zákl. přenesená",J134,0)</f>
        <v>0</v>
      </c>
      <c r="BH134" s="148">
        <f>IF(N134="sníž. přenesená",J134,0)</f>
        <v>0</v>
      </c>
      <c r="BI134" s="148">
        <f>IF(N134="nulová",J134,0)</f>
        <v>0</v>
      </c>
      <c r="BJ134" s="17" t="s">
        <v>85</v>
      </c>
      <c r="BK134" s="148">
        <f>ROUND(I134*H134,2)</f>
        <v>0</v>
      </c>
      <c r="BL134" s="17" t="s">
        <v>387</v>
      </c>
      <c r="BM134" s="147" t="s">
        <v>184</v>
      </c>
    </row>
    <row r="135" spans="2:65" s="1" customFormat="1" x14ac:dyDescent="0.2">
      <c r="B135" s="32"/>
      <c r="D135" s="149" t="s">
        <v>198</v>
      </c>
      <c r="F135" s="150" t="s">
        <v>2587</v>
      </c>
      <c r="I135" s="151"/>
      <c r="L135" s="32"/>
      <c r="M135" s="152"/>
      <c r="T135" s="56"/>
      <c r="AT135" s="17" t="s">
        <v>198</v>
      </c>
      <c r="AU135" s="17" t="s">
        <v>87</v>
      </c>
    </row>
    <row r="136" spans="2:65" s="13" customFormat="1" x14ac:dyDescent="0.2">
      <c r="B136" s="159"/>
      <c r="D136" s="149" t="s">
        <v>199</v>
      </c>
      <c r="E136" s="160" t="s">
        <v>1</v>
      </c>
      <c r="F136" s="161" t="s">
        <v>2588</v>
      </c>
      <c r="H136" s="162">
        <v>77</v>
      </c>
      <c r="I136" s="163"/>
      <c r="L136" s="159"/>
      <c r="M136" s="164"/>
      <c r="T136" s="165"/>
      <c r="AT136" s="160" t="s">
        <v>199</v>
      </c>
      <c r="AU136" s="160" t="s">
        <v>87</v>
      </c>
      <c r="AV136" s="13" t="s">
        <v>87</v>
      </c>
      <c r="AW136" s="13" t="s">
        <v>33</v>
      </c>
      <c r="AX136" s="13" t="s">
        <v>85</v>
      </c>
      <c r="AY136" s="160" t="s">
        <v>185</v>
      </c>
    </row>
    <row r="137" spans="2:65" s="11" customFormat="1" ht="25.95" customHeight="1" x14ac:dyDescent="0.25">
      <c r="B137" s="124"/>
      <c r="D137" s="125" t="s">
        <v>76</v>
      </c>
      <c r="E137" s="126" t="s">
        <v>455</v>
      </c>
      <c r="F137" s="126" t="s">
        <v>2589</v>
      </c>
      <c r="I137" s="127"/>
      <c r="J137" s="128">
        <f>BK137</f>
        <v>0</v>
      </c>
      <c r="L137" s="124"/>
      <c r="M137" s="129"/>
      <c r="P137" s="130">
        <f>P138+P204</f>
        <v>0</v>
      </c>
      <c r="R137" s="130">
        <f>R138+R204</f>
        <v>1.4717275999999997</v>
      </c>
      <c r="T137" s="131">
        <f>T138+T204</f>
        <v>0</v>
      </c>
      <c r="AR137" s="125" t="s">
        <v>207</v>
      </c>
      <c r="AT137" s="132" t="s">
        <v>76</v>
      </c>
      <c r="AU137" s="132" t="s">
        <v>77</v>
      </c>
      <c r="AY137" s="125" t="s">
        <v>185</v>
      </c>
      <c r="BK137" s="133">
        <f>BK138+BK204</f>
        <v>0</v>
      </c>
    </row>
    <row r="138" spans="2:65" s="11" customFormat="1" ht="22.95" customHeight="1" x14ac:dyDescent="0.25">
      <c r="B138" s="124"/>
      <c r="D138" s="125" t="s">
        <v>76</v>
      </c>
      <c r="E138" s="134" t="s">
        <v>2590</v>
      </c>
      <c r="F138" s="134" t="s">
        <v>2591</v>
      </c>
      <c r="I138" s="127"/>
      <c r="J138" s="135">
        <f>BK138</f>
        <v>0</v>
      </c>
      <c r="L138" s="124"/>
      <c r="M138" s="129"/>
      <c r="P138" s="130">
        <f>SUM(P139:P203)</f>
        <v>0</v>
      </c>
      <c r="R138" s="130">
        <f>SUM(R139:R203)</f>
        <v>0.28732000000000002</v>
      </c>
      <c r="T138" s="131">
        <f>SUM(T139:T203)</f>
        <v>0</v>
      </c>
      <c r="AR138" s="125" t="s">
        <v>207</v>
      </c>
      <c r="AT138" s="132" t="s">
        <v>76</v>
      </c>
      <c r="AU138" s="132" t="s">
        <v>85</v>
      </c>
      <c r="AY138" s="125" t="s">
        <v>185</v>
      </c>
      <c r="BK138" s="133">
        <f>SUM(BK139:BK203)</f>
        <v>0</v>
      </c>
    </row>
    <row r="139" spans="2:65" s="1" customFormat="1" ht="16.5" customHeight="1" x14ac:dyDescent="0.2">
      <c r="B139" s="32"/>
      <c r="C139" s="136" t="s">
        <v>207</v>
      </c>
      <c r="D139" s="136" t="s">
        <v>191</v>
      </c>
      <c r="E139" s="137" t="s">
        <v>2592</v>
      </c>
      <c r="F139" s="138" t="s">
        <v>2593</v>
      </c>
      <c r="G139" s="139" t="s">
        <v>532</v>
      </c>
      <c r="H139" s="140">
        <v>2</v>
      </c>
      <c r="I139" s="141"/>
      <c r="J139" s="142">
        <f>ROUND(I139*H139,2)</f>
        <v>0</v>
      </c>
      <c r="K139" s="138" t="s">
        <v>195</v>
      </c>
      <c r="L139" s="32"/>
      <c r="M139" s="143" t="s">
        <v>1</v>
      </c>
      <c r="N139" s="144" t="s">
        <v>42</v>
      </c>
      <c r="P139" s="145">
        <f>O139*H139</f>
        <v>0</v>
      </c>
      <c r="Q139" s="145">
        <v>0</v>
      </c>
      <c r="R139" s="145">
        <f>Q139*H139</f>
        <v>0</v>
      </c>
      <c r="S139" s="145">
        <v>0</v>
      </c>
      <c r="T139" s="146">
        <f>S139*H139</f>
        <v>0</v>
      </c>
      <c r="AR139" s="147" t="s">
        <v>730</v>
      </c>
      <c r="AT139" s="147" t="s">
        <v>191</v>
      </c>
      <c r="AU139" s="147" t="s">
        <v>87</v>
      </c>
      <c r="AY139" s="17" t="s">
        <v>185</v>
      </c>
      <c r="BE139" s="148">
        <f>IF(N139="základní",J139,0)</f>
        <v>0</v>
      </c>
      <c r="BF139" s="148">
        <f>IF(N139="snížená",J139,0)</f>
        <v>0</v>
      </c>
      <c r="BG139" s="148">
        <f>IF(N139="zákl. přenesená",J139,0)</f>
        <v>0</v>
      </c>
      <c r="BH139" s="148">
        <f>IF(N139="sníž. přenesená",J139,0)</f>
        <v>0</v>
      </c>
      <c r="BI139" s="148">
        <f>IF(N139="nulová",J139,0)</f>
        <v>0</v>
      </c>
      <c r="BJ139" s="17" t="s">
        <v>85</v>
      </c>
      <c r="BK139" s="148">
        <f>ROUND(I139*H139,2)</f>
        <v>0</v>
      </c>
      <c r="BL139" s="17" t="s">
        <v>730</v>
      </c>
      <c r="BM139" s="147" t="s">
        <v>252</v>
      </c>
    </row>
    <row r="140" spans="2:65" s="1" customFormat="1" x14ac:dyDescent="0.2">
      <c r="B140" s="32"/>
      <c r="D140" s="149" t="s">
        <v>198</v>
      </c>
      <c r="F140" s="150" t="s">
        <v>2593</v>
      </c>
      <c r="I140" s="151"/>
      <c r="L140" s="32"/>
      <c r="M140" s="152"/>
      <c r="T140" s="56"/>
      <c r="AT140" s="17" t="s">
        <v>198</v>
      </c>
      <c r="AU140" s="17" t="s">
        <v>87</v>
      </c>
    </row>
    <row r="141" spans="2:65" s="13" customFormat="1" x14ac:dyDescent="0.2">
      <c r="B141" s="159"/>
      <c r="D141" s="149" t="s">
        <v>199</v>
      </c>
      <c r="E141" s="160" t="s">
        <v>1</v>
      </c>
      <c r="F141" s="161" t="s">
        <v>2594</v>
      </c>
      <c r="H141" s="162">
        <v>2</v>
      </c>
      <c r="I141" s="163"/>
      <c r="L141" s="159"/>
      <c r="M141" s="164"/>
      <c r="T141" s="165"/>
      <c r="AT141" s="160" t="s">
        <v>199</v>
      </c>
      <c r="AU141" s="160" t="s">
        <v>87</v>
      </c>
      <c r="AV141" s="13" t="s">
        <v>87</v>
      </c>
      <c r="AW141" s="13" t="s">
        <v>33</v>
      </c>
      <c r="AX141" s="13" t="s">
        <v>85</v>
      </c>
      <c r="AY141" s="160" t="s">
        <v>185</v>
      </c>
    </row>
    <row r="142" spans="2:65" s="1" customFormat="1" ht="16.5" customHeight="1" x14ac:dyDescent="0.2">
      <c r="B142" s="32"/>
      <c r="C142" s="176" t="s">
        <v>184</v>
      </c>
      <c r="D142" s="176" t="s">
        <v>455</v>
      </c>
      <c r="E142" s="177" t="s">
        <v>2595</v>
      </c>
      <c r="F142" s="178" t="s">
        <v>2596</v>
      </c>
      <c r="G142" s="179" t="s">
        <v>532</v>
      </c>
      <c r="H142" s="180">
        <v>2</v>
      </c>
      <c r="I142" s="181"/>
      <c r="J142" s="182">
        <f>ROUND(I142*H142,2)</f>
        <v>0</v>
      </c>
      <c r="K142" s="178" t="s">
        <v>195</v>
      </c>
      <c r="L142" s="183"/>
      <c r="M142" s="184" t="s">
        <v>1</v>
      </c>
      <c r="N142" s="185" t="s">
        <v>42</v>
      </c>
      <c r="P142" s="145">
        <f>O142*H142</f>
        <v>0</v>
      </c>
      <c r="Q142" s="145">
        <v>1.0999999999999999E-2</v>
      </c>
      <c r="R142" s="145">
        <f>Q142*H142</f>
        <v>2.1999999999999999E-2</v>
      </c>
      <c r="S142" s="145">
        <v>0</v>
      </c>
      <c r="T142" s="146">
        <f>S142*H142</f>
        <v>0</v>
      </c>
      <c r="AR142" s="147" t="s">
        <v>2597</v>
      </c>
      <c r="AT142" s="147" t="s">
        <v>455</v>
      </c>
      <c r="AU142" s="147" t="s">
        <v>87</v>
      </c>
      <c r="AY142" s="17" t="s">
        <v>185</v>
      </c>
      <c r="BE142" s="148">
        <f>IF(N142="základní",J142,0)</f>
        <v>0</v>
      </c>
      <c r="BF142" s="148">
        <f>IF(N142="snížená",J142,0)</f>
        <v>0</v>
      </c>
      <c r="BG142" s="148">
        <f>IF(N142="zákl. přenesená",J142,0)</f>
        <v>0</v>
      </c>
      <c r="BH142" s="148">
        <f>IF(N142="sníž. přenesená",J142,0)</f>
        <v>0</v>
      </c>
      <c r="BI142" s="148">
        <f>IF(N142="nulová",J142,0)</f>
        <v>0</v>
      </c>
      <c r="BJ142" s="17" t="s">
        <v>85</v>
      </c>
      <c r="BK142" s="148">
        <f>ROUND(I142*H142,2)</f>
        <v>0</v>
      </c>
      <c r="BL142" s="17" t="s">
        <v>730</v>
      </c>
      <c r="BM142" s="147" t="s">
        <v>264</v>
      </c>
    </row>
    <row r="143" spans="2:65" s="1" customFormat="1" x14ac:dyDescent="0.2">
      <c r="B143" s="32"/>
      <c r="D143" s="149" t="s">
        <v>198</v>
      </c>
      <c r="F143" s="150" t="s">
        <v>2596</v>
      </c>
      <c r="I143" s="151"/>
      <c r="L143" s="32"/>
      <c r="M143" s="152"/>
      <c r="T143" s="56"/>
      <c r="AT143" s="17" t="s">
        <v>198</v>
      </c>
      <c r="AU143" s="17" t="s">
        <v>87</v>
      </c>
    </row>
    <row r="144" spans="2:65" s="13" customFormat="1" x14ac:dyDescent="0.2">
      <c r="B144" s="159"/>
      <c r="D144" s="149" t="s">
        <v>199</v>
      </c>
      <c r="E144" s="160" t="s">
        <v>1</v>
      </c>
      <c r="F144" s="161" t="s">
        <v>2598</v>
      </c>
      <c r="H144" s="162">
        <v>2</v>
      </c>
      <c r="I144" s="163"/>
      <c r="L144" s="159"/>
      <c r="M144" s="164"/>
      <c r="T144" s="165"/>
      <c r="AT144" s="160" t="s">
        <v>199</v>
      </c>
      <c r="AU144" s="160" t="s">
        <v>87</v>
      </c>
      <c r="AV144" s="13" t="s">
        <v>87</v>
      </c>
      <c r="AW144" s="13" t="s">
        <v>33</v>
      </c>
      <c r="AX144" s="13" t="s">
        <v>85</v>
      </c>
      <c r="AY144" s="160" t="s">
        <v>185</v>
      </c>
    </row>
    <row r="145" spans="2:65" s="1" customFormat="1" ht="16.5" customHeight="1" x14ac:dyDescent="0.2">
      <c r="B145" s="32"/>
      <c r="C145" s="136" t="s">
        <v>188</v>
      </c>
      <c r="D145" s="136" t="s">
        <v>191</v>
      </c>
      <c r="E145" s="137" t="s">
        <v>2599</v>
      </c>
      <c r="F145" s="138" t="s">
        <v>2600</v>
      </c>
      <c r="G145" s="139" t="s">
        <v>532</v>
      </c>
      <c r="H145" s="140">
        <v>2</v>
      </c>
      <c r="I145" s="141"/>
      <c r="J145" s="142">
        <f>ROUND(I145*H145,2)</f>
        <v>0</v>
      </c>
      <c r="K145" s="138" t="s">
        <v>195</v>
      </c>
      <c r="L145" s="32"/>
      <c r="M145" s="143" t="s">
        <v>1</v>
      </c>
      <c r="N145" s="144" t="s">
        <v>42</v>
      </c>
      <c r="P145" s="145">
        <f>O145*H145</f>
        <v>0</v>
      </c>
      <c r="Q145" s="145">
        <v>0</v>
      </c>
      <c r="R145" s="145">
        <f>Q145*H145</f>
        <v>0</v>
      </c>
      <c r="S145" s="145">
        <v>0</v>
      </c>
      <c r="T145" s="146">
        <f>S145*H145</f>
        <v>0</v>
      </c>
      <c r="AR145" s="147" t="s">
        <v>730</v>
      </c>
      <c r="AT145" s="147" t="s">
        <v>191</v>
      </c>
      <c r="AU145" s="147" t="s">
        <v>87</v>
      </c>
      <c r="AY145" s="17" t="s">
        <v>185</v>
      </c>
      <c r="BE145" s="148">
        <f>IF(N145="základní",J145,0)</f>
        <v>0</v>
      </c>
      <c r="BF145" s="148">
        <f>IF(N145="snížená",J145,0)</f>
        <v>0</v>
      </c>
      <c r="BG145" s="148">
        <f>IF(N145="zákl. přenesená",J145,0)</f>
        <v>0</v>
      </c>
      <c r="BH145" s="148">
        <f>IF(N145="sníž. přenesená",J145,0)</f>
        <v>0</v>
      </c>
      <c r="BI145" s="148">
        <f>IF(N145="nulová",J145,0)</f>
        <v>0</v>
      </c>
      <c r="BJ145" s="17" t="s">
        <v>85</v>
      </c>
      <c r="BK145" s="148">
        <f>ROUND(I145*H145,2)</f>
        <v>0</v>
      </c>
      <c r="BL145" s="17" t="s">
        <v>730</v>
      </c>
      <c r="BM145" s="147" t="s">
        <v>277</v>
      </c>
    </row>
    <row r="146" spans="2:65" s="1" customFormat="1" x14ac:dyDescent="0.2">
      <c r="B146" s="32"/>
      <c r="D146" s="149" t="s">
        <v>198</v>
      </c>
      <c r="F146" s="150" t="s">
        <v>2601</v>
      </c>
      <c r="I146" s="151"/>
      <c r="L146" s="32"/>
      <c r="M146" s="152"/>
      <c r="T146" s="56"/>
      <c r="AT146" s="17" t="s">
        <v>198</v>
      </c>
      <c r="AU146" s="17" t="s">
        <v>87</v>
      </c>
    </row>
    <row r="147" spans="2:65" s="13" customFormat="1" x14ac:dyDescent="0.2">
      <c r="B147" s="159"/>
      <c r="D147" s="149" t="s">
        <v>199</v>
      </c>
      <c r="E147" s="160" t="s">
        <v>1</v>
      </c>
      <c r="F147" s="161" t="s">
        <v>2602</v>
      </c>
      <c r="H147" s="162">
        <v>2</v>
      </c>
      <c r="I147" s="163"/>
      <c r="L147" s="159"/>
      <c r="M147" s="164"/>
      <c r="T147" s="165"/>
      <c r="AT147" s="160" t="s">
        <v>199</v>
      </c>
      <c r="AU147" s="160" t="s">
        <v>87</v>
      </c>
      <c r="AV147" s="13" t="s">
        <v>87</v>
      </c>
      <c r="AW147" s="13" t="s">
        <v>33</v>
      </c>
      <c r="AX147" s="13" t="s">
        <v>85</v>
      </c>
      <c r="AY147" s="160" t="s">
        <v>185</v>
      </c>
    </row>
    <row r="148" spans="2:65" s="1" customFormat="1" ht="16.5" customHeight="1" x14ac:dyDescent="0.2">
      <c r="B148" s="32"/>
      <c r="C148" s="176" t="s">
        <v>225</v>
      </c>
      <c r="D148" s="176" t="s">
        <v>455</v>
      </c>
      <c r="E148" s="177" t="s">
        <v>2603</v>
      </c>
      <c r="F148" s="178" t="s">
        <v>2604</v>
      </c>
      <c r="G148" s="179" t="s">
        <v>532</v>
      </c>
      <c r="H148" s="180">
        <v>2</v>
      </c>
      <c r="I148" s="181"/>
      <c r="J148" s="182">
        <f>ROUND(I148*H148,2)</f>
        <v>0</v>
      </c>
      <c r="K148" s="178" t="s">
        <v>195</v>
      </c>
      <c r="L148" s="183"/>
      <c r="M148" s="184" t="s">
        <v>1</v>
      </c>
      <c r="N148" s="185" t="s">
        <v>42</v>
      </c>
      <c r="P148" s="145">
        <f>O148*H148</f>
        <v>0</v>
      </c>
      <c r="Q148" s="145">
        <v>6.2E-2</v>
      </c>
      <c r="R148" s="145">
        <f>Q148*H148</f>
        <v>0.124</v>
      </c>
      <c r="S148" s="145">
        <v>0</v>
      </c>
      <c r="T148" s="146">
        <f>S148*H148</f>
        <v>0</v>
      </c>
      <c r="AR148" s="147" t="s">
        <v>2597</v>
      </c>
      <c r="AT148" s="147" t="s">
        <v>455</v>
      </c>
      <c r="AU148" s="147" t="s">
        <v>87</v>
      </c>
      <c r="AY148" s="17" t="s">
        <v>185</v>
      </c>
      <c r="BE148" s="148">
        <f>IF(N148="základní",J148,0)</f>
        <v>0</v>
      </c>
      <c r="BF148" s="148">
        <f>IF(N148="snížená",J148,0)</f>
        <v>0</v>
      </c>
      <c r="BG148" s="148">
        <f>IF(N148="zákl. přenesená",J148,0)</f>
        <v>0</v>
      </c>
      <c r="BH148" s="148">
        <f>IF(N148="sníž. přenesená",J148,0)</f>
        <v>0</v>
      </c>
      <c r="BI148" s="148">
        <f>IF(N148="nulová",J148,0)</f>
        <v>0</v>
      </c>
      <c r="BJ148" s="17" t="s">
        <v>85</v>
      </c>
      <c r="BK148" s="148">
        <f>ROUND(I148*H148,2)</f>
        <v>0</v>
      </c>
      <c r="BL148" s="17" t="s">
        <v>730</v>
      </c>
      <c r="BM148" s="147" t="s">
        <v>2605</v>
      </c>
    </row>
    <row r="149" spans="2:65" s="1" customFormat="1" x14ac:dyDescent="0.2">
      <c r="B149" s="32"/>
      <c r="D149" s="149" t="s">
        <v>198</v>
      </c>
      <c r="F149" s="150" t="s">
        <v>2604</v>
      </c>
      <c r="I149" s="151"/>
      <c r="L149" s="32"/>
      <c r="M149" s="152"/>
      <c r="T149" s="56"/>
      <c r="AT149" s="17" t="s">
        <v>198</v>
      </c>
      <c r="AU149" s="17" t="s">
        <v>87</v>
      </c>
    </row>
    <row r="150" spans="2:65" s="13" customFormat="1" x14ac:dyDescent="0.2">
      <c r="B150" s="159"/>
      <c r="D150" s="149" t="s">
        <v>199</v>
      </c>
      <c r="E150" s="160" t="s">
        <v>1</v>
      </c>
      <c r="F150" s="161" t="s">
        <v>742</v>
      </c>
      <c r="H150" s="162">
        <v>2</v>
      </c>
      <c r="I150" s="163"/>
      <c r="L150" s="159"/>
      <c r="M150" s="164"/>
      <c r="T150" s="165"/>
      <c r="AT150" s="160" t="s">
        <v>199</v>
      </c>
      <c r="AU150" s="160" t="s">
        <v>87</v>
      </c>
      <c r="AV150" s="13" t="s">
        <v>87</v>
      </c>
      <c r="AW150" s="13" t="s">
        <v>33</v>
      </c>
      <c r="AX150" s="13" t="s">
        <v>85</v>
      </c>
      <c r="AY150" s="160" t="s">
        <v>185</v>
      </c>
    </row>
    <row r="151" spans="2:65" s="1" customFormat="1" ht="16.5" customHeight="1" x14ac:dyDescent="0.2">
      <c r="B151" s="32"/>
      <c r="C151" s="136" t="s">
        <v>231</v>
      </c>
      <c r="D151" s="136" t="s">
        <v>191</v>
      </c>
      <c r="E151" s="137" t="s">
        <v>2606</v>
      </c>
      <c r="F151" s="138" t="s">
        <v>2607</v>
      </c>
      <c r="G151" s="139" t="s">
        <v>532</v>
      </c>
      <c r="H151" s="140">
        <v>2</v>
      </c>
      <c r="I151" s="141"/>
      <c r="J151" s="142">
        <f>ROUND(I151*H151,2)</f>
        <v>0</v>
      </c>
      <c r="K151" s="138" t="s">
        <v>195</v>
      </c>
      <c r="L151" s="32"/>
      <c r="M151" s="143" t="s">
        <v>1</v>
      </c>
      <c r="N151" s="144" t="s">
        <v>42</v>
      </c>
      <c r="P151" s="145">
        <f>O151*H151</f>
        <v>0</v>
      </c>
      <c r="Q151" s="145">
        <v>0</v>
      </c>
      <c r="R151" s="145">
        <f>Q151*H151</f>
        <v>0</v>
      </c>
      <c r="S151" s="145">
        <v>0</v>
      </c>
      <c r="T151" s="146">
        <f>S151*H151</f>
        <v>0</v>
      </c>
      <c r="AR151" s="147" t="s">
        <v>730</v>
      </c>
      <c r="AT151" s="147" t="s">
        <v>191</v>
      </c>
      <c r="AU151" s="147" t="s">
        <v>87</v>
      </c>
      <c r="AY151" s="17" t="s">
        <v>185</v>
      </c>
      <c r="BE151" s="148">
        <f>IF(N151="základní",J151,0)</f>
        <v>0</v>
      </c>
      <c r="BF151" s="148">
        <f>IF(N151="snížená",J151,0)</f>
        <v>0</v>
      </c>
      <c r="BG151" s="148">
        <f>IF(N151="zákl. přenesená",J151,0)</f>
        <v>0</v>
      </c>
      <c r="BH151" s="148">
        <f>IF(N151="sníž. přenesená",J151,0)</f>
        <v>0</v>
      </c>
      <c r="BI151" s="148">
        <f>IF(N151="nulová",J151,0)</f>
        <v>0</v>
      </c>
      <c r="BJ151" s="17" t="s">
        <v>85</v>
      </c>
      <c r="BK151" s="148">
        <f>ROUND(I151*H151,2)</f>
        <v>0</v>
      </c>
      <c r="BL151" s="17" t="s">
        <v>730</v>
      </c>
      <c r="BM151" s="147" t="s">
        <v>440</v>
      </c>
    </row>
    <row r="152" spans="2:65" s="1" customFormat="1" x14ac:dyDescent="0.2">
      <c r="B152" s="32"/>
      <c r="D152" s="149" t="s">
        <v>198</v>
      </c>
      <c r="F152" s="150" t="s">
        <v>2607</v>
      </c>
      <c r="I152" s="151"/>
      <c r="L152" s="32"/>
      <c r="M152" s="152"/>
      <c r="T152" s="56"/>
      <c r="AT152" s="17" t="s">
        <v>198</v>
      </c>
      <c r="AU152" s="17" t="s">
        <v>87</v>
      </c>
    </row>
    <row r="153" spans="2:65" s="13" customFormat="1" x14ac:dyDescent="0.2">
      <c r="B153" s="159"/>
      <c r="D153" s="149" t="s">
        <v>199</v>
      </c>
      <c r="E153" s="160" t="s">
        <v>1</v>
      </c>
      <c r="F153" s="161" t="s">
        <v>2608</v>
      </c>
      <c r="H153" s="162">
        <v>2</v>
      </c>
      <c r="I153" s="163"/>
      <c r="L153" s="159"/>
      <c r="M153" s="164"/>
      <c r="T153" s="165"/>
      <c r="AT153" s="160" t="s">
        <v>199</v>
      </c>
      <c r="AU153" s="160" t="s">
        <v>87</v>
      </c>
      <c r="AV153" s="13" t="s">
        <v>87</v>
      </c>
      <c r="AW153" s="13" t="s">
        <v>33</v>
      </c>
      <c r="AX153" s="13" t="s">
        <v>85</v>
      </c>
      <c r="AY153" s="160" t="s">
        <v>185</v>
      </c>
    </row>
    <row r="154" spans="2:65" s="1" customFormat="1" ht="16.5" customHeight="1" x14ac:dyDescent="0.2">
      <c r="B154" s="32"/>
      <c r="C154" s="176" t="s">
        <v>236</v>
      </c>
      <c r="D154" s="176" t="s">
        <v>455</v>
      </c>
      <c r="E154" s="177" t="s">
        <v>2609</v>
      </c>
      <c r="F154" s="178" t="s">
        <v>2610</v>
      </c>
      <c r="G154" s="179" t="s">
        <v>532</v>
      </c>
      <c r="H154" s="180">
        <v>2</v>
      </c>
      <c r="I154" s="181"/>
      <c r="J154" s="182">
        <f>ROUND(I154*H154,2)</f>
        <v>0</v>
      </c>
      <c r="K154" s="178" t="s">
        <v>1</v>
      </c>
      <c r="L154" s="183"/>
      <c r="M154" s="184" t="s">
        <v>1</v>
      </c>
      <c r="N154" s="185" t="s">
        <v>42</v>
      </c>
      <c r="P154" s="145">
        <f>O154*H154</f>
        <v>0</v>
      </c>
      <c r="Q154" s="145">
        <v>0</v>
      </c>
      <c r="R154" s="145">
        <f>Q154*H154</f>
        <v>0</v>
      </c>
      <c r="S154" s="145">
        <v>0</v>
      </c>
      <c r="T154" s="146">
        <f>S154*H154</f>
        <v>0</v>
      </c>
      <c r="AR154" s="147" t="s">
        <v>2597</v>
      </c>
      <c r="AT154" s="147" t="s">
        <v>455</v>
      </c>
      <c r="AU154" s="147" t="s">
        <v>87</v>
      </c>
      <c r="AY154" s="17" t="s">
        <v>185</v>
      </c>
      <c r="BE154" s="148">
        <f>IF(N154="základní",J154,0)</f>
        <v>0</v>
      </c>
      <c r="BF154" s="148">
        <f>IF(N154="snížená",J154,0)</f>
        <v>0</v>
      </c>
      <c r="BG154" s="148">
        <f>IF(N154="zákl. přenesená",J154,0)</f>
        <v>0</v>
      </c>
      <c r="BH154" s="148">
        <f>IF(N154="sníž. přenesená",J154,0)</f>
        <v>0</v>
      </c>
      <c r="BI154" s="148">
        <f>IF(N154="nulová",J154,0)</f>
        <v>0</v>
      </c>
      <c r="BJ154" s="17" t="s">
        <v>85</v>
      </c>
      <c r="BK154" s="148">
        <f>ROUND(I154*H154,2)</f>
        <v>0</v>
      </c>
      <c r="BL154" s="17" t="s">
        <v>730</v>
      </c>
      <c r="BM154" s="147" t="s">
        <v>2611</v>
      </c>
    </row>
    <row r="155" spans="2:65" s="1" customFormat="1" x14ac:dyDescent="0.2">
      <c r="B155" s="32"/>
      <c r="D155" s="149" t="s">
        <v>198</v>
      </c>
      <c r="F155" s="150" t="s">
        <v>2610</v>
      </c>
      <c r="I155" s="151"/>
      <c r="L155" s="32"/>
      <c r="M155" s="152"/>
      <c r="T155" s="56"/>
      <c r="AT155" s="17" t="s">
        <v>198</v>
      </c>
      <c r="AU155" s="17" t="s">
        <v>87</v>
      </c>
    </row>
    <row r="156" spans="2:65" s="13" customFormat="1" x14ac:dyDescent="0.2">
      <c r="B156" s="159"/>
      <c r="D156" s="149" t="s">
        <v>199</v>
      </c>
      <c r="E156" s="160" t="s">
        <v>1</v>
      </c>
      <c r="F156" s="161" t="s">
        <v>742</v>
      </c>
      <c r="H156" s="162">
        <v>2</v>
      </c>
      <c r="I156" s="163"/>
      <c r="L156" s="159"/>
      <c r="M156" s="164"/>
      <c r="T156" s="165"/>
      <c r="AT156" s="160" t="s">
        <v>199</v>
      </c>
      <c r="AU156" s="160" t="s">
        <v>87</v>
      </c>
      <c r="AV156" s="13" t="s">
        <v>87</v>
      </c>
      <c r="AW156" s="13" t="s">
        <v>33</v>
      </c>
      <c r="AX156" s="13" t="s">
        <v>85</v>
      </c>
      <c r="AY156" s="160" t="s">
        <v>185</v>
      </c>
    </row>
    <row r="157" spans="2:65" s="1" customFormat="1" ht="24.15" customHeight="1" x14ac:dyDescent="0.2">
      <c r="B157" s="32"/>
      <c r="C157" s="136" t="s">
        <v>245</v>
      </c>
      <c r="D157" s="136" t="s">
        <v>191</v>
      </c>
      <c r="E157" s="137" t="s">
        <v>2612</v>
      </c>
      <c r="F157" s="138" t="s">
        <v>2613</v>
      </c>
      <c r="G157" s="139" t="s">
        <v>365</v>
      </c>
      <c r="H157" s="140">
        <v>80</v>
      </c>
      <c r="I157" s="141"/>
      <c r="J157" s="142">
        <f>ROUND(I157*H157,2)</f>
        <v>0</v>
      </c>
      <c r="K157" s="138" t="s">
        <v>195</v>
      </c>
      <c r="L157" s="32"/>
      <c r="M157" s="143" t="s">
        <v>1</v>
      </c>
      <c r="N157" s="144" t="s">
        <v>42</v>
      </c>
      <c r="P157" s="145">
        <f>O157*H157</f>
        <v>0</v>
      </c>
      <c r="Q157" s="145">
        <v>0</v>
      </c>
      <c r="R157" s="145">
        <f>Q157*H157</f>
        <v>0</v>
      </c>
      <c r="S157" s="145">
        <v>0</v>
      </c>
      <c r="T157" s="146">
        <f>S157*H157</f>
        <v>0</v>
      </c>
      <c r="AR157" s="147" t="s">
        <v>730</v>
      </c>
      <c r="AT157" s="147" t="s">
        <v>191</v>
      </c>
      <c r="AU157" s="147" t="s">
        <v>87</v>
      </c>
      <c r="AY157" s="17" t="s">
        <v>185</v>
      </c>
      <c r="BE157" s="148">
        <f>IF(N157="základní",J157,0)</f>
        <v>0</v>
      </c>
      <c r="BF157" s="148">
        <f>IF(N157="snížená",J157,0)</f>
        <v>0</v>
      </c>
      <c r="BG157" s="148">
        <f>IF(N157="zákl. přenesená",J157,0)</f>
        <v>0</v>
      </c>
      <c r="BH157" s="148">
        <f>IF(N157="sníž. přenesená",J157,0)</f>
        <v>0</v>
      </c>
      <c r="BI157" s="148">
        <f>IF(N157="nulová",J157,0)</f>
        <v>0</v>
      </c>
      <c r="BJ157" s="17" t="s">
        <v>85</v>
      </c>
      <c r="BK157" s="148">
        <f>ROUND(I157*H157,2)</f>
        <v>0</v>
      </c>
      <c r="BL157" s="17" t="s">
        <v>730</v>
      </c>
      <c r="BM157" s="147" t="s">
        <v>480</v>
      </c>
    </row>
    <row r="158" spans="2:65" s="1" customFormat="1" ht="19.2" x14ac:dyDescent="0.2">
      <c r="B158" s="32"/>
      <c r="D158" s="149" t="s">
        <v>198</v>
      </c>
      <c r="F158" s="150" t="s">
        <v>2614</v>
      </c>
      <c r="I158" s="151"/>
      <c r="L158" s="32"/>
      <c r="M158" s="152"/>
      <c r="T158" s="56"/>
      <c r="AT158" s="17" t="s">
        <v>198</v>
      </c>
      <c r="AU158" s="17" t="s">
        <v>87</v>
      </c>
    </row>
    <row r="159" spans="2:65" s="13" customFormat="1" x14ac:dyDescent="0.2">
      <c r="B159" s="159"/>
      <c r="D159" s="149" t="s">
        <v>199</v>
      </c>
      <c r="E159" s="160" t="s">
        <v>1</v>
      </c>
      <c r="F159" s="161" t="s">
        <v>2615</v>
      </c>
      <c r="H159" s="162">
        <v>80</v>
      </c>
      <c r="I159" s="163"/>
      <c r="L159" s="159"/>
      <c r="M159" s="164"/>
      <c r="T159" s="165"/>
      <c r="AT159" s="160" t="s">
        <v>199</v>
      </c>
      <c r="AU159" s="160" t="s">
        <v>87</v>
      </c>
      <c r="AV159" s="13" t="s">
        <v>87</v>
      </c>
      <c r="AW159" s="13" t="s">
        <v>33</v>
      </c>
      <c r="AX159" s="13" t="s">
        <v>85</v>
      </c>
      <c r="AY159" s="160" t="s">
        <v>185</v>
      </c>
    </row>
    <row r="160" spans="2:65" s="12" customFormat="1" x14ac:dyDescent="0.2">
      <c r="B160" s="153"/>
      <c r="D160" s="149" t="s">
        <v>199</v>
      </c>
      <c r="E160" s="154" t="s">
        <v>1</v>
      </c>
      <c r="F160" s="155" t="s">
        <v>2616</v>
      </c>
      <c r="H160" s="154" t="s">
        <v>1</v>
      </c>
      <c r="I160" s="156"/>
      <c r="L160" s="153"/>
      <c r="M160" s="157"/>
      <c r="T160" s="158"/>
      <c r="AT160" s="154" t="s">
        <v>199</v>
      </c>
      <c r="AU160" s="154" t="s">
        <v>87</v>
      </c>
      <c r="AV160" s="12" t="s">
        <v>85</v>
      </c>
      <c r="AW160" s="12" t="s">
        <v>33</v>
      </c>
      <c r="AX160" s="12" t="s">
        <v>77</v>
      </c>
      <c r="AY160" s="154" t="s">
        <v>185</v>
      </c>
    </row>
    <row r="161" spans="2:65" s="1" customFormat="1" ht="16.5" customHeight="1" x14ac:dyDescent="0.2">
      <c r="B161" s="32"/>
      <c r="C161" s="176" t="s">
        <v>252</v>
      </c>
      <c r="D161" s="176" t="s">
        <v>455</v>
      </c>
      <c r="E161" s="177" t="s">
        <v>2617</v>
      </c>
      <c r="F161" s="178" t="s">
        <v>2618</v>
      </c>
      <c r="G161" s="179" t="s">
        <v>532</v>
      </c>
      <c r="H161" s="180">
        <v>2</v>
      </c>
      <c r="I161" s="181"/>
      <c r="J161" s="182">
        <f>ROUND(I161*H161,2)</f>
        <v>0</v>
      </c>
      <c r="K161" s="178" t="s">
        <v>1</v>
      </c>
      <c r="L161" s="183"/>
      <c r="M161" s="184" t="s">
        <v>1</v>
      </c>
      <c r="N161" s="185" t="s">
        <v>42</v>
      </c>
      <c r="P161" s="145">
        <f>O161*H161</f>
        <v>0</v>
      </c>
      <c r="Q161" s="145">
        <v>0</v>
      </c>
      <c r="R161" s="145">
        <f>Q161*H161</f>
        <v>0</v>
      </c>
      <c r="S161" s="145">
        <v>0</v>
      </c>
      <c r="T161" s="146">
        <f>S161*H161</f>
        <v>0</v>
      </c>
      <c r="AR161" s="147" t="s">
        <v>2597</v>
      </c>
      <c r="AT161" s="147" t="s">
        <v>455</v>
      </c>
      <c r="AU161" s="147" t="s">
        <v>87</v>
      </c>
      <c r="AY161" s="17" t="s">
        <v>185</v>
      </c>
      <c r="BE161" s="148">
        <f>IF(N161="základní",J161,0)</f>
        <v>0</v>
      </c>
      <c r="BF161" s="148">
        <f>IF(N161="snížená",J161,0)</f>
        <v>0</v>
      </c>
      <c r="BG161" s="148">
        <f>IF(N161="zákl. přenesená",J161,0)</f>
        <v>0</v>
      </c>
      <c r="BH161" s="148">
        <f>IF(N161="sníž. přenesená",J161,0)</f>
        <v>0</v>
      </c>
      <c r="BI161" s="148">
        <f>IF(N161="nulová",J161,0)</f>
        <v>0</v>
      </c>
      <c r="BJ161" s="17" t="s">
        <v>85</v>
      </c>
      <c r="BK161" s="148">
        <f>ROUND(I161*H161,2)</f>
        <v>0</v>
      </c>
      <c r="BL161" s="17" t="s">
        <v>730</v>
      </c>
      <c r="BM161" s="147" t="s">
        <v>497</v>
      </c>
    </row>
    <row r="162" spans="2:65" s="1" customFormat="1" x14ac:dyDescent="0.2">
      <c r="B162" s="32"/>
      <c r="D162" s="149" t="s">
        <v>198</v>
      </c>
      <c r="F162" s="150" t="s">
        <v>2618</v>
      </c>
      <c r="I162" s="151"/>
      <c r="L162" s="32"/>
      <c r="M162" s="152"/>
      <c r="T162" s="56"/>
      <c r="AT162" s="17" t="s">
        <v>198</v>
      </c>
      <c r="AU162" s="17" t="s">
        <v>87</v>
      </c>
    </row>
    <row r="163" spans="2:65" s="13" customFormat="1" x14ac:dyDescent="0.2">
      <c r="B163" s="159"/>
      <c r="D163" s="149" t="s">
        <v>199</v>
      </c>
      <c r="E163" s="160" t="s">
        <v>1</v>
      </c>
      <c r="F163" s="161" t="s">
        <v>2619</v>
      </c>
      <c r="H163" s="162">
        <v>2</v>
      </c>
      <c r="I163" s="163"/>
      <c r="L163" s="159"/>
      <c r="M163" s="164"/>
      <c r="T163" s="165"/>
      <c r="AT163" s="160" t="s">
        <v>199</v>
      </c>
      <c r="AU163" s="160" t="s">
        <v>87</v>
      </c>
      <c r="AV163" s="13" t="s">
        <v>87</v>
      </c>
      <c r="AW163" s="13" t="s">
        <v>33</v>
      </c>
      <c r="AX163" s="13" t="s">
        <v>85</v>
      </c>
      <c r="AY163" s="160" t="s">
        <v>185</v>
      </c>
    </row>
    <row r="164" spans="2:65" s="1" customFormat="1" ht="16.5" customHeight="1" x14ac:dyDescent="0.2">
      <c r="B164" s="32"/>
      <c r="C164" s="176" t="s">
        <v>258</v>
      </c>
      <c r="D164" s="176" t="s">
        <v>455</v>
      </c>
      <c r="E164" s="177" t="s">
        <v>2620</v>
      </c>
      <c r="F164" s="178" t="s">
        <v>2621</v>
      </c>
      <c r="G164" s="179" t="s">
        <v>1087</v>
      </c>
      <c r="H164" s="180">
        <v>80</v>
      </c>
      <c r="I164" s="181"/>
      <c r="J164" s="182">
        <f>ROUND(I164*H164,2)</f>
        <v>0</v>
      </c>
      <c r="K164" s="178" t="s">
        <v>195</v>
      </c>
      <c r="L164" s="183"/>
      <c r="M164" s="184" t="s">
        <v>1</v>
      </c>
      <c r="N164" s="185" t="s">
        <v>42</v>
      </c>
      <c r="P164" s="145">
        <f>O164*H164</f>
        <v>0</v>
      </c>
      <c r="Q164" s="145">
        <v>1E-3</v>
      </c>
      <c r="R164" s="145">
        <f>Q164*H164</f>
        <v>0.08</v>
      </c>
      <c r="S164" s="145">
        <v>0</v>
      </c>
      <c r="T164" s="146">
        <f>S164*H164</f>
        <v>0</v>
      </c>
      <c r="AR164" s="147" t="s">
        <v>2597</v>
      </c>
      <c r="AT164" s="147" t="s">
        <v>455</v>
      </c>
      <c r="AU164" s="147" t="s">
        <v>87</v>
      </c>
      <c r="AY164" s="17" t="s">
        <v>185</v>
      </c>
      <c r="BE164" s="148">
        <f>IF(N164="základní",J164,0)</f>
        <v>0</v>
      </c>
      <c r="BF164" s="148">
        <f>IF(N164="snížená",J164,0)</f>
        <v>0</v>
      </c>
      <c r="BG164" s="148">
        <f>IF(N164="zákl. přenesená",J164,0)</f>
        <v>0</v>
      </c>
      <c r="BH164" s="148">
        <f>IF(N164="sníž. přenesená",J164,0)</f>
        <v>0</v>
      </c>
      <c r="BI164" s="148">
        <f>IF(N164="nulová",J164,0)</f>
        <v>0</v>
      </c>
      <c r="BJ164" s="17" t="s">
        <v>85</v>
      </c>
      <c r="BK164" s="148">
        <f>ROUND(I164*H164,2)</f>
        <v>0</v>
      </c>
      <c r="BL164" s="17" t="s">
        <v>730</v>
      </c>
      <c r="BM164" s="147" t="s">
        <v>514</v>
      </c>
    </row>
    <row r="165" spans="2:65" s="1" customFormat="1" x14ac:dyDescent="0.2">
      <c r="B165" s="32"/>
      <c r="D165" s="149" t="s">
        <v>198</v>
      </c>
      <c r="F165" s="150" t="s">
        <v>2621</v>
      </c>
      <c r="I165" s="151"/>
      <c r="L165" s="32"/>
      <c r="M165" s="152"/>
      <c r="T165" s="56"/>
      <c r="AT165" s="17" t="s">
        <v>198</v>
      </c>
      <c r="AU165" s="17" t="s">
        <v>87</v>
      </c>
    </row>
    <row r="166" spans="2:65" s="13" customFormat="1" x14ac:dyDescent="0.2">
      <c r="B166" s="159"/>
      <c r="D166" s="149" t="s">
        <v>199</v>
      </c>
      <c r="E166" s="160" t="s">
        <v>1</v>
      </c>
      <c r="F166" s="161" t="s">
        <v>2622</v>
      </c>
      <c r="H166" s="162">
        <v>80</v>
      </c>
      <c r="I166" s="163"/>
      <c r="L166" s="159"/>
      <c r="M166" s="164"/>
      <c r="T166" s="165"/>
      <c r="AT166" s="160" t="s">
        <v>199</v>
      </c>
      <c r="AU166" s="160" t="s">
        <v>87</v>
      </c>
      <c r="AV166" s="13" t="s">
        <v>87</v>
      </c>
      <c r="AW166" s="13" t="s">
        <v>33</v>
      </c>
      <c r="AX166" s="13" t="s">
        <v>85</v>
      </c>
      <c r="AY166" s="160" t="s">
        <v>185</v>
      </c>
    </row>
    <row r="167" spans="2:65" s="1" customFormat="1" ht="16.5" customHeight="1" x14ac:dyDescent="0.2">
      <c r="B167" s="32"/>
      <c r="C167" s="136" t="s">
        <v>264</v>
      </c>
      <c r="D167" s="136" t="s">
        <v>191</v>
      </c>
      <c r="E167" s="137" t="s">
        <v>2623</v>
      </c>
      <c r="F167" s="138" t="s">
        <v>2624</v>
      </c>
      <c r="G167" s="139" t="s">
        <v>532</v>
      </c>
      <c r="H167" s="140">
        <v>6</v>
      </c>
      <c r="I167" s="141"/>
      <c r="J167" s="142">
        <f>ROUND(I167*H167,2)</f>
        <v>0</v>
      </c>
      <c r="K167" s="138" t="s">
        <v>195</v>
      </c>
      <c r="L167" s="32"/>
      <c r="M167" s="143" t="s">
        <v>1</v>
      </c>
      <c r="N167" s="144" t="s">
        <v>42</v>
      </c>
      <c r="P167" s="145">
        <f>O167*H167</f>
        <v>0</v>
      </c>
      <c r="Q167" s="145">
        <v>0</v>
      </c>
      <c r="R167" s="145">
        <f>Q167*H167</f>
        <v>0</v>
      </c>
      <c r="S167" s="145">
        <v>0</v>
      </c>
      <c r="T167" s="146">
        <f>S167*H167</f>
        <v>0</v>
      </c>
      <c r="AR167" s="147" t="s">
        <v>730</v>
      </c>
      <c r="AT167" s="147" t="s">
        <v>191</v>
      </c>
      <c r="AU167" s="147" t="s">
        <v>87</v>
      </c>
      <c r="AY167" s="17" t="s">
        <v>185</v>
      </c>
      <c r="BE167" s="148">
        <f>IF(N167="základní",J167,0)</f>
        <v>0</v>
      </c>
      <c r="BF167" s="148">
        <f>IF(N167="snížená",J167,0)</f>
        <v>0</v>
      </c>
      <c r="BG167" s="148">
        <f>IF(N167="zákl. přenesená",J167,0)</f>
        <v>0</v>
      </c>
      <c r="BH167" s="148">
        <f>IF(N167="sníž. přenesená",J167,0)</f>
        <v>0</v>
      </c>
      <c r="BI167" s="148">
        <f>IF(N167="nulová",J167,0)</f>
        <v>0</v>
      </c>
      <c r="BJ167" s="17" t="s">
        <v>85</v>
      </c>
      <c r="BK167" s="148">
        <f>ROUND(I167*H167,2)</f>
        <v>0</v>
      </c>
      <c r="BL167" s="17" t="s">
        <v>730</v>
      </c>
      <c r="BM167" s="147" t="s">
        <v>529</v>
      </c>
    </row>
    <row r="168" spans="2:65" s="1" customFormat="1" x14ac:dyDescent="0.2">
      <c r="B168" s="32"/>
      <c r="D168" s="149" t="s">
        <v>198</v>
      </c>
      <c r="F168" s="150" t="s">
        <v>2625</v>
      </c>
      <c r="I168" s="151"/>
      <c r="L168" s="32"/>
      <c r="M168" s="152"/>
      <c r="T168" s="56"/>
      <c r="AT168" s="17" t="s">
        <v>198</v>
      </c>
      <c r="AU168" s="17" t="s">
        <v>87</v>
      </c>
    </row>
    <row r="169" spans="2:65" s="13" customFormat="1" x14ac:dyDescent="0.2">
      <c r="B169" s="159"/>
      <c r="D169" s="149" t="s">
        <v>199</v>
      </c>
      <c r="E169" s="160" t="s">
        <v>1</v>
      </c>
      <c r="F169" s="161" t="s">
        <v>2626</v>
      </c>
      <c r="H169" s="162">
        <v>6</v>
      </c>
      <c r="I169" s="163"/>
      <c r="L169" s="159"/>
      <c r="M169" s="164"/>
      <c r="T169" s="165"/>
      <c r="AT169" s="160" t="s">
        <v>199</v>
      </c>
      <c r="AU169" s="160" t="s">
        <v>87</v>
      </c>
      <c r="AV169" s="13" t="s">
        <v>87</v>
      </c>
      <c r="AW169" s="13" t="s">
        <v>33</v>
      </c>
      <c r="AX169" s="13" t="s">
        <v>85</v>
      </c>
      <c r="AY169" s="160" t="s">
        <v>185</v>
      </c>
    </row>
    <row r="170" spans="2:65" s="1" customFormat="1" ht="16.5" customHeight="1" x14ac:dyDescent="0.2">
      <c r="B170" s="32"/>
      <c r="C170" s="176" t="s">
        <v>271</v>
      </c>
      <c r="D170" s="176" t="s">
        <v>455</v>
      </c>
      <c r="E170" s="177" t="s">
        <v>2627</v>
      </c>
      <c r="F170" s="178" t="s">
        <v>2628</v>
      </c>
      <c r="G170" s="179" t="s">
        <v>532</v>
      </c>
      <c r="H170" s="180">
        <v>6</v>
      </c>
      <c r="I170" s="181"/>
      <c r="J170" s="182">
        <f>ROUND(I170*H170,2)</f>
        <v>0</v>
      </c>
      <c r="K170" s="178" t="s">
        <v>195</v>
      </c>
      <c r="L170" s="183"/>
      <c r="M170" s="184" t="s">
        <v>1</v>
      </c>
      <c r="N170" s="185" t="s">
        <v>42</v>
      </c>
      <c r="P170" s="145">
        <f>O170*H170</f>
        <v>0</v>
      </c>
      <c r="Q170" s="145">
        <v>6.9999999999999999E-4</v>
      </c>
      <c r="R170" s="145">
        <f>Q170*H170</f>
        <v>4.1999999999999997E-3</v>
      </c>
      <c r="S170" s="145">
        <v>0</v>
      </c>
      <c r="T170" s="146">
        <f>S170*H170</f>
        <v>0</v>
      </c>
      <c r="AR170" s="147" t="s">
        <v>2597</v>
      </c>
      <c r="AT170" s="147" t="s">
        <v>455</v>
      </c>
      <c r="AU170" s="147" t="s">
        <v>87</v>
      </c>
      <c r="AY170" s="17" t="s">
        <v>185</v>
      </c>
      <c r="BE170" s="148">
        <f>IF(N170="základní",J170,0)</f>
        <v>0</v>
      </c>
      <c r="BF170" s="148">
        <f>IF(N170="snížená",J170,0)</f>
        <v>0</v>
      </c>
      <c r="BG170" s="148">
        <f>IF(N170="zákl. přenesená",J170,0)</f>
        <v>0</v>
      </c>
      <c r="BH170" s="148">
        <f>IF(N170="sníž. přenesená",J170,0)</f>
        <v>0</v>
      </c>
      <c r="BI170" s="148">
        <f>IF(N170="nulová",J170,0)</f>
        <v>0</v>
      </c>
      <c r="BJ170" s="17" t="s">
        <v>85</v>
      </c>
      <c r="BK170" s="148">
        <f>ROUND(I170*H170,2)</f>
        <v>0</v>
      </c>
      <c r="BL170" s="17" t="s">
        <v>730</v>
      </c>
      <c r="BM170" s="147" t="s">
        <v>543</v>
      </c>
    </row>
    <row r="171" spans="2:65" s="1" customFormat="1" x14ac:dyDescent="0.2">
      <c r="B171" s="32"/>
      <c r="D171" s="149" t="s">
        <v>198</v>
      </c>
      <c r="F171" s="150" t="s">
        <v>2628</v>
      </c>
      <c r="I171" s="151"/>
      <c r="L171" s="32"/>
      <c r="M171" s="152"/>
      <c r="T171" s="56"/>
      <c r="AT171" s="17" t="s">
        <v>198</v>
      </c>
      <c r="AU171" s="17" t="s">
        <v>87</v>
      </c>
    </row>
    <row r="172" spans="2:65" s="13" customFormat="1" x14ac:dyDescent="0.2">
      <c r="B172" s="159"/>
      <c r="D172" s="149" t="s">
        <v>199</v>
      </c>
      <c r="E172" s="160" t="s">
        <v>1</v>
      </c>
      <c r="F172" s="161" t="s">
        <v>2629</v>
      </c>
      <c r="H172" s="162">
        <v>6</v>
      </c>
      <c r="I172" s="163"/>
      <c r="L172" s="159"/>
      <c r="M172" s="164"/>
      <c r="T172" s="165"/>
      <c r="AT172" s="160" t="s">
        <v>199</v>
      </c>
      <c r="AU172" s="160" t="s">
        <v>87</v>
      </c>
      <c r="AV172" s="13" t="s">
        <v>87</v>
      </c>
      <c r="AW172" s="13" t="s">
        <v>33</v>
      </c>
      <c r="AX172" s="13" t="s">
        <v>85</v>
      </c>
      <c r="AY172" s="160" t="s">
        <v>185</v>
      </c>
    </row>
    <row r="173" spans="2:65" s="1" customFormat="1" ht="24.15" customHeight="1" x14ac:dyDescent="0.2">
      <c r="B173" s="32"/>
      <c r="C173" s="136" t="s">
        <v>277</v>
      </c>
      <c r="D173" s="136" t="s">
        <v>191</v>
      </c>
      <c r="E173" s="137" t="s">
        <v>2630</v>
      </c>
      <c r="F173" s="138" t="s">
        <v>2631</v>
      </c>
      <c r="G173" s="139" t="s">
        <v>365</v>
      </c>
      <c r="H173" s="140">
        <v>12</v>
      </c>
      <c r="I173" s="141"/>
      <c r="J173" s="142">
        <f>ROUND(I173*H173,2)</f>
        <v>0</v>
      </c>
      <c r="K173" s="138" t="s">
        <v>195</v>
      </c>
      <c r="L173" s="32"/>
      <c r="M173" s="143" t="s">
        <v>1</v>
      </c>
      <c r="N173" s="144" t="s">
        <v>42</v>
      </c>
      <c r="P173" s="145">
        <f>O173*H173</f>
        <v>0</v>
      </c>
      <c r="Q173" s="145">
        <v>0</v>
      </c>
      <c r="R173" s="145">
        <f>Q173*H173</f>
        <v>0</v>
      </c>
      <c r="S173" s="145">
        <v>0</v>
      </c>
      <c r="T173" s="146">
        <f>S173*H173</f>
        <v>0</v>
      </c>
      <c r="AR173" s="147" t="s">
        <v>730</v>
      </c>
      <c r="AT173" s="147" t="s">
        <v>191</v>
      </c>
      <c r="AU173" s="147" t="s">
        <v>87</v>
      </c>
      <c r="AY173" s="17" t="s">
        <v>185</v>
      </c>
      <c r="BE173" s="148">
        <f>IF(N173="základní",J173,0)</f>
        <v>0</v>
      </c>
      <c r="BF173" s="148">
        <f>IF(N173="snížená",J173,0)</f>
        <v>0</v>
      </c>
      <c r="BG173" s="148">
        <f>IF(N173="zákl. přenesená",J173,0)</f>
        <v>0</v>
      </c>
      <c r="BH173" s="148">
        <f>IF(N173="sníž. přenesená",J173,0)</f>
        <v>0</v>
      </c>
      <c r="BI173" s="148">
        <f>IF(N173="nulová",J173,0)</f>
        <v>0</v>
      </c>
      <c r="BJ173" s="17" t="s">
        <v>85</v>
      </c>
      <c r="BK173" s="148">
        <f>ROUND(I173*H173,2)</f>
        <v>0</v>
      </c>
      <c r="BL173" s="17" t="s">
        <v>730</v>
      </c>
      <c r="BM173" s="147" t="s">
        <v>558</v>
      </c>
    </row>
    <row r="174" spans="2:65" s="1" customFormat="1" ht="19.2" x14ac:dyDescent="0.2">
      <c r="B174" s="32"/>
      <c r="D174" s="149" t="s">
        <v>198</v>
      </c>
      <c r="F174" s="150" t="s">
        <v>2632</v>
      </c>
      <c r="I174" s="151"/>
      <c r="L174" s="32"/>
      <c r="M174" s="152"/>
      <c r="T174" s="56"/>
      <c r="AT174" s="17" t="s">
        <v>198</v>
      </c>
      <c r="AU174" s="17" t="s">
        <v>87</v>
      </c>
    </row>
    <row r="175" spans="2:65" s="13" customFormat="1" x14ac:dyDescent="0.2">
      <c r="B175" s="159"/>
      <c r="D175" s="149" t="s">
        <v>199</v>
      </c>
      <c r="E175" s="160" t="s">
        <v>1</v>
      </c>
      <c r="F175" s="161" t="s">
        <v>2633</v>
      </c>
      <c r="H175" s="162">
        <v>12</v>
      </c>
      <c r="I175" s="163"/>
      <c r="L175" s="159"/>
      <c r="M175" s="164"/>
      <c r="T175" s="165"/>
      <c r="AT175" s="160" t="s">
        <v>199</v>
      </c>
      <c r="AU175" s="160" t="s">
        <v>87</v>
      </c>
      <c r="AV175" s="13" t="s">
        <v>87</v>
      </c>
      <c r="AW175" s="13" t="s">
        <v>33</v>
      </c>
      <c r="AX175" s="13" t="s">
        <v>85</v>
      </c>
      <c r="AY175" s="160" t="s">
        <v>185</v>
      </c>
    </row>
    <row r="176" spans="2:65" s="1" customFormat="1" ht="16.5" customHeight="1" x14ac:dyDescent="0.2">
      <c r="B176" s="32"/>
      <c r="C176" s="176" t="s">
        <v>8</v>
      </c>
      <c r="D176" s="176" t="s">
        <v>455</v>
      </c>
      <c r="E176" s="177" t="s">
        <v>2634</v>
      </c>
      <c r="F176" s="178" t="s">
        <v>2635</v>
      </c>
      <c r="G176" s="179" t="s">
        <v>365</v>
      </c>
      <c r="H176" s="180">
        <v>12</v>
      </c>
      <c r="I176" s="181"/>
      <c r="J176" s="182">
        <f>ROUND(I176*H176,2)</f>
        <v>0</v>
      </c>
      <c r="K176" s="178" t="s">
        <v>195</v>
      </c>
      <c r="L176" s="183"/>
      <c r="M176" s="184" t="s">
        <v>1</v>
      </c>
      <c r="N176" s="185" t="s">
        <v>42</v>
      </c>
      <c r="P176" s="145">
        <f>O176*H176</f>
        <v>0</v>
      </c>
      <c r="Q176" s="145">
        <v>1.2E-4</v>
      </c>
      <c r="R176" s="145">
        <f>Q176*H176</f>
        <v>1.4400000000000001E-3</v>
      </c>
      <c r="S176" s="145">
        <v>0</v>
      </c>
      <c r="T176" s="146">
        <f>S176*H176</f>
        <v>0</v>
      </c>
      <c r="AR176" s="147" t="s">
        <v>2597</v>
      </c>
      <c r="AT176" s="147" t="s">
        <v>455</v>
      </c>
      <c r="AU176" s="147" t="s">
        <v>87</v>
      </c>
      <c r="AY176" s="17" t="s">
        <v>185</v>
      </c>
      <c r="BE176" s="148">
        <f>IF(N176="základní",J176,0)</f>
        <v>0</v>
      </c>
      <c r="BF176" s="148">
        <f>IF(N176="snížená",J176,0)</f>
        <v>0</v>
      </c>
      <c r="BG176" s="148">
        <f>IF(N176="zákl. přenesená",J176,0)</f>
        <v>0</v>
      </c>
      <c r="BH176" s="148">
        <f>IF(N176="sníž. přenesená",J176,0)</f>
        <v>0</v>
      </c>
      <c r="BI176" s="148">
        <f>IF(N176="nulová",J176,0)</f>
        <v>0</v>
      </c>
      <c r="BJ176" s="17" t="s">
        <v>85</v>
      </c>
      <c r="BK176" s="148">
        <f>ROUND(I176*H176,2)</f>
        <v>0</v>
      </c>
      <c r="BL176" s="17" t="s">
        <v>730</v>
      </c>
      <c r="BM176" s="147" t="s">
        <v>575</v>
      </c>
    </row>
    <row r="177" spans="2:65" s="1" customFormat="1" x14ac:dyDescent="0.2">
      <c r="B177" s="32"/>
      <c r="D177" s="149" t="s">
        <v>198</v>
      </c>
      <c r="F177" s="150" t="s">
        <v>2635</v>
      </c>
      <c r="I177" s="151"/>
      <c r="L177" s="32"/>
      <c r="M177" s="152"/>
      <c r="T177" s="56"/>
      <c r="AT177" s="17" t="s">
        <v>198</v>
      </c>
      <c r="AU177" s="17" t="s">
        <v>87</v>
      </c>
    </row>
    <row r="178" spans="2:65" s="13" customFormat="1" x14ac:dyDescent="0.2">
      <c r="B178" s="159"/>
      <c r="D178" s="149" t="s">
        <v>199</v>
      </c>
      <c r="E178" s="160" t="s">
        <v>1</v>
      </c>
      <c r="F178" s="161" t="s">
        <v>2636</v>
      </c>
      <c r="H178" s="162">
        <v>12</v>
      </c>
      <c r="I178" s="163"/>
      <c r="L178" s="159"/>
      <c r="M178" s="164"/>
      <c r="T178" s="165"/>
      <c r="AT178" s="160" t="s">
        <v>199</v>
      </c>
      <c r="AU178" s="160" t="s">
        <v>87</v>
      </c>
      <c r="AV178" s="13" t="s">
        <v>87</v>
      </c>
      <c r="AW178" s="13" t="s">
        <v>33</v>
      </c>
      <c r="AX178" s="13" t="s">
        <v>85</v>
      </c>
      <c r="AY178" s="160" t="s">
        <v>185</v>
      </c>
    </row>
    <row r="179" spans="2:65" s="1" customFormat="1" ht="24.15" customHeight="1" x14ac:dyDescent="0.2">
      <c r="B179" s="32"/>
      <c r="C179" s="136" t="s">
        <v>387</v>
      </c>
      <c r="D179" s="136" t="s">
        <v>191</v>
      </c>
      <c r="E179" s="137" t="s">
        <v>2637</v>
      </c>
      <c r="F179" s="138" t="s">
        <v>2638</v>
      </c>
      <c r="G179" s="139" t="s">
        <v>365</v>
      </c>
      <c r="H179" s="140">
        <v>87</v>
      </c>
      <c r="I179" s="141"/>
      <c r="J179" s="142">
        <f>ROUND(I179*H179,2)</f>
        <v>0</v>
      </c>
      <c r="K179" s="138" t="s">
        <v>195</v>
      </c>
      <c r="L179" s="32"/>
      <c r="M179" s="143" t="s">
        <v>1</v>
      </c>
      <c r="N179" s="144" t="s">
        <v>42</v>
      </c>
      <c r="P179" s="145">
        <f>O179*H179</f>
        <v>0</v>
      </c>
      <c r="Q179" s="145">
        <v>0</v>
      </c>
      <c r="R179" s="145">
        <f>Q179*H179</f>
        <v>0</v>
      </c>
      <c r="S179" s="145">
        <v>0</v>
      </c>
      <c r="T179" s="146">
        <f>S179*H179</f>
        <v>0</v>
      </c>
      <c r="AR179" s="147" t="s">
        <v>730</v>
      </c>
      <c r="AT179" s="147" t="s">
        <v>191</v>
      </c>
      <c r="AU179" s="147" t="s">
        <v>87</v>
      </c>
      <c r="AY179" s="17" t="s">
        <v>185</v>
      </c>
      <c r="BE179" s="148">
        <f>IF(N179="základní",J179,0)</f>
        <v>0</v>
      </c>
      <c r="BF179" s="148">
        <f>IF(N179="snížená",J179,0)</f>
        <v>0</v>
      </c>
      <c r="BG179" s="148">
        <f>IF(N179="zákl. přenesená",J179,0)</f>
        <v>0</v>
      </c>
      <c r="BH179" s="148">
        <f>IF(N179="sníž. přenesená",J179,0)</f>
        <v>0</v>
      </c>
      <c r="BI179" s="148">
        <f>IF(N179="nulová",J179,0)</f>
        <v>0</v>
      </c>
      <c r="BJ179" s="17" t="s">
        <v>85</v>
      </c>
      <c r="BK179" s="148">
        <f>ROUND(I179*H179,2)</f>
        <v>0</v>
      </c>
      <c r="BL179" s="17" t="s">
        <v>730</v>
      </c>
      <c r="BM179" s="147" t="s">
        <v>593</v>
      </c>
    </row>
    <row r="180" spans="2:65" s="1" customFormat="1" ht="19.2" x14ac:dyDescent="0.2">
      <c r="B180" s="32"/>
      <c r="D180" s="149" t="s">
        <v>198</v>
      </c>
      <c r="F180" s="150" t="s">
        <v>2639</v>
      </c>
      <c r="I180" s="151"/>
      <c r="L180" s="32"/>
      <c r="M180" s="152"/>
      <c r="T180" s="56"/>
      <c r="AT180" s="17" t="s">
        <v>198</v>
      </c>
      <c r="AU180" s="17" t="s">
        <v>87</v>
      </c>
    </row>
    <row r="181" spans="2:65" s="13" customFormat="1" x14ac:dyDescent="0.2">
      <c r="B181" s="159"/>
      <c r="D181" s="149" t="s">
        <v>199</v>
      </c>
      <c r="E181" s="160" t="s">
        <v>1</v>
      </c>
      <c r="F181" s="161" t="s">
        <v>2640</v>
      </c>
      <c r="H181" s="162">
        <v>87</v>
      </c>
      <c r="I181" s="163"/>
      <c r="L181" s="159"/>
      <c r="M181" s="164"/>
      <c r="T181" s="165"/>
      <c r="AT181" s="160" t="s">
        <v>199</v>
      </c>
      <c r="AU181" s="160" t="s">
        <v>87</v>
      </c>
      <c r="AV181" s="13" t="s">
        <v>87</v>
      </c>
      <c r="AW181" s="13" t="s">
        <v>33</v>
      </c>
      <c r="AX181" s="13" t="s">
        <v>85</v>
      </c>
      <c r="AY181" s="160" t="s">
        <v>185</v>
      </c>
    </row>
    <row r="182" spans="2:65" s="1" customFormat="1" ht="16.5" customHeight="1" x14ac:dyDescent="0.2">
      <c r="B182" s="32"/>
      <c r="C182" s="176" t="s">
        <v>393</v>
      </c>
      <c r="D182" s="176" t="s">
        <v>455</v>
      </c>
      <c r="E182" s="177" t="s">
        <v>2641</v>
      </c>
      <c r="F182" s="178" t="s">
        <v>2642</v>
      </c>
      <c r="G182" s="179" t="s">
        <v>365</v>
      </c>
      <c r="H182" s="180">
        <v>87</v>
      </c>
      <c r="I182" s="181"/>
      <c r="J182" s="182">
        <f>ROUND(I182*H182,2)</f>
        <v>0</v>
      </c>
      <c r="K182" s="178" t="s">
        <v>195</v>
      </c>
      <c r="L182" s="183"/>
      <c r="M182" s="184" t="s">
        <v>1</v>
      </c>
      <c r="N182" s="185" t="s">
        <v>42</v>
      </c>
      <c r="P182" s="145">
        <f>O182*H182</f>
        <v>0</v>
      </c>
      <c r="Q182" s="145">
        <v>6.4000000000000005E-4</v>
      </c>
      <c r="R182" s="145">
        <f>Q182*H182</f>
        <v>5.5680000000000007E-2</v>
      </c>
      <c r="S182" s="145">
        <v>0</v>
      </c>
      <c r="T182" s="146">
        <f>S182*H182</f>
        <v>0</v>
      </c>
      <c r="AR182" s="147" t="s">
        <v>2597</v>
      </c>
      <c r="AT182" s="147" t="s">
        <v>455</v>
      </c>
      <c r="AU182" s="147" t="s">
        <v>87</v>
      </c>
      <c r="AY182" s="17" t="s">
        <v>185</v>
      </c>
      <c r="BE182" s="148">
        <f>IF(N182="základní",J182,0)</f>
        <v>0</v>
      </c>
      <c r="BF182" s="148">
        <f>IF(N182="snížená",J182,0)</f>
        <v>0</v>
      </c>
      <c r="BG182" s="148">
        <f>IF(N182="zákl. přenesená",J182,0)</f>
        <v>0</v>
      </c>
      <c r="BH182" s="148">
        <f>IF(N182="sníž. přenesená",J182,0)</f>
        <v>0</v>
      </c>
      <c r="BI182" s="148">
        <f>IF(N182="nulová",J182,0)</f>
        <v>0</v>
      </c>
      <c r="BJ182" s="17" t="s">
        <v>85</v>
      </c>
      <c r="BK182" s="148">
        <f>ROUND(I182*H182,2)</f>
        <v>0</v>
      </c>
      <c r="BL182" s="17" t="s">
        <v>730</v>
      </c>
      <c r="BM182" s="147" t="s">
        <v>609</v>
      </c>
    </row>
    <row r="183" spans="2:65" s="1" customFormat="1" x14ac:dyDescent="0.2">
      <c r="B183" s="32"/>
      <c r="D183" s="149" t="s">
        <v>198</v>
      </c>
      <c r="F183" s="150" t="s">
        <v>2642</v>
      </c>
      <c r="I183" s="151"/>
      <c r="L183" s="32"/>
      <c r="M183" s="152"/>
      <c r="T183" s="56"/>
      <c r="AT183" s="17" t="s">
        <v>198</v>
      </c>
      <c r="AU183" s="17" t="s">
        <v>87</v>
      </c>
    </row>
    <row r="184" spans="2:65" s="13" customFormat="1" x14ac:dyDescent="0.2">
      <c r="B184" s="159"/>
      <c r="D184" s="149" t="s">
        <v>199</v>
      </c>
      <c r="E184" s="160" t="s">
        <v>1</v>
      </c>
      <c r="F184" s="161" t="s">
        <v>2643</v>
      </c>
      <c r="H184" s="162">
        <v>87</v>
      </c>
      <c r="I184" s="163"/>
      <c r="L184" s="159"/>
      <c r="M184" s="164"/>
      <c r="T184" s="165"/>
      <c r="AT184" s="160" t="s">
        <v>199</v>
      </c>
      <c r="AU184" s="160" t="s">
        <v>87</v>
      </c>
      <c r="AV184" s="13" t="s">
        <v>87</v>
      </c>
      <c r="AW184" s="13" t="s">
        <v>33</v>
      </c>
      <c r="AX184" s="13" t="s">
        <v>85</v>
      </c>
      <c r="AY184" s="160" t="s">
        <v>185</v>
      </c>
    </row>
    <row r="185" spans="2:65" s="1" customFormat="1" ht="21.75" customHeight="1" x14ac:dyDescent="0.2">
      <c r="B185" s="32"/>
      <c r="C185" s="136" t="s">
        <v>399</v>
      </c>
      <c r="D185" s="136" t="s">
        <v>191</v>
      </c>
      <c r="E185" s="137" t="s">
        <v>2644</v>
      </c>
      <c r="F185" s="138" t="s">
        <v>2645</v>
      </c>
      <c r="G185" s="139" t="s">
        <v>532</v>
      </c>
      <c r="H185" s="140">
        <v>6</v>
      </c>
      <c r="I185" s="141"/>
      <c r="J185" s="142">
        <f>ROUND(I185*H185,2)</f>
        <v>0</v>
      </c>
      <c r="K185" s="138" t="s">
        <v>195</v>
      </c>
      <c r="L185" s="32"/>
      <c r="M185" s="143" t="s">
        <v>1</v>
      </c>
      <c r="N185" s="144" t="s">
        <v>42</v>
      </c>
      <c r="P185" s="145">
        <f>O185*H185</f>
        <v>0</v>
      </c>
      <c r="Q185" s="145">
        <v>0</v>
      </c>
      <c r="R185" s="145">
        <f>Q185*H185</f>
        <v>0</v>
      </c>
      <c r="S185" s="145">
        <v>0</v>
      </c>
      <c r="T185" s="146">
        <f>S185*H185</f>
        <v>0</v>
      </c>
      <c r="AR185" s="147" t="s">
        <v>730</v>
      </c>
      <c r="AT185" s="147" t="s">
        <v>191</v>
      </c>
      <c r="AU185" s="147" t="s">
        <v>87</v>
      </c>
      <c r="AY185" s="17" t="s">
        <v>185</v>
      </c>
      <c r="BE185" s="148">
        <f>IF(N185="základní",J185,0)</f>
        <v>0</v>
      </c>
      <c r="BF185" s="148">
        <f>IF(N185="snížená",J185,0)</f>
        <v>0</v>
      </c>
      <c r="BG185" s="148">
        <f>IF(N185="zákl. přenesená",J185,0)</f>
        <v>0</v>
      </c>
      <c r="BH185" s="148">
        <f>IF(N185="sníž. přenesená",J185,0)</f>
        <v>0</v>
      </c>
      <c r="BI185" s="148">
        <f>IF(N185="nulová",J185,0)</f>
        <v>0</v>
      </c>
      <c r="BJ185" s="17" t="s">
        <v>85</v>
      </c>
      <c r="BK185" s="148">
        <f>ROUND(I185*H185,2)</f>
        <v>0</v>
      </c>
      <c r="BL185" s="17" t="s">
        <v>730</v>
      </c>
      <c r="BM185" s="147" t="s">
        <v>619</v>
      </c>
    </row>
    <row r="186" spans="2:65" s="1" customFormat="1" x14ac:dyDescent="0.2">
      <c r="B186" s="32"/>
      <c r="D186" s="149" t="s">
        <v>198</v>
      </c>
      <c r="F186" s="150" t="s">
        <v>2646</v>
      </c>
      <c r="I186" s="151"/>
      <c r="L186" s="32"/>
      <c r="M186" s="152"/>
      <c r="T186" s="56"/>
      <c r="AT186" s="17" t="s">
        <v>198</v>
      </c>
      <c r="AU186" s="17" t="s">
        <v>87</v>
      </c>
    </row>
    <row r="187" spans="2:65" s="13" customFormat="1" x14ac:dyDescent="0.2">
      <c r="B187" s="159"/>
      <c r="D187" s="149" t="s">
        <v>199</v>
      </c>
      <c r="E187" s="160" t="s">
        <v>1</v>
      </c>
      <c r="F187" s="161" t="s">
        <v>2647</v>
      </c>
      <c r="H187" s="162">
        <v>6</v>
      </c>
      <c r="I187" s="163"/>
      <c r="L187" s="159"/>
      <c r="M187" s="164"/>
      <c r="T187" s="165"/>
      <c r="AT187" s="160" t="s">
        <v>199</v>
      </c>
      <c r="AU187" s="160" t="s">
        <v>87</v>
      </c>
      <c r="AV187" s="13" t="s">
        <v>87</v>
      </c>
      <c r="AW187" s="13" t="s">
        <v>33</v>
      </c>
      <c r="AX187" s="13" t="s">
        <v>85</v>
      </c>
      <c r="AY187" s="160" t="s">
        <v>185</v>
      </c>
    </row>
    <row r="188" spans="2:65" s="1" customFormat="1" ht="16.5" customHeight="1" x14ac:dyDescent="0.2">
      <c r="B188" s="32"/>
      <c r="C188" s="136" t="s">
        <v>406</v>
      </c>
      <c r="D188" s="136" t="s">
        <v>191</v>
      </c>
      <c r="E188" s="137" t="s">
        <v>2648</v>
      </c>
      <c r="F188" s="138" t="s">
        <v>2649</v>
      </c>
      <c r="G188" s="139" t="s">
        <v>365</v>
      </c>
      <c r="H188" s="140">
        <v>77</v>
      </c>
      <c r="I188" s="141"/>
      <c r="J188" s="142">
        <f>ROUND(I188*H188,2)</f>
        <v>0</v>
      </c>
      <c r="K188" s="138" t="s">
        <v>195</v>
      </c>
      <c r="L188" s="32"/>
      <c r="M188" s="143" t="s">
        <v>1</v>
      </c>
      <c r="N188" s="144" t="s">
        <v>42</v>
      </c>
      <c r="P188" s="145">
        <f>O188*H188</f>
        <v>0</v>
      </c>
      <c r="Q188" s="145">
        <v>0</v>
      </c>
      <c r="R188" s="145">
        <f>Q188*H188</f>
        <v>0</v>
      </c>
      <c r="S188" s="145">
        <v>0</v>
      </c>
      <c r="T188" s="146">
        <f>S188*H188</f>
        <v>0</v>
      </c>
      <c r="AR188" s="147" t="s">
        <v>730</v>
      </c>
      <c r="AT188" s="147" t="s">
        <v>191</v>
      </c>
      <c r="AU188" s="147" t="s">
        <v>87</v>
      </c>
      <c r="AY188" s="17" t="s">
        <v>185</v>
      </c>
      <c r="BE188" s="148">
        <f>IF(N188="základní",J188,0)</f>
        <v>0</v>
      </c>
      <c r="BF188" s="148">
        <f>IF(N188="snížená",J188,0)</f>
        <v>0</v>
      </c>
      <c r="BG188" s="148">
        <f>IF(N188="zákl. přenesená",J188,0)</f>
        <v>0</v>
      </c>
      <c r="BH188" s="148">
        <f>IF(N188="sníž. přenesená",J188,0)</f>
        <v>0</v>
      </c>
      <c r="BI188" s="148">
        <f>IF(N188="nulová",J188,0)</f>
        <v>0</v>
      </c>
      <c r="BJ188" s="17" t="s">
        <v>85</v>
      </c>
      <c r="BK188" s="148">
        <f>ROUND(I188*H188,2)</f>
        <v>0</v>
      </c>
      <c r="BL188" s="17" t="s">
        <v>730</v>
      </c>
      <c r="BM188" s="147" t="s">
        <v>631</v>
      </c>
    </row>
    <row r="189" spans="2:65" s="1" customFormat="1" ht="19.2" x14ac:dyDescent="0.2">
      <c r="B189" s="32"/>
      <c r="D189" s="149" t="s">
        <v>198</v>
      </c>
      <c r="F189" s="150" t="s">
        <v>2650</v>
      </c>
      <c r="I189" s="151"/>
      <c r="L189" s="32"/>
      <c r="M189" s="152"/>
      <c r="T189" s="56"/>
      <c r="AT189" s="17" t="s">
        <v>198</v>
      </c>
      <c r="AU189" s="17" t="s">
        <v>87</v>
      </c>
    </row>
    <row r="190" spans="2:65" s="13" customFormat="1" x14ac:dyDescent="0.2">
      <c r="B190" s="159"/>
      <c r="D190" s="149" t="s">
        <v>199</v>
      </c>
      <c r="E190" s="160" t="s">
        <v>1</v>
      </c>
      <c r="F190" s="161" t="s">
        <v>2651</v>
      </c>
      <c r="H190" s="162">
        <v>77</v>
      </c>
      <c r="I190" s="163"/>
      <c r="L190" s="159"/>
      <c r="M190" s="164"/>
      <c r="T190" s="165"/>
      <c r="AT190" s="160" t="s">
        <v>199</v>
      </c>
      <c r="AU190" s="160" t="s">
        <v>87</v>
      </c>
      <c r="AV190" s="13" t="s">
        <v>87</v>
      </c>
      <c r="AW190" s="13" t="s">
        <v>33</v>
      </c>
      <c r="AX190" s="13" t="s">
        <v>85</v>
      </c>
      <c r="AY190" s="160" t="s">
        <v>185</v>
      </c>
    </row>
    <row r="191" spans="2:65" s="1" customFormat="1" ht="16.5" customHeight="1" x14ac:dyDescent="0.2">
      <c r="B191" s="32"/>
      <c r="C191" s="136" t="s">
        <v>412</v>
      </c>
      <c r="D191" s="136" t="s">
        <v>191</v>
      </c>
      <c r="E191" s="137" t="s">
        <v>2652</v>
      </c>
      <c r="F191" s="138" t="s">
        <v>2653</v>
      </c>
      <c r="G191" s="139" t="s">
        <v>532</v>
      </c>
      <c r="H191" s="140">
        <v>1</v>
      </c>
      <c r="I191" s="141"/>
      <c r="J191" s="142">
        <f>ROUND(I191*H191,2)</f>
        <v>0</v>
      </c>
      <c r="K191" s="138" t="s">
        <v>1</v>
      </c>
      <c r="L191" s="32"/>
      <c r="M191" s="143" t="s">
        <v>1</v>
      </c>
      <c r="N191" s="144" t="s">
        <v>42</v>
      </c>
      <c r="P191" s="145">
        <f>O191*H191</f>
        <v>0</v>
      </c>
      <c r="Q191" s="145">
        <v>0</v>
      </c>
      <c r="R191" s="145">
        <f>Q191*H191</f>
        <v>0</v>
      </c>
      <c r="S191" s="145">
        <v>0</v>
      </c>
      <c r="T191" s="146">
        <f>S191*H191</f>
        <v>0</v>
      </c>
      <c r="AR191" s="147" t="s">
        <v>730</v>
      </c>
      <c r="AT191" s="147" t="s">
        <v>191</v>
      </c>
      <c r="AU191" s="147" t="s">
        <v>87</v>
      </c>
      <c r="AY191" s="17" t="s">
        <v>185</v>
      </c>
      <c r="BE191" s="148">
        <f>IF(N191="základní",J191,0)</f>
        <v>0</v>
      </c>
      <c r="BF191" s="148">
        <f>IF(N191="snížená",J191,0)</f>
        <v>0</v>
      </c>
      <c r="BG191" s="148">
        <f>IF(N191="zákl. přenesená",J191,0)</f>
        <v>0</v>
      </c>
      <c r="BH191" s="148">
        <f>IF(N191="sníž. přenesená",J191,0)</f>
        <v>0</v>
      </c>
      <c r="BI191" s="148">
        <f>IF(N191="nulová",J191,0)</f>
        <v>0</v>
      </c>
      <c r="BJ191" s="17" t="s">
        <v>85</v>
      </c>
      <c r="BK191" s="148">
        <f>ROUND(I191*H191,2)</f>
        <v>0</v>
      </c>
      <c r="BL191" s="17" t="s">
        <v>730</v>
      </c>
      <c r="BM191" s="147" t="s">
        <v>643</v>
      </c>
    </row>
    <row r="192" spans="2:65" s="1" customFormat="1" x14ac:dyDescent="0.2">
      <c r="B192" s="32"/>
      <c r="D192" s="149" t="s">
        <v>198</v>
      </c>
      <c r="F192" s="150" t="s">
        <v>2653</v>
      </c>
      <c r="I192" s="151"/>
      <c r="L192" s="32"/>
      <c r="M192" s="152"/>
      <c r="T192" s="56"/>
      <c r="AT192" s="17" t="s">
        <v>198</v>
      </c>
      <c r="AU192" s="17" t="s">
        <v>87</v>
      </c>
    </row>
    <row r="193" spans="2:65" s="13" customFormat="1" x14ac:dyDescent="0.2">
      <c r="B193" s="159"/>
      <c r="D193" s="149" t="s">
        <v>199</v>
      </c>
      <c r="E193" s="160" t="s">
        <v>1</v>
      </c>
      <c r="F193" s="161" t="s">
        <v>2654</v>
      </c>
      <c r="H193" s="162">
        <v>1</v>
      </c>
      <c r="I193" s="163"/>
      <c r="L193" s="159"/>
      <c r="M193" s="164"/>
      <c r="T193" s="165"/>
      <c r="AT193" s="160" t="s">
        <v>199</v>
      </c>
      <c r="AU193" s="160" t="s">
        <v>87</v>
      </c>
      <c r="AV193" s="13" t="s">
        <v>87</v>
      </c>
      <c r="AW193" s="13" t="s">
        <v>33</v>
      </c>
      <c r="AX193" s="13" t="s">
        <v>85</v>
      </c>
      <c r="AY193" s="160" t="s">
        <v>185</v>
      </c>
    </row>
    <row r="194" spans="2:65" s="12" customFormat="1" x14ac:dyDescent="0.2">
      <c r="B194" s="153"/>
      <c r="D194" s="149" t="s">
        <v>199</v>
      </c>
      <c r="E194" s="154" t="s">
        <v>1</v>
      </c>
      <c r="F194" s="155" t="s">
        <v>2655</v>
      </c>
      <c r="H194" s="154" t="s">
        <v>1</v>
      </c>
      <c r="I194" s="156"/>
      <c r="L194" s="153"/>
      <c r="M194" s="157"/>
      <c r="T194" s="158"/>
      <c r="AT194" s="154" t="s">
        <v>199</v>
      </c>
      <c r="AU194" s="154" t="s">
        <v>87</v>
      </c>
      <c r="AV194" s="12" t="s">
        <v>85</v>
      </c>
      <c r="AW194" s="12" t="s">
        <v>33</v>
      </c>
      <c r="AX194" s="12" t="s">
        <v>77</v>
      </c>
      <c r="AY194" s="154" t="s">
        <v>185</v>
      </c>
    </row>
    <row r="195" spans="2:65" s="1" customFormat="1" ht="16.5" customHeight="1" x14ac:dyDescent="0.2">
      <c r="B195" s="32"/>
      <c r="C195" s="136" t="s">
        <v>7</v>
      </c>
      <c r="D195" s="136" t="s">
        <v>191</v>
      </c>
      <c r="E195" s="137" t="s">
        <v>2656</v>
      </c>
      <c r="F195" s="138" t="s">
        <v>2657</v>
      </c>
      <c r="G195" s="139" t="s">
        <v>532</v>
      </c>
      <c r="H195" s="140">
        <v>1</v>
      </c>
      <c r="I195" s="141"/>
      <c r="J195" s="142">
        <f>ROUND(I195*H195,2)</f>
        <v>0</v>
      </c>
      <c r="K195" s="138" t="s">
        <v>1</v>
      </c>
      <c r="L195" s="32"/>
      <c r="M195" s="143" t="s">
        <v>1</v>
      </c>
      <c r="N195" s="144" t="s">
        <v>42</v>
      </c>
      <c r="P195" s="145">
        <f>O195*H195</f>
        <v>0</v>
      </c>
      <c r="Q195" s="145">
        <v>0</v>
      </c>
      <c r="R195" s="145">
        <f>Q195*H195</f>
        <v>0</v>
      </c>
      <c r="S195" s="145">
        <v>0</v>
      </c>
      <c r="T195" s="146">
        <f>S195*H195</f>
        <v>0</v>
      </c>
      <c r="AR195" s="147" t="s">
        <v>730</v>
      </c>
      <c r="AT195" s="147" t="s">
        <v>191</v>
      </c>
      <c r="AU195" s="147" t="s">
        <v>87</v>
      </c>
      <c r="AY195" s="17" t="s">
        <v>185</v>
      </c>
      <c r="BE195" s="148">
        <f>IF(N195="základní",J195,0)</f>
        <v>0</v>
      </c>
      <c r="BF195" s="148">
        <f>IF(N195="snížená",J195,0)</f>
        <v>0</v>
      </c>
      <c r="BG195" s="148">
        <f>IF(N195="zákl. přenesená",J195,0)</f>
        <v>0</v>
      </c>
      <c r="BH195" s="148">
        <f>IF(N195="sníž. přenesená",J195,0)</f>
        <v>0</v>
      </c>
      <c r="BI195" s="148">
        <f>IF(N195="nulová",J195,0)</f>
        <v>0</v>
      </c>
      <c r="BJ195" s="17" t="s">
        <v>85</v>
      </c>
      <c r="BK195" s="148">
        <f>ROUND(I195*H195,2)</f>
        <v>0</v>
      </c>
      <c r="BL195" s="17" t="s">
        <v>730</v>
      </c>
      <c r="BM195" s="147" t="s">
        <v>656</v>
      </c>
    </row>
    <row r="196" spans="2:65" s="1" customFormat="1" x14ac:dyDescent="0.2">
      <c r="B196" s="32"/>
      <c r="D196" s="149" t="s">
        <v>198</v>
      </c>
      <c r="F196" s="150" t="s">
        <v>2657</v>
      </c>
      <c r="I196" s="151"/>
      <c r="L196" s="32"/>
      <c r="M196" s="152"/>
      <c r="T196" s="56"/>
      <c r="AT196" s="17" t="s">
        <v>198</v>
      </c>
      <c r="AU196" s="17" t="s">
        <v>87</v>
      </c>
    </row>
    <row r="197" spans="2:65" s="13" customFormat="1" x14ac:dyDescent="0.2">
      <c r="B197" s="159"/>
      <c r="D197" s="149" t="s">
        <v>199</v>
      </c>
      <c r="E197" s="160" t="s">
        <v>1</v>
      </c>
      <c r="F197" s="161" t="s">
        <v>2658</v>
      </c>
      <c r="H197" s="162">
        <v>1</v>
      </c>
      <c r="I197" s="163"/>
      <c r="L197" s="159"/>
      <c r="M197" s="164"/>
      <c r="T197" s="165"/>
      <c r="AT197" s="160" t="s">
        <v>199</v>
      </c>
      <c r="AU197" s="160" t="s">
        <v>87</v>
      </c>
      <c r="AV197" s="13" t="s">
        <v>87</v>
      </c>
      <c r="AW197" s="13" t="s">
        <v>33</v>
      </c>
      <c r="AX197" s="13" t="s">
        <v>85</v>
      </c>
      <c r="AY197" s="160" t="s">
        <v>185</v>
      </c>
    </row>
    <row r="198" spans="2:65" s="1" customFormat="1" ht="16.5" customHeight="1" x14ac:dyDescent="0.2">
      <c r="B198" s="32"/>
      <c r="C198" s="176" t="s">
        <v>424</v>
      </c>
      <c r="D198" s="176" t="s">
        <v>455</v>
      </c>
      <c r="E198" s="177" t="s">
        <v>2659</v>
      </c>
      <c r="F198" s="178" t="s">
        <v>2660</v>
      </c>
      <c r="G198" s="179" t="s">
        <v>194</v>
      </c>
      <c r="H198" s="180">
        <v>1</v>
      </c>
      <c r="I198" s="181"/>
      <c r="J198" s="182">
        <f>ROUND(I198*H198,2)</f>
        <v>0</v>
      </c>
      <c r="K198" s="178" t="s">
        <v>1</v>
      </c>
      <c r="L198" s="183"/>
      <c r="M198" s="184" t="s">
        <v>1</v>
      </c>
      <c r="N198" s="185" t="s">
        <v>42</v>
      </c>
      <c r="P198" s="145">
        <f>O198*H198</f>
        <v>0</v>
      </c>
      <c r="Q198" s="145">
        <v>0</v>
      </c>
      <c r="R198" s="145">
        <f>Q198*H198</f>
        <v>0</v>
      </c>
      <c r="S198" s="145">
        <v>0</v>
      </c>
      <c r="T198" s="146">
        <f>S198*H198</f>
        <v>0</v>
      </c>
      <c r="AR198" s="147" t="s">
        <v>2597</v>
      </c>
      <c r="AT198" s="147" t="s">
        <v>455</v>
      </c>
      <c r="AU198" s="147" t="s">
        <v>87</v>
      </c>
      <c r="AY198" s="17" t="s">
        <v>185</v>
      </c>
      <c r="BE198" s="148">
        <f>IF(N198="základní",J198,0)</f>
        <v>0</v>
      </c>
      <c r="BF198" s="148">
        <f>IF(N198="snížená",J198,0)</f>
        <v>0</v>
      </c>
      <c r="BG198" s="148">
        <f>IF(N198="zákl. přenesená",J198,0)</f>
        <v>0</v>
      </c>
      <c r="BH198" s="148">
        <f>IF(N198="sníž. přenesená",J198,0)</f>
        <v>0</v>
      </c>
      <c r="BI198" s="148">
        <f>IF(N198="nulová",J198,0)</f>
        <v>0</v>
      </c>
      <c r="BJ198" s="17" t="s">
        <v>85</v>
      </c>
      <c r="BK198" s="148">
        <f>ROUND(I198*H198,2)</f>
        <v>0</v>
      </c>
      <c r="BL198" s="17" t="s">
        <v>730</v>
      </c>
      <c r="BM198" s="147" t="s">
        <v>667</v>
      </c>
    </row>
    <row r="199" spans="2:65" s="1" customFormat="1" x14ac:dyDescent="0.2">
      <c r="B199" s="32"/>
      <c r="D199" s="149" t="s">
        <v>198</v>
      </c>
      <c r="F199" s="150" t="s">
        <v>2660</v>
      </c>
      <c r="I199" s="151"/>
      <c r="L199" s="32"/>
      <c r="M199" s="152"/>
      <c r="T199" s="56"/>
      <c r="AT199" s="17" t="s">
        <v>198</v>
      </c>
      <c r="AU199" s="17" t="s">
        <v>87</v>
      </c>
    </row>
    <row r="200" spans="2:65" s="13" customFormat="1" x14ac:dyDescent="0.2">
      <c r="B200" s="159"/>
      <c r="D200" s="149" t="s">
        <v>199</v>
      </c>
      <c r="E200" s="160" t="s">
        <v>1</v>
      </c>
      <c r="F200" s="161" t="s">
        <v>2658</v>
      </c>
      <c r="H200" s="162">
        <v>1</v>
      </c>
      <c r="I200" s="163"/>
      <c r="L200" s="159"/>
      <c r="M200" s="164"/>
      <c r="T200" s="165"/>
      <c r="AT200" s="160" t="s">
        <v>199</v>
      </c>
      <c r="AU200" s="160" t="s">
        <v>87</v>
      </c>
      <c r="AV200" s="13" t="s">
        <v>87</v>
      </c>
      <c r="AW200" s="13" t="s">
        <v>33</v>
      </c>
      <c r="AX200" s="13" t="s">
        <v>85</v>
      </c>
      <c r="AY200" s="160" t="s">
        <v>185</v>
      </c>
    </row>
    <row r="201" spans="2:65" s="1" customFormat="1" ht="21.75" customHeight="1" x14ac:dyDescent="0.2">
      <c r="B201" s="32"/>
      <c r="C201" s="136" t="s">
        <v>434</v>
      </c>
      <c r="D201" s="136" t="s">
        <v>191</v>
      </c>
      <c r="E201" s="137" t="s">
        <v>2661</v>
      </c>
      <c r="F201" s="138" t="s">
        <v>2662</v>
      </c>
      <c r="G201" s="139" t="s">
        <v>532</v>
      </c>
      <c r="H201" s="140">
        <v>1</v>
      </c>
      <c r="I201" s="141"/>
      <c r="J201" s="142">
        <f>ROUND(I201*H201,2)</f>
        <v>0</v>
      </c>
      <c r="K201" s="138" t="s">
        <v>195</v>
      </c>
      <c r="L201" s="32"/>
      <c r="M201" s="143" t="s">
        <v>1</v>
      </c>
      <c r="N201" s="144" t="s">
        <v>42</v>
      </c>
      <c r="P201" s="145">
        <f>O201*H201</f>
        <v>0</v>
      </c>
      <c r="Q201" s="145">
        <v>0</v>
      </c>
      <c r="R201" s="145">
        <f>Q201*H201</f>
        <v>0</v>
      </c>
      <c r="S201" s="145">
        <v>0</v>
      </c>
      <c r="T201" s="146">
        <f>S201*H201</f>
        <v>0</v>
      </c>
      <c r="AR201" s="147" t="s">
        <v>730</v>
      </c>
      <c r="AT201" s="147" t="s">
        <v>191</v>
      </c>
      <c r="AU201" s="147" t="s">
        <v>87</v>
      </c>
      <c r="AY201" s="17" t="s">
        <v>185</v>
      </c>
      <c r="BE201" s="148">
        <f>IF(N201="základní",J201,0)</f>
        <v>0</v>
      </c>
      <c r="BF201" s="148">
        <f>IF(N201="snížená",J201,0)</f>
        <v>0</v>
      </c>
      <c r="BG201" s="148">
        <f>IF(N201="zákl. přenesená",J201,0)</f>
        <v>0</v>
      </c>
      <c r="BH201" s="148">
        <f>IF(N201="sníž. přenesená",J201,0)</f>
        <v>0</v>
      </c>
      <c r="BI201" s="148">
        <f>IF(N201="nulová",J201,0)</f>
        <v>0</v>
      </c>
      <c r="BJ201" s="17" t="s">
        <v>85</v>
      </c>
      <c r="BK201" s="148">
        <f>ROUND(I201*H201,2)</f>
        <v>0</v>
      </c>
      <c r="BL201" s="17" t="s">
        <v>730</v>
      </c>
      <c r="BM201" s="147" t="s">
        <v>680</v>
      </c>
    </row>
    <row r="202" spans="2:65" s="1" customFormat="1" ht="19.2" x14ac:dyDescent="0.2">
      <c r="B202" s="32"/>
      <c r="D202" s="149" t="s">
        <v>198</v>
      </c>
      <c r="F202" s="150" t="s">
        <v>2663</v>
      </c>
      <c r="I202" s="151"/>
      <c r="L202" s="32"/>
      <c r="M202" s="152"/>
      <c r="T202" s="56"/>
      <c r="AT202" s="17" t="s">
        <v>198</v>
      </c>
      <c r="AU202" s="17" t="s">
        <v>87</v>
      </c>
    </row>
    <row r="203" spans="2:65" s="13" customFormat="1" x14ac:dyDescent="0.2">
      <c r="B203" s="159"/>
      <c r="D203" s="149" t="s">
        <v>199</v>
      </c>
      <c r="E203" s="160" t="s">
        <v>1</v>
      </c>
      <c r="F203" s="161" t="s">
        <v>2664</v>
      </c>
      <c r="H203" s="162">
        <v>1</v>
      </c>
      <c r="I203" s="163"/>
      <c r="L203" s="159"/>
      <c r="M203" s="164"/>
      <c r="T203" s="165"/>
      <c r="AT203" s="160" t="s">
        <v>199</v>
      </c>
      <c r="AU203" s="160" t="s">
        <v>87</v>
      </c>
      <c r="AV203" s="13" t="s">
        <v>87</v>
      </c>
      <c r="AW203" s="13" t="s">
        <v>33</v>
      </c>
      <c r="AX203" s="13" t="s">
        <v>85</v>
      </c>
      <c r="AY203" s="160" t="s">
        <v>185</v>
      </c>
    </row>
    <row r="204" spans="2:65" s="11" customFormat="1" ht="22.95" customHeight="1" x14ac:dyDescent="0.25">
      <c r="B204" s="124"/>
      <c r="D204" s="125" t="s">
        <v>76</v>
      </c>
      <c r="E204" s="134" t="s">
        <v>2665</v>
      </c>
      <c r="F204" s="134" t="s">
        <v>2666</v>
      </c>
      <c r="I204" s="127"/>
      <c r="J204" s="135">
        <f>BK204</f>
        <v>0</v>
      </c>
      <c r="L204" s="124"/>
      <c r="M204" s="129"/>
      <c r="P204" s="130">
        <f>P205+SUM(P206:P261)</f>
        <v>0</v>
      </c>
      <c r="R204" s="130">
        <f>R205+SUM(R206:R261)</f>
        <v>1.1844075999999997</v>
      </c>
      <c r="T204" s="131">
        <f>T205+SUM(T206:T261)</f>
        <v>0</v>
      </c>
      <c r="AR204" s="125" t="s">
        <v>207</v>
      </c>
      <c r="AT204" s="132" t="s">
        <v>76</v>
      </c>
      <c r="AU204" s="132" t="s">
        <v>85</v>
      </c>
      <c r="AY204" s="125" t="s">
        <v>185</v>
      </c>
      <c r="BK204" s="133">
        <f>BK205+SUM(BK206:BK261)</f>
        <v>0</v>
      </c>
    </row>
    <row r="205" spans="2:65" s="1" customFormat="1" ht="16.5" customHeight="1" x14ac:dyDescent="0.2">
      <c r="B205" s="32"/>
      <c r="C205" s="136" t="s">
        <v>440</v>
      </c>
      <c r="D205" s="136" t="s">
        <v>191</v>
      </c>
      <c r="E205" s="137" t="s">
        <v>2667</v>
      </c>
      <c r="F205" s="138" t="s">
        <v>2668</v>
      </c>
      <c r="G205" s="139" t="s">
        <v>2669</v>
      </c>
      <c r="H205" s="140">
        <v>7.6999999999999999E-2</v>
      </c>
      <c r="I205" s="141"/>
      <c r="J205" s="142">
        <f>ROUND(I205*H205,2)</f>
        <v>0</v>
      </c>
      <c r="K205" s="138" t="s">
        <v>195</v>
      </c>
      <c r="L205" s="32"/>
      <c r="M205" s="143" t="s">
        <v>1</v>
      </c>
      <c r="N205" s="144" t="s">
        <v>42</v>
      </c>
      <c r="P205" s="145">
        <f>O205*H205</f>
        <v>0</v>
      </c>
      <c r="Q205" s="145">
        <v>8.8000000000000005E-3</v>
      </c>
      <c r="R205" s="145">
        <f>Q205*H205</f>
        <v>6.7759999999999999E-4</v>
      </c>
      <c r="S205" s="145">
        <v>0</v>
      </c>
      <c r="T205" s="146">
        <f>S205*H205</f>
        <v>0</v>
      </c>
      <c r="AR205" s="147" t="s">
        <v>730</v>
      </c>
      <c r="AT205" s="147" t="s">
        <v>191</v>
      </c>
      <c r="AU205" s="147" t="s">
        <v>87</v>
      </c>
      <c r="AY205" s="17" t="s">
        <v>185</v>
      </c>
      <c r="BE205" s="148">
        <f>IF(N205="základní",J205,0)</f>
        <v>0</v>
      </c>
      <c r="BF205" s="148">
        <f>IF(N205="snížená",J205,0)</f>
        <v>0</v>
      </c>
      <c r="BG205" s="148">
        <f>IF(N205="zákl. přenesená",J205,0)</f>
        <v>0</v>
      </c>
      <c r="BH205" s="148">
        <f>IF(N205="sníž. přenesená",J205,0)</f>
        <v>0</v>
      </c>
      <c r="BI205" s="148">
        <f>IF(N205="nulová",J205,0)</f>
        <v>0</v>
      </c>
      <c r="BJ205" s="17" t="s">
        <v>85</v>
      </c>
      <c r="BK205" s="148">
        <f>ROUND(I205*H205,2)</f>
        <v>0</v>
      </c>
      <c r="BL205" s="17" t="s">
        <v>730</v>
      </c>
      <c r="BM205" s="147" t="s">
        <v>691</v>
      </c>
    </row>
    <row r="206" spans="2:65" s="1" customFormat="1" x14ac:dyDescent="0.2">
      <c r="B206" s="32"/>
      <c r="D206" s="149" t="s">
        <v>198</v>
      </c>
      <c r="F206" s="150" t="s">
        <v>2670</v>
      </c>
      <c r="I206" s="151"/>
      <c r="L206" s="32"/>
      <c r="M206" s="152"/>
      <c r="T206" s="56"/>
      <c r="AT206" s="17" t="s">
        <v>198</v>
      </c>
      <c r="AU206" s="17" t="s">
        <v>87</v>
      </c>
    </row>
    <row r="207" spans="2:65" s="13" customFormat="1" x14ac:dyDescent="0.2">
      <c r="B207" s="159"/>
      <c r="D207" s="149" t="s">
        <v>199</v>
      </c>
      <c r="E207" s="160" t="s">
        <v>1</v>
      </c>
      <c r="F207" s="161" t="s">
        <v>2671</v>
      </c>
      <c r="H207" s="162">
        <v>7.6999999999999999E-2</v>
      </c>
      <c r="I207" s="163"/>
      <c r="L207" s="159"/>
      <c r="M207" s="164"/>
      <c r="T207" s="165"/>
      <c r="AT207" s="160" t="s">
        <v>199</v>
      </c>
      <c r="AU207" s="160" t="s">
        <v>87</v>
      </c>
      <c r="AV207" s="13" t="s">
        <v>87</v>
      </c>
      <c r="AW207" s="13" t="s">
        <v>33</v>
      </c>
      <c r="AX207" s="13" t="s">
        <v>85</v>
      </c>
      <c r="AY207" s="160" t="s">
        <v>185</v>
      </c>
    </row>
    <row r="208" spans="2:65" s="1" customFormat="1" ht="16.5" customHeight="1" x14ac:dyDescent="0.2">
      <c r="B208" s="32"/>
      <c r="C208" s="136" t="s">
        <v>447</v>
      </c>
      <c r="D208" s="136" t="s">
        <v>191</v>
      </c>
      <c r="E208" s="137" t="s">
        <v>2672</v>
      </c>
      <c r="F208" s="138" t="s">
        <v>2673</v>
      </c>
      <c r="G208" s="139" t="s">
        <v>382</v>
      </c>
      <c r="H208" s="140">
        <v>1.07</v>
      </c>
      <c r="I208" s="141"/>
      <c r="J208" s="142">
        <f>ROUND(I208*H208,2)</f>
        <v>0</v>
      </c>
      <c r="K208" s="138" t="s">
        <v>195</v>
      </c>
      <c r="L208" s="32"/>
      <c r="M208" s="143" t="s">
        <v>1</v>
      </c>
      <c r="N208" s="144" t="s">
        <v>42</v>
      </c>
      <c r="P208" s="145">
        <f>O208*H208</f>
        <v>0</v>
      </c>
      <c r="Q208" s="145">
        <v>0</v>
      </c>
      <c r="R208" s="145">
        <f>Q208*H208</f>
        <v>0</v>
      </c>
      <c r="S208" s="145">
        <v>0</v>
      </c>
      <c r="T208" s="146">
        <f>S208*H208</f>
        <v>0</v>
      </c>
      <c r="AR208" s="147" t="s">
        <v>730</v>
      </c>
      <c r="AT208" s="147" t="s">
        <v>191</v>
      </c>
      <c r="AU208" s="147" t="s">
        <v>87</v>
      </c>
      <c r="AY208" s="17" t="s">
        <v>185</v>
      </c>
      <c r="BE208" s="148">
        <f>IF(N208="základní",J208,0)</f>
        <v>0</v>
      </c>
      <c r="BF208" s="148">
        <f>IF(N208="snížená",J208,0)</f>
        <v>0</v>
      </c>
      <c r="BG208" s="148">
        <f>IF(N208="zákl. přenesená",J208,0)</f>
        <v>0</v>
      </c>
      <c r="BH208" s="148">
        <f>IF(N208="sníž. přenesená",J208,0)</f>
        <v>0</v>
      </c>
      <c r="BI208" s="148">
        <f>IF(N208="nulová",J208,0)</f>
        <v>0</v>
      </c>
      <c r="BJ208" s="17" t="s">
        <v>85</v>
      </c>
      <c r="BK208" s="148">
        <f>ROUND(I208*H208,2)</f>
        <v>0</v>
      </c>
      <c r="BL208" s="17" t="s">
        <v>730</v>
      </c>
      <c r="BM208" s="147" t="s">
        <v>706</v>
      </c>
    </row>
    <row r="209" spans="2:65" s="1" customFormat="1" ht="19.2" x14ac:dyDescent="0.2">
      <c r="B209" s="32"/>
      <c r="D209" s="149" t="s">
        <v>198</v>
      </c>
      <c r="F209" s="150" t="s">
        <v>2674</v>
      </c>
      <c r="I209" s="151"/>
      <c r="L209" s="32"/>
      <c r="M209" s="152"/>
      <c r="T209" s="56"/>
      <c r="AT209" s="17" t="s">
        <v>198</v>
      </c>
      <c r="AU209" s="17" t="s">
        <v>87</v>
      </c>
    </row>
    <row r="210" spans="2:65" s="13" customFormat="1" x14ac:dyDescent="0.2">
      <c r="B210" s="159"/>
      <c r="D210" s="149" t="s">
        <v>199</v>
      </c>
      <c r="E210" s="160" t="s">
        <v>1</v>
      </c>
      <c r="F210" s="161" t="s">
        <v>2675</v>
      </c>
      <c r="H210" s="162">
        <v>1.07</v>
      </c>
      <c r="I210" s="163"/>
      <c r="L210" s="159"/>
      <c r="M210" s="164"/>
      <c r="T210" s="165"/>
      <c r="AT210" s="160" t="s">
        <v>199</v>
      </c>
      <c r="AU210" s="160" t="s">
        <v>87</v>
      </c>
      <c r="AV210" s="13" t="s">
        <v>87</v>
      </c>
      <c r="AW210" s="13" t="s">
        <v>33</v>
      </c>
      <c r="AX210" s="13" t="s">
        <v>85</v>
      </c>
      <c r="AY210" s="160" t="s">
        <v>185</v>
      </c>
    </row>
    <row r="211" spans="2:65" s="1" customFormat="1" ht="16.5" customHeight="1" x14ac:dyDescent="0.2">
      <c r="B211" s="32"/>
      <c r="C211" s="136" t="s">
        <v>454</v>
      </c>
      <c r="D211" s="136" t="s">
        <v>191</v>
      </c>
      <c r="E211" s="137" t="s">
        <v>2676</v>
      </c>
      <c r="F211" s="138" t="s">
        <v>2677</v>
      </c>
      <c r="G211" s="139" t="s">
        <v>382</v>
      </c>
      <c r="H211" s="140">
        <v>0.5</v>
      </c>
      <c r="I211" s="141"/>
      <c r="J211" s="142">
        <f>ROUND(I211*H211,2)</f>
        <v>0</v>
      </c>
      <c r="K211" s="138" t="s">
        <v>195</v>
      </c>
      <c r="L211" s="32"/>
      <c r="M211" s="143" t="s">
        <v>1</v>
      </c>
      <c r="N211" s="144" t="s">
        <v>42</v>
      </c>
      <c r="P211" s="145">
        <f>O211*H211</f>
        <v>0</v>
      </c>
      <c r="Q211" s="145">
        <v>2.3010199999999998</v>
      </c>
      <c r="R211" s="145">
        <f>Q211*H211</f>
        <v>1.1505099999999999</v>
      </c>
      <c r="S211" s="145">
        <v>0</v>
      </c>
      <c r="T211" s="146">
        <f>S211*H211</f>
        <v>0</v>
      </c>
      <c r="AR211" s="147" t="s">
        <v>730</v>
      </c>
      <c r="AT211" s="147" t="s">
        <v>191</v>
      </c>
      <c r="AU211" s="147" t="s">
        <v>87</v>
      </c>
      <c r="AY211" s="17" t="s">
        <v>185</v>
      </c>
      <c r="BE211" s="148">
        <f>IF(N211="základní",J211,0)</f>
        <v>0</v>
      </c>
      <c r="BF211" s="148">
        <f>IF(N211="snížená",J211,0)</f>
        <v>0</v>
      </c>
      <c r="BG211" s="148">
        <f>IF(N211="zákl. přenesená",J211,0)</f>
        <v>0</v>
      </c>
      <c r="BH211" s="148">
        <f>IF(N211="sníž. přenesená",J211,0)</f>
        <v>0</v>
      </c>
      <c r="BI211" s="148">
        <f>IF(N211="nulová",J211,0)</f>
        <v>0</v>
      </c>
      <c r="BJ211" s="17" t="s">
        <v>85</v>
      </c>
      <c r="BK211" s="148">
        <f>ROUND(I211*H211,2)</f>
        <v>0</v>
      </c>
      <c r="BL211" s="17" t="s">
        <v>730</v>
      </c>
      <c r="BM211" s="147" t="s">
        <v>718</v>
      </c>
    </row>
    <row r="212" spans="2:65" s="1" customFormat="1" x14ac:dyDescent="0.2">
      <c r="B212" s="32"/>
      <c r="D212" s="149" t="s">
        <v>198</v>
      </c>
      <c r="F212" s="150" t="s">
        <v>2678</v>
      </c>
      <c r="I212" s="151"/>
      <c r="L212" s="32"/>
      <c r="M212" s="152"/>
      <c r="T212" s="56"/>
      <c r="AT212" s="17" t="s">
        <v>198</v>
      </c>
      <c r="AU212" s="17" t="s">
        <v>87</v>
      </c>
    </row>
    <row r="213" spans="2:65" s="13" customFormat="1" x14ac:dyDescent="0.2">
      <c r="B213" s="159"/>
      <c r="D213" s="149" t="s">
        <v>199</v>
      </c>
      <c r="E213" s="160" t="s">
        <v>1</v>
      </c>
      <c r="F213" s="161" t="s">
        <v>2679</v>
      </c>
      <c r="H213" s="162">
        <v>0.5</v>
      </c>
      <c r="I213" s="163"/>
      <c r="L213" s="159"/>
      <c r="M213" s="164"/>
      <c r="T213" s="165"/>
      <c r="AT213" s="160" t="s">
        <v>199</v>
      </c>
      <c r="AU213" s="160" t="s">
        <v>87</v>
      </c>
      <c r="AV213" s="13" t="s">
        <v>87</v>
      </c>
      <c r="AW213" s="13" t="s">
        <v>33</v>
      </c>
      <c r="AX213" s="13" t="s">
        <v>85</v>
      </c>
      <c r="AY213" s="160" t="s">
        <v>185</v>
      </c>
    </row>
    <row r="214" spans="2:65" s="12" customFormat="1" x14ac:dyDescent="0.2">
      <c r="B214" s="153"/>
      <c r="D214" s="149" t="s">
        <v>199</v>
      </c>
      <c r="E214" s="154" t="s">
        <v>1</v>
      </c>
      <c r="F214" s="155" t="s">
        <v>2680</v>
      </c>
      <c r="H214" s="154" t="s">
        <v>1</v>
      </c>
      <c r="I214" s="156"/>
      <c r="L214" s="153"/>
      <c r="M214" s="157"/>
      <c r="T214" s="158"/>
      <c r="AT214" s="154" t="s">
        <v>199</v>
      </c>
      <c r="AU214" s="154" t="s">
        <v>87</v>
      </c>
      <c r="AV214" s="12" t="s">
        <v>85</v>
      </c>
      <c r="AW214" s="12" t="s">
        <v>33</v>
      </c>
      <c r="AX214" s="12" t="s">
        <v>77</v>
      </c>
      <c r="AY214" s="154" t="s">
        <v>185</v>
      </c>
    </row>
    <row r="215" spans="2:65" s="1" customFormat="1" ht="16.5" customHeight="1" x14ac:dyDescent="0.2">
      <c r="B215" s="32"/>
      <c r="C215" s="176" t="s">
        <v>463</v>
      </c>
      <c r="D215" s="176" t="s">
        <v>455</v>
      </c>
      <c r="E215" s="177" t="s">
        <v>2681</v>
      </c>
      <c r="F215" s="178" t="s">
        <v>2682</v>
      </c>
      <c r="G215" s="179" t="s">
        <v>532</v>
      </c>
      <c r="H215" s="180">
        <v>2</v>
      </c>
      <c r="I215" s="181"/>
      <c r="J215" s="182">
        <f>ROUND(I215*H215,2)</f>
        <v>0</v>
      </c>
      <c r="K215" s="178" t="s">
        <v>1</v>
      </c>
      <c r="L215" s="183"/>
      <c r="M215" s="184" t="s">
        <v>1</v>
      </c>
      <c r="N215" s="185" t="s">
        <v>42</v>
      </c>
      <c r="P215" s="145">
        <f>O215*H215</f>
        <v>0</v>
      </c>
      <c r="Q215" s="145">
        <v>1.311E-2</v>
      </c>
      <c r="R215" s="145">
        <f>Q215*H215</f>
        <v>2.622E-2</v>
      </c>
      <c r="S215" s="145">
        <v>0</v>
      </c>
      <c r="T215" s="146">
        <f>S215*H215</f>
        <v>0</v>
      </c>
      <c r="AR215" s="147" t="s">
        <v>2597</v>
      </c>
      <c r="AT215" s="147" t="s">
        <v>455</v>
      </c>
      <c r="AU215" s="147" t="s">
        <v>87</v>
      </c>
      <c r="AY215" s="17" t="s">
        <v>185</v>
      </c>
      <c r="BE215" s="148">
        <f>IF(N215="základní",J215,0)</f>
        <v>0</v>
      </c>
      <c r="BF215" s="148">
        <f>IF(N215="snížená",J215,0)</f>
        <v>0</v>
      </c>
      <c r="BG215" s="148">
        <f>IF(N215="zákl. přenesená",J215,0)</f>
        <v>0</v>
      </c>
      <c r="BH215" s="148">
        <f>IF(N215="sníž. přenesená",J215,0)</f>
        <v>0</v>
      </c>
      <c r="BI215" s="148">
        <f>IF(N215="nulová",J215,0)</f>
        <v>0</v>
      </c>
      <c r="BJ215" s="17" t="s">
        <v>85</v>
      </c>
      <c r="BK215" s="148">
        <f>ROUND(I215*H215,2)</f>
        <v>0</v>
      </c>
      <c r="BL215" s="17" t="s">
        <v>730</v>
      </c>
      <c r="BM215" s="147" t="s">
        <v>2683</v>
      </c>
    </row>
    <row r="216" spans="2:65" s="1" customFormat="1" x14ac:dyDescent="0.2">
      <c r="B216" s="32"/>
      <c r="D216" s="149" t="s">
        <v>198</v>
      </c>
      <c r="F216" s="150" t="s">
        <v>2682</v>
      </c>
      <c r="I216" s="151"/>
      <c r="L216" s="32"/>
      <c r="M216" s="152"/>
      <c r="T216" s="56"/>
      <c r="AT216" s="17" t="s">
        <v>198</v>
      </c>
      <c r="AU216" s="17" t="s">
        <v>87</v>
      </c>
    </row>
    <row r="217" spans="2:65" s="13" customFormat="1" x14ac:dyDescent="0.2">
      <c r="B217" s="159"/>
      <c r="D217" s="149" t="s">
        <v>199</v>
      </c>
      <c r="E217" s="160" t="s">
        <v>1</v>
      </c>
      <c r="F217" s="161" t="s">
        <v>2684</v>
      </c>
      <c r="H217" s="162">
        <v>2</v>
      </c>
      <c r="I217" s="163"/>
      <c r="L217" s="159"/>
      <c r="M217" s="164"/>
      <c r="T217" s="165"/>
      <c r="AT217" s="160" t="s">
        <v>199</v>
      </c>
      <c r="AU217" s="160" t="s">
        <v>87</v>
      </c>
      <c r="AV217" s="13" t="s">
        <v>87</v>
      </c>
      <c r="AW217" s="13" t="s">
        <v>33</v>
      </c>
      <c r="AX217" s="13" t="s">
        <v>85</v>
      </c>
      <c r="AY217" s="160" t="s">
        <v>185</v>
      </c>
    </row>
    <row r="218" spans="2:65" s="1" customFormat="1" ht="16.5" customHeight="1" x14ac:dyDescent="0.2">
      <c r="B218" s="32"/>
      <c r="C218" s="136" t="s">
        <v>480</v>
      </c>
      <c r="D218" s="136" t="s">
        <v>191</v>
      </c>
      <c r="E218" s="137" t="s">
        <v>2685</v>
      </c>
      <c r="F218" s="138" t="s">
        <v>2686</v>
      </c>
      <c r="G218" s="139" t="s">
        <v>382</v>
      </c>
      <c r="H218" s="140">
        <v>4.07</v>
      </c>
      <c r="I218" s="141"/>
      <c r="J218" s="142">
        <f>ROUND(I218*H218,2)</f>
        <v>0</v>
      </c>
      <c r="K218" s="138" t="s">
        <v>195</v>
      </c>
      <c r="L218" s="32"/>
      <c r="M218" s="143" t="s">
        <v>1</v>
      </c>
      <c r="N218" s="144" t="s">
        <v>42</v>
      </c>
      <c r="P218" s="145">
        <f>O218*H218</f>
        <v>0</v>
      </c>
      <c r="Q218" s="145">
        <v>0</v>
      </c>
      <c r="R218" s="145">
        <f>Q218*H218</f>
        <v>0</v>
      </c>
      <c r="S218" s="145">
        <v>0</v>
      </c>
      <c r="T218" s="146">
        <f>S218*H218</f>
        <v>0</v>
      </c>
      <c r="AR218" s="147" t="s">
        <v>730</v>
      </c>
      <c r="AT218" s="147" t="s">
        <v>191</v>
      </c>
      <c r="AU218" s="147" t="s">
        <v>87</v>
      </c>
      <c r="AY218" s="17" t="s">
        <v>185</v>
      </c>
      <c r="BE218" s="148">
        <f>IF(N218="základní",J218,0)</f>
        <v>0</v>
      </c>
      <c r="BF218" s="148">
        <f>IF(N218="snížená",J218,0)</f>
        <v>0</v>
      </c>
      <c r="BG218" s="148">
        <f>IF(N218="zákl. přenesená",J218,0)</f>
        <v>0</v>
      </c>
      <c r="BH218" s="148">
        <f>IF(N218="sníž. přenesená",J218,0)</f>
        <v>0</v>
      </c>
      <c r="BI218" s="148">
        <f>IF(N218="nulová",J218,0)</f>
        <v>0</v>
      </c>
      <c r="BJ218" s="17" t="s">
        <v>85</v>
      </c>
      <c r="BK218" s="148">
        <f>ROUND(I218*H218,2)</f>
        <v>0</v>
      </c>
      <c r="BL218" s="17" t="s">
        <v>730</v>
      </c>
      <c r="BM218" s="147" t="s">
        <v>730</v>
      </c>
    </row>
    <row r="219" spans="2:65" s="1" customFormat="1" x14ac:dyDescent="0.2">
      <c r="B219" s="32"/>
      <c r="D219" s="149" t="s">
        <v>198</v>
      </c>
      <c r="F219" s="150" t="s">
        <v>2687</v>
      </c>
      <c r="I219" s="151"/>
      <c r="L219" s="32"/>
      <c r="M219" s="152"/>
      <c r="T219" s="56"/>
      <c r="AT219" s="17" t="s">
        <v>198</v>
      </c>
      <c r="AU219" s="17" t="s">
        <v>87</v>
      </c>
    </row>
    <row r="220" spans="2:65" s="12" customFormat="1" x14ac:dyDescent="0.2">
      <c r="B220" s="153"/>
      <c r="D220" s="149" t="s">
        <v>199</v>
      </c>
      <c r="E220" s="154" t="s">
        <v>1</v>
      </c>
      <c r="F220" s="155" t="s">
        <v>2688</v>
      </c>
      <c r="H220" s="154" t="s">
        <v>1</v>
      </c>
      <c r="I220" s="156"/>
      <c r="L220" s="153"/>
      <c r="M220" s="157"/>
      <c r="T220" s="158"/>
      <c r="AT220" s="154" t="s">
        <v>199</v>
      </c>
      <c r="AU220" s="154" t="s">
        <v>87</v>
      </c>
      <c r="AV220" s="12" t="s">
        <v>85</v>
      </c>
      <c r="AW220" s="12" t="s">
        <v>33</v>
      </c>
      <c r="AX220" s="12" t="s">
        <v>77</v>
      </c>
      <c r="AY220" s="154" t="s">
        <v>185</v>
      </c>
    </row>
    <row r="221" spans="2:65" s="12" customFormat="1" x14ac:dyDescent="0.2">
      <c r="B221" s="153"/>
      <c r="D221" s="149" t="s">
        <v>199</v>
      </c>
      <c r="E221" s="154" t="s">
        <v>1</v>
      </c>
      <c r="F221" s="155" t="s">
        <v>2689</v>
      </c>
      <c r="H221" s="154" t="s">
        <v>1</v>
      </c>
      <c r="I221" s="156"/>
      <c r="L221" s="153"/>
      <c r="M221" s="157"/>
      <c r="T221" s="158"/>
      <c r="AT221" s="154" t="s">
        <v>199</v>
      </c>
      <c r="AU221" s="154" t="s">
        <v>87</v>
      </c>
      <c r="AV221" s="12" t="s">
        <v>85</v>
      </c>
      <c r="AW221" s="12" t="s">
        <v>33</v>
      </c>
      <c r="AX221" s="12" t="s">
        <v>77</v>
      </c>
      <c r="AY221" s="154" t="s">
        <v>185</v>
      </c>
    </row>
    <row r="222" spans="2:65" s="13" customFormat="1" x14ac:dyDescent="0.2">
      <c r="B222" s="159"/>
      <c r="D222" s="149" t="s">
        <v>199</v>
      </c>
      <c r="E222" s="160" t="s">
        <v>1</v>
      </c>
      <c r="F222" s="161" t="s">
        <v>2690</v>
      </c>
      <c r="H222" s="162">
        <v>0.56999999999999995</v>
      </c>
      <c r="I222" s="163"/>
      <c r="L222" s="159"/>
      <c r="M222" s="164"/>
      <c r="T222" s="165"/>
      <c r="AT222" s="160" t="s">
        <v>199</v>
      </c>
      <c r="AU222" s="160" t="s">
        <v>87</v>
      </c>
      <c r="AV222" s="13" t="s">
        <v>87</v>
      </c>
      <c r="AW222" s="13" t="s">
        <v>33</v>
      </c>
      <c r="AX222" s="13" t="s">
        <v>77</v>
      </c>
      <c r="AY222" s="160" t="s">
        <v>185</v>
      </c>
    </row>
    <row r="223" spans="2:65" s="12" customFormat="1" x14ac:dyDescent="0.2">
      <c r="B223" s="153"/>
      <c r="D223" s="149" t="s">
        <v>199</v>
      </c>
      <c r="E223" s="154" t="s">
        <v>1</v>
      </c>
      <c r="F223" s="155" t="s">
        <v>2691</v>
      </c>
      <c r="H223" s="154" t="s">
        <v>1</v>
      </c>
      <c r="I223" s="156"/>
      <c r="L223" s="153"/>
      <c r="M223" s="157"/>
      <c r="T223" s="158"/>
      <c r="AT223" s="154" t="s">
        <v>199</v>
      </c>
      <c r="AU223" s="154" t="s">
        <v>87</v>
      </c>
      <c r="AV223" s="12" t="s">
        <v>85</v>
      </c>
      <c r="AW223" s="12" t="s">
        <v>33</v>
      </c>
      <c r="AX223" s="12" t="s">
        <v>77</v>
      </c>
      <c r="AY223" s="154" t="s">
        <v>185</v>
      </c>
    </row>
    <row r="224" spans="2:65" s="13" customFormat="1" x14ac:dyDescent="0.2">
      <c r="B224" s="159"/>
      <c r="D224" s="149" t="s">
        <v>199</v>
      </c>
      <c r="E224" s="160" t="s">
        <v>1</v>
      </c>
      <c r="F224" s="161" t="s">
        <v>2692</v>
      </c>
      <c r="H224" s="162">
        <v>3.5</v>
      </c>
      <c r="I224" s="163"/>
      <c r="L224" s="159"/>
      <c r="M224" s="164"/>
      <c r="T224" s="165"/>
      <c r="AT224" s="160" t="s">
        <v>199</v>
      </c>
      <c r="AU224" s="160" t="s">
        <v>87</v>
      </c>
      <c r="AV224" s="13" t="s">
        <v>87</v>
      </c>
      <c r="AW224" s="13" t="s">
        <v>33</v>
      </c>
      <c r="AX224" s="13" t="s">
        <v>77</v>
      </c>
      <c r="AY224" s="160" t="s">
        <v>185</v>
      </c>
    </row>
    <row r="225" spans="2:65" s="14" customFormat="1" x14ac:dyDescent="0.2">
      <c r="B225" s="169"/>
      <c r="D225" s="149" t="s">
        <v>199</v>
      </c>
      <c r="E225" s="170" t="s">
        <v>1</v>
      </c>
      <c r="F225" s="171" t="s">
        <v>324</v>
      </c>
      <c r="H225" s="172">
        <v>4.07</v>
      </c>
      <c r="I225" s="173"/>
      <c r="L225" s="169"/>
      <c r="M225" s="174"/>
      <c r="T225" s="175"/>
      <c r="AT225" s="170" t="s">
        <v>199</v>
      </c>
      <c r="AU225" s="170" t="s">
        <v>87</v>
      </c>
      <c r="AV225" s="14" t="s">
        <v>184</v>
      </c>
      <c r="AW225" s="14" t="s">
        <v>33</v>
      </c>
      <c r="AX225" s="14" t="s">
        <v>85</v>
      </c>
      <c r="AY225" s="170" t="s">
        <v>185</v>
      </c>
    </row>
    <row r="226" spans="2:65" s="1" customFormat="1" ht="16.5" customHeight="1" x14ac:dyDescent="0.2">
      <c r="B226" s="32"/>
      <c r="C226" s="136" t="s">
        <v>492</v>
      </c>
      <c r="D226" s="136" t="s">
        <v>191</v>
      </c>
      <c r="E226" s="137" t="s">
        <v>2693</v>
      </c>
      <c r="F226" s="138" t="s">
        <v>2694</v>
      </c>
      <c r="G226" s="139" t="s">
        <v>365</v>
      </c>
      <c r="H226" s="140">
        <v>70</v>
      </c>
      <c r="I226" s="141"/>
      <c r="J226" s="142">
        <f>ROUND(I226*H226,2)</f>
        <v>0</v>
      </c>
      <c r="K226" s="138" t="s">
        <v>195</v>
      </c>
      <c r="L226" s="32"/>
      <c r="M226" s="143" t="s">
        <v>1</v>
      </c>
      <c r="N226" s="144" t="s">
        <v>42</v>
      </c>
      <c r="P226" s="145">
        <f>O226*H226</f>
        <v>0</v>
      </c>
      <c r="Q226" s="145">
        <v>0</v>
      </c>
      <c r="R226" s="145">
        <f>Q226*H226</f>
        <v>0</v>
      </c>
      <c r="S226" s="145">
        <v>0</v>
      </c>
      <c r="T226" s="146">
        <f>S226*H226</f>
        <v>0</v>
      </c>
      <c r="AR226" s="147" t="s">
        <v>730</v>
      </c>
      <c r="AT226" s="147" t="s">
        <v>191</v>
      </c>
      <c r="AU226" s="147" t="s">
        <v>87</v>
      </c>
      <c r="AY226" s="17" t="s">
        <v>185</v>
      </c>
      <c r="BE226" s="148">
        <f>IF(N226="základní",J226,0)</f>
        <v>0</v>
      </c>
      <c r="BF226" s="148">
        <f>IF(N226="snížená",J226,0)</f>
        <v>0</v>
      </c>
      <c r="BG226" s="148">
        <f>IF(N226="zákl. přenesená",J226,0)</f>
        <v>0</v>
      </c>
      <c r="BH226" s="148">
        <f>IF(N226="sníž. přenesená",J226,0)</f>
        <v>0</v>
      </c>
      <c r="BI226" s="148">
        <f>IF(N226="nulová",J226,0)</f>
        <v>0</v>
      </c>
      <c r="BJ226" s="17" t="s">
        <v>85</v>
      </c>
      <c r="BK226" s="148">
        <f>ROUND(I226*H226,2)</f>
        <v>0</v>
      </c>
      <c r="BL226" s="17" t="s">
        <v>730</v>
      </c>
      <c r="BM226" s="147" t="s">
        <v>743</v>
      </c>
    </row>
    <row r="227" spans="2:65" s="1" customFormat="1" ht="19.2" x14ac:dyDescent="0.2">
      <c r="B227" s="32"/>
      <c r="D227" s="149" t="s">
        <v>198</v>
      </c>
      <c r="F227" s="150" t="s">
        <v>2695</v>
      </c>
      <c r="I227" s="151"/>
      <c r="L227" s="32"/>
      <c r="M227" s="152"/>
      <c r="T227" s="56"/>
      <c r="AT227" s="17" t="s">
        <v>198</v>
      </c>
      <c r="AU227" s="17" t="s">
        <v>87</v>
      </c>
    </row>
    <row r="228" spans="2:65" s="13" customFormat="1" x14ac:dyDescent="0.2">
      <c r="B228" s="159"/>
      <c r="D228" s="149" t="s">
        <v>199</v>
      </c>
      <c r="E228" s="160" t="s">
        <v>1</v>
      </c>
      <c r="F228" s="161" t="s">
        <v>2696</v>
      </c>
      <c r="H228" s="162">
        <v>70</v>
      </c>
      <c r="I228" s="163"/>
      <c r="L228" s="159"/>
      <c r="M228" s="164"/>
      <c r="T228" s="165"/>
      <c r="AT228" s="160" t="s">
        <v>199</v>
      </c>
      <c r="AU228" s="160" t="s">
        <v>87</v>
      </c>
      <c r="AV228" s="13" t="s">
        <v>87</v>
      </c>
      <c r="AW228" s="13" t="s">
        <v>33</v>
      </c>
      <c r="AX228" s="13" t="s">
        <v>85</v>
      </c>
      <c r="AY228" s="160" t="s">
        <v>185</v>
      </c>
    </row>
    <row r="229" spans="2:65" s="12" customFormat="1" x14ac:dyDescent="0.2">
      <c r="B229" s="153"/>
      <c r="D229" s="149" t="s">
        <v>199</v>
      </c>
      <c r="E229" s="154" t="s">
        <v>1</v>
      </c>
      <c r="F229" s="155" t="s">
        <v>2697</v>
      </c>
      <c r="H229" s="154" t="s">
        <v>1</v>
      </c>
      <c r="I229" s="156"/>
      <c r="L229" s="153"/>
      <c r="M229" s="157"/>
      <c r="T229" s="158"/>
      <c r="AT229" s="154" t="s">
        <v>199</v>
      </c>
      <c r="AU229" s="154" t="s">
        <v>87</v>
      </c>
      <c r="AV229" s="12" t="s">
        <v>85</v>
      </c>
      <c r="AW229" s="12" t="s">
        <v>33</v>
      </c>
      <c r="AX229" s="12" t="s">
        <v>77</v>
      </c>
      <c r="AY229" s="154" t="s">
        <v>185</v>
      </c>
    </row>
    <row r="230" spans="2:65" s="1" customFormat="1" ht="16.5" customHeight="1" x14ac:dyDescent="0.2">
      <c r="B230" s="32"/>
      <c r="C230" s="136" t="s">
        <v>497</v>
      </c>
      <c r="D230" s="136" t="s">
        <v>191</v>
      </c>
      <c r="E230" s="137" t="s">
        <v>2698</v>
      </c>
      <c r="F230" s="138" t="s">
        <v>2699</v>
      </c>
      <c r="G230" s="139" t="s">
        <v>382</v>
      </c>
      <c r="H230" s="140">
        <v>0.5</v>
      </c>
      <c r="I230" s="141"/>
      <c r="J230" s="142">
        <f>ROUND(I230*H230,2)</f>
        <v>0</v>
      </c>
      <c r="K230" s="138" t="s">
        <v>195</v>
      </c>
      <c r="L230" s="32"/>
      <c r="M230" s="143" t="s">
        <v>1</v>
      </c>
      <c r="N230" s="144" t="s">
        <v>42</v>
      </c>
      <c r="P230" s="145">
        <f>O230*H230</f>
        <v>0</v>
      </c>
      <c r="Q230" s="145">
        <v>0</v>
      </c>
      <c r="R230" s="145">
        <f>Q230*H230</f>
        <v>0</v>
      </c>
      <c r="S230" s="145">
        <v>0</v>
      </c>
      <c r="T230" s="146">
        <f>S230*H230</f>
        <v>0</v>
      </c>
      <c r="AR230" s="147" t="s">
        <v>730</v>
      </c>
      <c r="AT230" s="147" t="s">
        <v>191</v>
      </c>
      <c r="AU230" s="147" t="s">
        <v>87</v>
      </c>
      <c r="AY230" s="17" t="s">
        <v>185</v>
      </c>
      <c r="BE230" s="148">
        <f>IF(N230="základní",J230,0)</f>
        <v>0</v>
      </c>
      <c r="BF230" s="148">
        <f>IF(N230="snížená",J230,0)</f>
        <v>0</v>
      </c>
      <c r="BG230" s="148">
        <f>IF(N230="zákl. přenesená",J230,0)</f>
        <v>0</v>
      </c>
      <c r="BH230" s="148">
        <f>IF(N230="sníž. přenesená",J230,0)</f>
        <v>0</v>
      </c>
      <c r="BI230" s="148">
        <f>IF(N230="nulová",J230,0)</f>
        <v>0</v>
      </c>
      <c r="BJ230" s="17" t="s">
        <v>85</v>
      </c>
      <c r="BK230" s="148">
        <f>ROUND(I230*H230,2)</f>
        <v>0</v>
      </c>
      <c r="BL230" s="17" t="s">
        <v>730</v>
      </c>
      <c r="BM230" s="147" t="s">
        <v>2700</v>
      </c>
    </row>
    <row r="231" spans="2:65" s="1" customFormat="1" ht="19.2" x14ac:dyDescent="0.2">
      <c r="B231" s="32"/>
      <c r="D231" s="149" t="s">
        <v>198</v>
      </c>
      <c r="F231" s="150" t="s">
        <v>2701</v>
      </c>
      <c r="I231" s="151"/>
      <c r="L231" s="32"/>
      <c r="M231" s="152"/>
      <c r="T231" s="56"/>
      <c r="AT231" s="17" t="s">
        <v>198</v>
      </c>
      <c r="AU231" s="17" t="s">
        <v>87</v>
      </c>
    </row>
    <row r="232" spans="2:65" s="13" customFormat="1" x14ac:dyDescent="0.2">
      <c r="B232" s="159"/>
      <c r="D232" s="149" t="s">
        <v>199</v>
      </c>
      <c r="E232" s="160" t="s">
        <v>1</v>
      </c>
      <c r="F232" s="161" t="s">
        <v>2702</v>
      </c>
      <c r="H232" s="162">
        <v>0.5</v>
      </c>
      <c r="I232" s="163"/>
      <c r="L232" s="159"/>
      <c r="M232" s="164"/>
      <c r="T232" s="165"/>
      <c r="AT232" s="160" t="s">
        <v>199</v>
      </c>
      <c r="AU232" s="160" t="s">
        <v>87</v>
      </c>
      <c r="AV232" s="13" t="s">
        <v>87</v>
      </c>
      <c r="AW232" s="13" t="s">
        <v>33</v>
      </c>
      <c r="AX232" s="13" t="s">
        <v>85</v>
      </c>
      <c r="AY232" s="160" t="s">
        <v>185</v>
      </c>
    </row>
    <row r="233" spans="2:65" s="1" customFormat="1" ht="16.5" customHeight="1" x14ac:dyDescent="0.2">
      <c r="B233" s="32"/>
      <c r="C233" s="136" t="s">
        <v>506</v>
      </c>
      <c r="D233" s="136" t="s">
        <v>191</v>
      </c>
      <c r="E233" s="137" t="s">
        <v>2703</v>
      </c>
      <c r="F233" s="138" t="s">
        <v>2704</v>
      </c>
      <c r="G233" s="139" t="s">
        <v>365</v>
      </c>
      <c r="H233" s="140">
        <v>70</v>
      </c>
      <c r="I233" s="141"/>
      <c r="J233" s="142">
        <f>ROUND(I233*H233,2)</f>
        <v>0</v>
      </c>
      <c r="K233" s="138" t="s">
        <v>195</v>
      </c>
      <c r="L233" s="32"/>
      <c r="M233" s="143" t="s">
        <v>1</v>
      </c>
      <c r="N233" s="144" t="s">
        <v>42</v>
      </c>
      <c r="P233" s="145">
        <f>O233*H233</f>
        <v>0</v>
      </c>
      <c r="Q233" s="145">
        <v>0</v>
      </c>
      <c r="R233" s="145">
        <f>Q233*H233</f>
        <v>0</v>
      </c>
      <c r="S233" s="145">
        <v>0</v>
      </c>
      <c r="T233" s="146">
        <f>S233*H233</f>
        <v>0</v>
      </c>
      <c r="AR233" s="147" t="s">
        <v>730</v>
      </c>
      <c r="AT233" s="147" t="s">
        <v>191</v>
      </c>
      <c r="AU233" s="147" t="s">
        <v>87</v>
      </c>
      <c r="AY233" s="17" t="s">
        <v>185</v>
      </c>
      <c r="BE233" s="148">
        <f>IF(N233="základní",J233,0)</f>
        <v>0</v>
      </c>
      <c r="BF233" s="148">
        <f>IF(N233="snížená",J233,0)</f>
        <v>0</v>
      </c>
      <c r="BG233" s="148">
        <f>IF(N233="zákl. přenesená",J233,0)</f>
        <v>0</v>
      </c>
      <c r="BH233" s="148">
        <f>IF(N233="sníž. přenesená",J233,0)</f>
        <v>0</v>
      </c>
      <c r="BI233" s="148">
        <f>IF(N233="nulová",J233,0)</f>
        <v>0</v>
      </c>
      <c r="BJ233" s="17" t="s">
        <v>85</v>
      </c>
      <c r="BK233" s="148">
        <f>ROUND(I233*H233,2)</f>
        <v>0</v>
      </c>
      <c r="BL233" s="17" t="s">
        <v>730</v>
      </c>
      <c r="BM233" s="147" t="s">
        <v>2705</v>
      </c>
    </row>
    <row r="234" spans="2:65" s="1" customFormat="1" x14ac:dyDescent="0.2">
      <c r="B234" s="32"/>
      <c r="D234" s="149" t="s">
        <v>198</v>
      </c>
      <c r="F234" s="150" t="s">
        <v>2706</v>
      </c>
      <c r="I234" s="151"/>
      <c r="L234" s="32"/>
      <c r="M234" s="152"/>
      <c r="T234" s="56"/>
      <c r="AT234" s="17" t="s">
        <v>198</v>
      </c>
      <c r="AU234" s="17" t="s">
        <v>87</v>
      </c>
    </row>
    <row r="235" spans="2:65" s="12" customFormat="1" x14ac:dyDescent="0.2">
      <c r="B235" s="153"/>
      <c r="D235" s="149" t="s">
        <v>199</v>
      </c>
      <c r="E235" s="154" t="s">
        <v>1</v>
      </c>
      <c r="F235" s="155" t="s">
        <v>2707</v>
      </c>
      <c r="H235" s="154" t="s">
        <v>1</v>
      </c>
      <c r="I235" s="156"/>
      <c r="L235" s="153"/>
      <c r="M235" s="157"/>
      <c r="T235" s="158"/>
      <c r="AT235" s="154" t="s">
        <v>199</v>
      </c>
      <c r="AU235" s="154" t="s">
        <v>87</v>
      </c>
      <c r="AV235" s="12" t="s">
        <v>85</v>
      </c>
      <c r="AW235" s="12" t="s">
        <v>33</v>
      </c>
      <c r="AX235" s="12" t="s">
        <v>77</v>
      </c>
      <c r="AY235" s="154" t="s">
        <v>185</v>
      </c>
    </row>
    <row r="236" spans="2:65" s="13" customFormat="1" x14ac:dyDescent="0.2">
      <c r="B236" s="159"/>
      <c r="D236" s="149" t="s">
        <v>199</v>
      </c>
      <c r="E236" s="160" t="s">
        <v>1</v>
      </c>
      <c r="F236" s="161" t="s">
        <v>2708</v>
      </c>
      <c r="H236" s="162">
        <v>70</v>
      </c>
      <c r="I236" s="163"/>
      <c r="L236" s="159"/>
      <c r="M236" s="164"/>
      <c r="T236" s="165"/>
      <c r="AT236" s="160" t="s">
        <v>199</v>
      </c>
      <c r="AU236" s="160" t="s">
        <v>87</v>
      </c>
      <c r="AV236" s="13" t="s">
        <v>87</v>
      </c>
      <c r="AW236" s="13" t="s">
        <v>33</v>
      </c>
      <c r="AX236" s="13" t="s">
        <v>85</v>
      </c>
      <c r="AY236" s="160" t="s">
        <v>185</v>
      </c>
    </row>
    <row r="237" spans="2:65" s="1" customFormat="1" ht="16.5" customHeight="1" x14ac:dyDescent="0.2">
      <c r="B237" s="32"/>
      <c r="C237" s="136" t="s">
        <v>514</v>
      </c>
      <c r="D237" s="136" t="s">
        <v>191</v>
      </c>
      <c r="E237" s="137" t="s">
        <v>2709</v>
      </c>
      <c r="F237" s="138" t="s">
        <v>2710</v>
      </c>
      <c r="G237" s="139" t="s">
        <v>365</v>
      </c>
      <c r="H237" s="140">
        <v>70</v>
      </c>
      <c r="I237" s="141"/>
      <c r="J237" s="142">
        <f>ROUND(I237*H237,2)</f>
        <v>0</v>
      </c>
      <c r="K237" s="138" t="s">
        <v>195</v>
      </c>
      <c r="L237" s="32"/>
      <c r="M237" s="143" t="s">
        <v>1</v>
      </c>
      <c r="N237" s="144" t="s">
        <v>42</v>
      </c>
      <c r="P237" s="145">
        <f>O237*H237</f>
        <v>0</v>
      </c>
      <c r="Q237" s="145">
        <v>0</v>
      </c>
      <c r="R237" s="145">
        <f>Q237*H237</f>
        <v>0</v>
      </c>
      <c r="S237" s="145">
        <v>0</v>
      </c>
      <c r="T237" s="146">
        <f>S237*H237</f>
        <v>0</v>
      </c>
      <c r="AR237" s="147" t="s">
        <v>730</v>
      </c>
      <c r="AT237" s="147" t="s">
        <v>191</v>
      </c>
      <c r="AU237" s="147" t="s">
        <v>87</v>
      </c>
      <c r="AY237" s="17" t="s">
        <v>185</v>
      </c>
      <c r="BE237" s="148">
        <f>IF(N237="základní",J237,0)</f>
        <v>0</v>
      </c>
      <c r="BF237" s="148">
        <f>IF(N237="snížená",J237,0)</f>
        <v>0</v>
      </c>
      <c r="BG237" s="148">
        <f>IF(N237="zákl. přenesená",J237,0)</f>
        <v>0</v>
      </c>
      <c r="BH237" s="148">
        <f>IF(N237="sníž. přenesená",J237,0)</f>
        <v>0</v>
      </c>
      <c r="BI237" s="148">
        <f>IF(N237="nulová",J237,0)</f>
        <v>0</v>
      </c>
      <c r="BJ237" s="17" t="s">
        <v>85</v>
      </c>
      <c r="BK237" s="148">
        <f>ROUND(I237*H237,2)</f>
        <v>0</v>
      </c>
      <c r="BL237" s="17" t="s">
        <v>730</v>
      </c>
      <c r="BM237" s="147" t="s">
        <v>2711</v>
      </c>
    </row>
    <row r="238" spans="2:65" s="1" customFormat="1" ht="19.2" x14ac:dyDescent="0.2">
      <c r="B238" s="32"/>
      <c r="D238" s="149" t="s">
        <v>198</v>
      </c>
      <c r="F238" s="150" t="s">
        <v>2712</v>
      </c>
      <c r="I238" s="151"/>
      <c r="L238" s="32"/>
      <c r="M238" s="152"/>
      <c r="T238" s="56"/>
      <c r="AT238" s="17" t="s">
        <v>198</v>
      </c>
      <c r="AU238" s="17" t="s">
        <v>87</v>
      </c>
    </row>
    <row r="239" spans="2:65" s="13" customFormat="1" x14ac:dyDescent="0.2">
      <c r="B239" s="159"/>
      <c r="D239" s="149" t="s">
        <v>199</v>
      </c>
      <c r="E239" s="160" t="s">
        <v>1</v>
      </c>
      <c r="F239" s="161" t="s">
        <v>2713</v>
      </c>
      <c r="H239" s="162">
        <v>70</v>
      </c>
      <c r="I239" s="163"/>
      <c r="L239" s="159"/>
      <c r="M239" s="164"/>
      <c r="T239" s="165"/>
      <c r="AT239" s="160" t="s">
        <v>199</v>
      </c>
      <c r="AU239" s="160" t="s">
        <v>87</v>
      </c>
      <c r="AV239" s="13" t="s">
        <v>87</v>
      </c>
      <c r="AW239" s="13" t="s">
        <v>33</v>
      </c>
      <c r="AX239" s="13" t="s">
        <v>85</v>
      </c>
      <c r="AY239" s="160" t="s">
        <v>185</v>
      </c>
    </row>
    <row r="240" spans="2:65" s="1" customFormat="1" ht="16.5" customHeight="1" x14ac:dyDescent="0.2">
      <c r="B240" s="32"/>
      <c r="C240" s="136" t="s">
        <v>522</v>
      </c>
      <c r="D240" s="136" t="s">
        <v>191</v>
      </c>
      <c r="E240" s="137" t="s">
        <v>2714</v>
      </c>
      <c r="F240" s="138" t="s">
        <v>2715</v>
      </c>
      <c r="G240" s="139" t="s">
        <v>365</v>
      </c>
      <c r="H240" s="140">
        <v>70</v>
      </c>
      <c r="I240" s="141"/>
      <c r="J240" s="142">
        <f>ROUND(I240*H240,2)</f>
        <v>0</v>
      </c>
      <c r="K240" s="138" t="s">
        <v>195</v>
      </c>
      <c r="L240" s="32"/>
      <c r="M240" s="143" t="s">
        <v>1</v>
      </c>
      <c r="N240" s="144" t="s">
        <v>42</v>
      </c>
      <c r="P240" s="145">
        <f>O240*H240</f>
        <v>0</v>
      </c>
      <c r="Q240" s="145">
        <v>9.0000000000000006E-5</v>
      </c>
      <c r="R240" s="145">
        <f>Q240*H240</f>
        <v>6.3E-3</v>
      </c>
      <c r="S240" s="145">
        <v>0</v>
      </c>
      <c r="T240" s="146">
        <f>S240*H240</f>
        <v>0</v>
      </c>
      <c r="AR240" s="147" t="s">
        <v>730</v>
      </c>
      <c r="AT240" s="147" t="s">
        <v>191</v>
      </c>
      <c r="AU240" s="147" t="s">
        <v>87</v>
      </c>
      <c r="AY240" s="17" t="s">
        <v>185</v>
      </c>
      <c r="BE240" s="148">
        <f>IF(N240="základní",J240,0)</f>
        <v>0</v>
      </c>
      <c r="BF240" s="148">
        <f>IF(N240="snížená",J240,0)</f>
        <v>0</v>
      </c>
      <c r="BG240" s="148">
        <f>IF(N240="zákl. přenesená",J240,0)</f>
        <v>0</v>
      </c>
      <c r="BH240" s="148">
        <f>IF(N240="sníž. přenesená",J240,0)</f>
        <v>0</v>
      </c>
      <c r="BI240" s="148">
        <f>IF(N240="nulová",J240,0)</f>
        <v>0</v>
      </c>
      <c r="BJ240" s="17" t="s">
        <v>85</v>
      </c>
      <c r="BK240" s="148">
        <f>ROUND(I240*H240,2)</f>
        <v>0</v>
      </c>
      <c r="BL240" s="17" t="s">
        <v>730</v>
      </c>
      <c r="BM240" s="147" t="s">
        <v>776</v>
      </c>
    </row>
    <row r="241" spans="2:65" s="1" customFormat="1" x14ac:dyDescent="0.2">
      <c r="B241" s="32"/>
      <c r="D241" s="149" t="s">
        <v>198</v>
      </c>
      <c r="F241" s="150" t="s">
        <v>2716</v>
      </c>
      <c r="I241" s="151"/>
      <c r="L241" s="32"/>
      <c r="M241" s="152"/>
      <c r="T241" s="56"/>
      <c r="AT241" s="17" t="s">
        <v>198</v>
      </c>
      <c r="AU241" s="17" t="s">
        <v>87</v>
      </c>
    </row>
    <row r="242" spans="2:65" s="13" customFormat="1" x14ac:dyDescent="0.2">
      <c r="B242" s="159"/>
      <c r="D242" s="149" t="s">
        <v>199</v>
      </c>
      <c r="E242" s="160" t="s">
        <v>1</v>
      </c>
      <c r="F242" s="161" t="s">
        <v>2717</v>
      </c>
      <c r="H242" s="162">
        <v>70</v>
      </c>
      <c r="I242" s="163"/>
      <c r="L242" s="159"/>
      <c r="M242" s="164"/>
      <c r="T242" s="165"/>
      <c r="AT242" s="160" t="s">
        <v>199</v>
      </c>
      <c r="AU242" s="160" t="s">
        <v>87</v>
      </c>
      <c r="AV242" s="13" t="s">
        <v>87</v>
      </c>
      <c r="AW242" s="13" t="s">
        <v>33</v>
      </c>
      <c r="AX242" s="13" t="s">
        <v>85</v>
      </c>
      <c r="AY242" s="160" t="s">
        <v>185</v>
      </c>
    </row>
    <row r="243" spans="2:65" s="1" customFormat="1" ht="21.75" customHeight="1" x14ac:dyDescent="0.2">
      <c r="B243" s="32"/>
      <c r="C243" s="136" t="s">
        <v>529</v>
      </c>
      <c r="D243" s="136" t="s">
        <v>191</v>
      </c>
      <c r="E243" s="137" t="s">
        <v>2718</v>
      </c>
      <c r="F243" s="138" t="s">
        <v>2719</v>
      </c>
      <c r="G243" s="139" t="s">
        <v>382</v>
      </c>
      <c r="H243" s="140">
        <v>4.07</v>
      </c>
      <c r="I243" s="141"/>
      <c r="J243" s="142">
        <f>ROUND(I243*H243,2)</f>
        <v>0</v>
      </c>
      <c r="K243" s="138" t="s">
        <v>195</v>
      </c>
      <c r="L243" s="32"/>
      <c r="M243" s="143" t="s">
        <v>1</v>
      </c>
      <c r="N243" s="144" t="s">
        <v>42</v>
      </c>
      <c r="P243" s="145">
        <f>O243*H243</f>
        <v>0</v>
      </c>
      <c r="Q243" s="145">
        <v>0</v>
      </c>
      <c r="R243" s="145">
        <f>Q243*H243</f>
        <v>0</v>
      </c>
      <c r="S243" s="145">
        <v>0</v>
      </c>
      <c r="T243" s="146">
        <f>S243*H243</f>
        <v>0</v>
      </c>
      <c r="AR243" s="147" t="s">
        <v>730</v>
      </c>
      <c r="AT243" s="147" t="s">
        <v>191</v>
      </c>
      <c r="AU243" s="147" t="s">
        <v>87</v>
      </c>
      <c r="AY243" s="17" t="s">
        <v>185</v>
      </c>
      <c r="BE243" s="148">
        <f>IF(N243="základní",J243,0)</f>
        <v>0</v>
      </c>
      <c r="BF243" s="148">
        <f>IF(N243="snížená",J243,0)</f>
        <v>0</v>
      </c>
      <c r="BG243" s="148">
        <f>IF(N243="zákl. přenesená",J243,0)</f>
        <v>0</v>
      </c>
      <c r="BH243" s="148">
        <f>IF(N243="sníž. přenesená",J243,0)</f>
        <v>0</v>
      </c>
      <c r="BI243" s="148">
        <f>IF(N243="nulová",J243,0)</f>
        <v>0</v>
      </c>
      <c r="BJ243" s="17" t="s">
        <v>85</v>
      </c>
      <c r="BK243" s="148">
        <f>ROUND(I243*H243,2)</f>
        <v>0</v>
      </c>
      <c r="BL243" s="17" t="s">
        <v>730</v>
      </c>
      <c r="BM243" s="147" t="s">
        <v>795</v>
      </c>
    </row>
    <row r="244" spans="2:65" s="1" customFormat="1" ht="19.2" x14ac:dyDescent="0.2">
      <c r="B244" s="32"/>
      <c r="D244" s="149" t="s">
        <v>198</v>
      </c>
      <c r="F244" s="150" t="s">
        <v>2720</v>
      </c>
      <c r="I244" s="151"/>
      <c r="L244" s="32"/>
      <c r="M244" s="152"/>
      <c r="T244" s="56"/>
      <c r="AT244" s="17" t="s">
        <v>198</v>
      </c>
      <c r="AU244" s="17" t="s">
        <v>87</v>
      </c>
    </row>
    <row r="245" spans="2:65" s="12" customFormat="1" x14ac:dyDescent="0.2">
      <c r="B245" s="153"/>
      <c r="D245" s="149" t="s">
        <v>199</v>
      </c>
      <c r="E245" s="154" t="s">
        <v>1</v>
      </c>
      <c r="F245" s="155" t="s">
        <v>2721</v>
      </c>
      <c r="H245" s="154" t="s">
        <v>1</v>
      </c>
      <c r="I245" s="156"/>
      <c r="L245" s="153"/>
      <c r="M245" s="157"/>
      <c r="T245" s="158"/>
      <c r="AT245" s="154" t="s">
        <v>199</v>
      </c>
      <c r="AU245" s="154" t="s">
        <v>87</v>
      </c>
      <c r="AV245" s="12" t="s">
        <v>85</v>
      </c>
      <c r="AW245" s="12" t="s">
        <v>33</v>
      </c>
      <c r="AX245" s="12" t="s">
        <v>77</v>
      </c>
      <c r="AY245" s="154" t="s">
        <v>185</v>
      </c>
    </row>
    <row r="246" spans="2:65" s="12" customFormat="1" x14ac:dyDescent="0.2">
      <c r="B246" s="153"/>
      <c r="D246" s="149" t="s">
        <v>199</v>
      </c>
      <c r="E246" s="154" t="s">
        <v>1</v>
      </c>
      <c r="F246" s="155" t="s">
        <v>2722</v>
      </c>
      <c r="H246" s="154" t="s">
        <v>1</v>
      </c>
      <c r="I246" s="156"/>
      <c r="L246" s="153"/>
      <c r="M246" s="157"/>
      <c r="T246" s="158"/>
      <c r="AT246" s="154" t="s">
        <v>199</v>
      </c>
      <c r="AU246" s="154" t="s">
        <v>87</v>
      </c>
      <c r="AV246" s="12" t="s">
        <v>85</v>
      </c>
      <c r="AW246" s="12" t="s">
        <v>33</v>
      </c>
      <c r="AX246" s="12" t="s">
        <v>77</v>
      </c>
      <c r="AY246" s="154" t="s">
        <v>185</v>
      </c>
    </row>
    <row r="247" spans="2:65" s="13" customFormat="1" x14ac:dyDescent="0.2">
      <c r="B247" s="159"/>
      <c r="D247" s="149" t="s">
        <v>199</v>
      </c>
      <c r="E247" s="160" t="s">
        <v>1</v>
      </c>
      <c r="F247" s="161" t="s">
        <v>2723</v>
      </c>
      <c r="H247" s="162">
        <v>4.07</v>
      </c>
      <c r="I247" s="163"/>
      <c r="L247" s="159"/>
      <c r="M247" s="164"/>
      <c r="T247" s="165"/>
      <c r="AT247" s="160" t="s">
        <v>199</v>
      </c>
      <c r="AU247" s="160" t="s">
        <v>87</v>
      </c>
      <c r="AV247" s="13" t="s">
        <v>87</v>
      </c>
      <c r="AW247" s="13" t="s">
        <v>33</v>
      </c>
      <c r="AX247" s="13" t="s">
        <v>85</v>
      </c>
      <c r="AY247" s="160" t="s">
        <v>185</v>
      </c>
    </row>
    <row r="248" spans="2:65" s="1" customFormat="1" ht="24.15" customHeight="1" x14ac:dyDescent="0.2">
      <c r="B248" s="32"/>
      <c r="C248" s="136" t="s">
        <v>537</v>
      </c>
      <c r="D248" s="136" t="s">
        <v>191</v>
      </c>
      <c r="E248" s="137" t="s">
        <v>2724</v>
      </c>
      <c r="F248" s="138" t="s">
        <v>2725</v>
      </c>
      <c r="G248" s="139" t="s">
        <v>382</v>
      </c>
      <c r="H248" s="140">
        <v>81.400000000000006</v>
      </c>
      <c r="I248" s="141"/>
      <c r="J248" s="142">
        <f>ROUND(I248*H248,2)</f>
        <v>0</v>
      </c>
      <c r="K248" s="138" t="s">
        <v>195</v>
      </c>
      <c r="L248" s="32"/>
      <c r="M248" s="143" t="s">
        <v>1</v>
      </c>
      <c r="N248" s="144" t="s">
        <v>42</v>
      </c>
      <c r="P248" s="145">
        <f>O248*H248</f>
        <v>0</v>
      </c>
      <c r="Q248" s="145">
        <v>0</v>
      </c>
      <c r="R248" s="145">
        <f>Q248*H248</f>
        <v>0</v>
      </c>
      <c r="S248" s="145">
        <v>0</v>
      </c>
      <c r="T248" s="146">
        <f>S248*H248</f>
        <v>0</v>
      </c>
      <c r="AR248" s="147" t="s">
        <v>730</v>
      </c>
      <c r="AT248" s="147" t="s">
        <v>191</v>
      </c>
      <c r="AU248" s="147" t="s">
        <v>87</v>
      </c>
      <c r="AY248" s="17" t="s">
        <v>185</v>
      </c>
      <c r="BE248" s="148">
        <f>IF(N248="základní",J248,0)</f>
        <v>0</v>
      </c>
      <c r="BF248" s="148">
        <f>IF(N248="snížená",J248,0)</f>
        <v>0</v>
      </c>
      <c r="BG248" s="148">
        <f>IF(N248="zákl. přenesená",J248,0)</f>
        <v>0</v>
      </c>
      <c r="BH248" s="148">
        <f>IF(N248="sníž. přenesená",J248,0)</f>
        <v>0</v>
      </c>
      <c r="BI248" s="148">
        <f>IF(N248="nulová",J248,0)</f>
        <v>0</v>
      </c>
      <c r="BJ248" s="17" t="s">
        <v>85</v>
      </c>
      <c r="BK248" s="148">
        <f>ROUND(I248*H248,2)</f>
        <v>0</v>
      </c>
      <c r="BL248" s="17" t="s">
        <v>730</v>
      </c>
      <c r="BM248" s="147" t="s">
        <v>805</v>
      </c>
    </row>
    <row r="249" spans="2:65" s="1" customFormat="1" ht="19.2" x14ac:dyDescent="0.2">
      <c r="B249" s="32"/>
      <c r="D249" s="149" t="s">
        <v>198</v>
      </c>
      <c r="F249" s="150" t="s">
        <v>2726</v>
      </c>
      <c r="I249" s="151"/>
      <c r="L249" s="32"/>
      <c r="M249" s="152"/>
      <c r="T249" s="56"/>
      <c r="AT249" s="17" t="s">
        <v>198</v>
      </c>
      <c r="AU249" s="17" t="s">
        <v>87</v>
      </c>
    </row>
    <row r="250" spans="2:65" s="12" customFormat="1" x14ac:dyDescent="0.2">
      <c r="B250" s="153"/>
      <c r="D250" s="149" t="s">
        <v>199</v>
      </c>
      <c r="E250" s="154" t="s">
        <v>1</v>
      </c>
      <c r="F250" s="155" t="s">
        <v>430</v>
      </c>
      <c r="H250" s="154" t="s">
        <v>1</v>
      </c>
      <c r="I250" s="156"/>
      <c r="L250" s="153"/>
      <c r="M250" s="157"/>
      <c r="T250" s="158"/>
      <c r="AT250" s="154" t="s">
        <v>199</v>
      </c>
      <c r="AU250" s="154" t="s">
        <v>87</v>
      </c>
      <c r="AV250" s="12" t="s">
        <v>85</v>
      </c>
      <c r="AW250" s="12" t="s">
        <v>33</v>
      </c>
      <c r="AX250" s="12" t="s">
        <v>77</v>
      </c>
      <c r="AY250" s="154" t="s">
        <v>185</v>
      </c>
    </row>
    <row r="251" spans="2:65" s="13" customFormat="1" x14ac:dyDescent="0.2">
      <c r="B251" s="159"/>
      <c r="D251" s="149" t="s">
        <v>199</v>
      </c>
      <c r="E251" s="160" t="s">
        <v>1</v>
      </c>
      <c r="F251" s="161" t="s">
        <v>2727</v>
      </c>
      <c r="H251" s="162">
        <v>81.400000000000006</v>
      </c>
      <c r="I251" s="163"/>
      <c r="L251" s="159"/>
      <c r="M251" s="164"/>
      <c r="T251" s="165"/>
      <c r="AT251" s="160" t="s">
        <v>199</v>
      </c>
      <c r="AU251" s="160" t="s">
        <v>87</v>
      </c>
      <c r="AV251" s="13" t="s">
        <v>87</v>
      </c>
      <c r="AW251" s="13" t="s">
        <v>33</v>
      </c>
      <c r="AX251" s="13" t="s">
        <v>85</v>
      </c>
      <c r="AY251" s="160" t="s">
        <v>185</v>
      </c>
    </row>
    <row r="252" spans="2:65" s="1" customFormat="1" ht="16.5" customHeight="1" x14ac:dyDescent="0.2">
      <c r="B252" s="32"/>
      <c r="C252" s="136" t="s">
        <v>543</v>
      </c>
      <c r="D252" s="136" t="s">
        <v>191</v>
      </c>
      <c r="E252" s="137" t="s">
        <v>2728</v>
      </c>
      <c r="F252" s="138" t="s">
        <v>2729</v>
      </c>
      <c r="G252" s="139" t="s">
        <v>443</v>
      </c>
      <c r="H252" s="140">
        <v>7.3259999999999996</v>
      </c>
      <c r="I252" s="141"/>
      <c r="J252" s="142">
        <f>ROUND(I252*H252,2)</f>
        <v>0</v>
      </c>
      <c r="K252" s="138" t="s">
        <v>195</v>
      </c>
      <c r="L252" s="32"/>
      <c r="M252" s="143" t="s">
        <v>1</v>
      </c>
      <c r="N252" s="144" t="s">
        <v>42</v>
      </c>
      <c r="P252" s="145">
        <f>O252*H252</f>
        <v>0</v>
      </c>
      <c r="Q252" s="145">
        <v>0</v>
      </c>
      <c r="R252" s="145">
        <f>Q252*H252</f>
        <v>0</v>
      </c>
      <c r="S252" s="145">
        <v>0</v>
      </c>
      <c r="T252" s="146">
        <f>S252*H252</f>
        <v>0</v>
      </c>
      <c r="AR252" s="147" t="s">
        <v>730</v>
      </c>
      <c r="AT252" s="147" t="s">
        <v>191</v>
      </c>
      <c r="AU252" s="147" t="s">
        <v>87</v>
      </c>
      <c r="AY252" s="17" t="s">
        <v>185</v>
      </c>
      <c r="BE252" s="148">
        <f>IF(N252="základní",J252,0)</f>
        <v>0</v>
      </c>
      <c r="BF252" s="148">
        <f>IF(N252="snížená",J252,0)</f>
        <v>0</v>
      </c>
      <c r="BG252" s="148">
        <f>IF(N252="zákl. přenesená",J252,0)</f>
        <v>0</v>
      </c>
      <c r="BH252" s="148">
        <f>IF(N252="sníž. přenesená",J252,0)</f>
        <v>0</v>
      </c>
      <c r="BI252" s="148">
        <f>IF(N252="nulová",J252,0)</f>
        <v>0</v>
      </c>
      <c r="BJ252" s="17" t="s">
        <v>85</v>
      </c>
      <c r="BK252" s="148">
        <f>ROUND(I252*H252,2)</f>
        <v>0</v>
      </c>
      <c r="BL252" s="17" t="s">
        <v>730</v>
      </c>
      <c r="BM252" s="147" t="s">
        <v>2730</v>
      </c>
    </row>
    <row r="253" spans="2:65" s="1" customFormat="1" x14ac:dyDescent="0.2">
      <c r="B253" s="32"/>
      <c r="D253" s="149" t="s">
        <v>198</v>
      </c>
      <c r="F253" s="150" t="s">
        <v>2731</v>
      </c>
      <c r="I253" s="151"/>
      <c r="L253" s="32"/>
      <c r="M253" s="152"/>
      <c r="T253" s="56"/>
      <c r="AT253" s="17" t="s">
        <v>198</v>
      </c>
      <c r="AU253" s="17" t="s">
        <v>87</v>
      </c>
    </row>
    <row r="254" spans="2:65" s="13" customFormat="1" x14ac:dyDescent="0.2">
      <c r="B254" s="159"/>
      <c r="D254" s="149" t="s">
        <v>199</v>
      </c>
      <c r="E254" s="160" t="s">
        <v>1</v>
      </c>
      <c r="F254" s="161" t="s">
        <v>2732</v>
      </c>
      <c r="H254" s="162">
        <v>7.3259999999999996</v>
      </c>
      <c r="I254" s="163"/>
      <c r="L254" s="159"/>
      <c r="M254" s="164"/>
      <c r="T254" s="165"/>
      <c r="AT254" s="160" t="s">
        <v>199</v>
      </c>
      <c r="AU254" s="160" t="s">
        <v>87</v>
      </c>
      <c r="AV254" s="13" t="s">
        <v>87</v>
      </c>
      <c r="AW254" s="13" t="s">
        <v>33</v>
      </c>
      <c r="AX254" s="13" t="s">
        <v>85</v>
      </c>
      <c r="AY254" s="160" t="s">
        <v>185</v>
      </c>
    </row>
    <row r="255" spans="2:65" s="12" customFormat="1" x14ac:dyDescent="0.2">
      <c r="B255" s="153"/>
      <c r="D255" s="149" t="s">
        <v>199</v>
      </c>
      <c r="E255" s="154" t="s">
        <v>1</v>
      </c>
      <c r="F255" s="155" t="s">
        <v>2733</v>
      </c>
      <c r="H255" s="154" t="s">
        <v>1</v>
      </c>
      <c r="I255" s="156"/>
      <c r="L255" s="153"/>
      <c r="M255" s="157"/>
      <c r="T255" s="158"/>
      <c r="AT255" s="154" t="s">
        <v>199</v>
      </c>
      <c r="AU255" s="154" t="s">
        <v>87</v>
      </c>
      <c r="AV255" s="12" t="s">
        <v>85</v>
      </c>
      <c r="AW255" s="12" t="s">
        <v>33</v>
      </c>
      <c r="AX255" s="12" t="s">
        <v>77</v>
      </c>
      <c r="AY255" s="154" t="s">
        <v>185</v>
      </c>
    </row>
    <row r="256" spans="2:65" s="1" customFormat="1" ht="24.15" customHeight="1" x14ac:dyDescent="0.2">
      <c r="B256" s="32"/>
      <c r="C256" s="136" t="s">
        <v>552</v>
      </c>
      <c r="D256" s="136" t="s">
        <v>191</v>
      </c>
      <c r="E256" s="137" t="s">
        <v>2734</v>
      </c>
      <c r="F256" s="138" t="s">
        <v>2735</v>
      </c>
      <c r="G256" s="139" t="s">
        <v>296</v>
      </c>
      <c r="H256" s="140">
        <v>35</v>
      </c>
      <c r="I256" s="141"/>
      <c r="J256" s="142">
        <f>ROUND(I256*H256,2)</f>
        <v>0</v>
      </c>
      <c r="K256" s="138" t="s">
        <v>195</v>
      </c>
      <c r="L256" s="32"/>
      <c r="M256" s="143" t="s">
        <v>1</v>
      </c>
      <c r="N256" s="144" t="s">
        <v>42</v>
      </c>
      <c r="P256" s="145">
        <f>O256*H256</f>
        <v>0</v>
      </c>
      <c r="Q256" s="145">
        <v>2.0000000000000002E-5</v>
      </c>
      <c r="R256" s="145">
        <f>Q256*H256</f>
        <v>7.000000000000001E-4</v>
      </c>
      <c r="S256" s="145">
        <v>0</v>
      </c>
      <c r="T256" s="146">
        <f>S256*H256</f>
        <v>0</v>
      </c>
      <c r="AR256" s="147" t="s">
        <v>730</v>
      </c>
      <c r="AT256" s="147" t="s">
        <v>191</v>
      </c>
      <c r="AU256" s="147" t="s">
        <v>87</v>
      </c>
      <c r="AY256" s="17" t="s">
        <v>185</v>
      </c>
      <c r="BE256" s="148">
        <f>IF(N256="základní",J256,0)</f>
        <v>0</v>
      </c>
      <c r="BF256" s="148">
        <f>IF(N256="snížená",J256,0)</f>
        <v>0</v>
      </c>
      <c r="BG256" s="148">
        <f>IF(N256="zákl. přenesená",J256,0)</f>
        <v>0</v>
      </c>
      <c r="BH256" s="148">
        <f>IF(N256="sníž. přenesená",J256,0)</f>
        <v>0</v>
      </c>
      <c r="BI256" s="148">
        <f>IF(N256="nulová",J256,0)</f>
        <v>0</v>
      </c>
      <c r="BJ256" s="17" t="s">
        <v>85</v>
      </c>
      <c r="BK256" s="148">
        <f>ROUND(I256*H256,2)</f>
        <v>0</v>
      </c>
      <c r="BL256" s="17" t="s">
        <v>730</v>
      </c>
      <c r="BM256" s="147" t="s">
        <v>2736</v>
      </c>
    </row>
    <row r="257" spans="2:65" s="1" customFormat="1" ht="19.2" x14ac:dyDescent="0.2">
      <c r="B257" s="32"/>
      <c r="D257" s="149" t="s">
        <v>198</v>
      </c>
      <c r="F257" s="150" t="s">
        <v>2737</v>
      </c>
      <c r="I257" s="151"/>
      <c r="L257" s="32"/>
      <c r="M257" s="152"/>
      <c r="T257" s="56"/>
      <c r="AT257" s="17" t="s">
        <v>198</v>
      </c>
      <c r="AU257" s="17" t="s">
        <v>87</v>
      </c>
    </row>
    <row r="258" spans="2:65" s="12" customFormat="1" x14ac:dyDescent="0.2">
      <c r="B258" s="153"/>
      <c r="D258" s="149" t="s">
        <v>199</v>
      </c>
      <c r="E258" s="154" t="s">
        <v>1</v>
      </c>
      <c r="F258" s="155" t="s">
        <v>2738</v>
      </c>
      <c r="H258" s="154" t="s">
        <v>1</v>
      </c>
      <c r="I258" s="156"/>
      <c r="L258" s="153"/>
      <c r="M258" s="157"/>
      <c r="T258" s="158"/>
      <c r="AT258" s="154" t="s">
        <v>199</v>
      </c>
      <c r="AU258" s="154" t="s">
        <v>87</v>
      </c>
      <c r="AV258" s="12" t="s">
        <v>85</v>
      </c>
      <c r="AW258" s="12" t="s">
        <v>33</v>
      </c>
      <c r="AX258" s="12" t="s">
        <v>77</v>
      </c>
      <c r="AY258" s="154" t="s">
        <v>185</v>
      </c>
    </row>
    <row r="259" spans="2:65" s="12" customFormat="1" x14ac:dyDescent="0.2">
      <c r="B259" s="153"/>
      <c r="D259" s="149" t="s">
        <v>199</v>
      </c>
      <c r="E259" s="154" t="s">
        <v>1</v>
      </c>
      <c r="F259" s="155" t="s">
        <v>2739</v>
      </c>
      <c r="H259" s="154" t="s">
        <v>1</v>
      </c>
      <c r="I259" s="156"/>
      <c r="L259" s="153"/>
      <c r="M259" s="157"/>
      <c r="T259" s="158"/>
      <c r="AT259" s="154" t="s">
        <v>199</v>
      </c>
      <c r="AU259" s="154" t="s">
        <v>87</v>
      </c>
      <c r="AV259" s="12" t="s">
        <v>85</v>
      </c>
      <c r="AW259" s="12" t="s">
        <v>33</v>
      </c>
      <c r="AX259" s="12" t="s">
        <v>77</v>
      </c>
      <c r="AY259" s="154" t="s">
        <v>185</v>
      </c>
    </row>
    <row r="260" spans="2:65" s="13" customFormat="1" x14ac:dyDescent="0.2">
      <c r="B260" s="159"/>
      <c r="D260" s="149" t="s">
        <v>199</v>
      </c>
      <c r="E260" s="160" t="s">
        <v>1</v>
      </c>
      <c r="F260" s="161" t="s">
        <v>2740</v>
      </c>
      <c r="H260" s="162">
        <v>35</v>
      </c>
      <c r="I260" s="163"/>
      <c r="L260" s="159"/>
      <c r="M260" s="164"/>
      <c r="T260" s="165"/>
      <c r="AT260" s="160" t="s">
        <v>199</v>
      </c>
      <c r="AU260" s="160" t="s">
        <v>87</v>
      </c>
      <c r="AV260" s="13" t="s">
        <v>87</v>
      </c>
      <c r="AW260" s="13" t="s">
        <v>33</v>
      </c>
      <c r="AX260" s="13" t="s">
        <v>85</v>
      </c>
      <c r="AY260" s="160" t="s">
        <v>185</v>
      </c>
    </row>
    <row r="261" spans="2:65" s="11" customFormat="1" ht="20.85" customHeight="1" x14ac:dyDescent="0.25">
      <c r="B261" s="124"/>
      <c r="D261" s="125" t="s">
        <v>76</v>
      </c>
      <c r="E261" s="134" t="s">
        <v>899</v>
      </c>
      <c r="F261" s="134" t="s">
        <v>900</v>
      </c>
      <c r="I261" s="127"/>
      <c r="J261" s="135">
        <f>BK261</f>
        <v>0</v>
      </c>
      <c r="L261" s="124"/>
      <c r="M261" s="129"/>
      <c r="P261" s="130">
        <f>SUM(P262:P274)</f>
        <v>0</v>
      </c>
      <c r="R261" s="130">
        <f>SUM(R262:R274)</f>
        <v>0</v>
      </c>
      <c r="T261" s="131">
        <f>SUM(T262:T274)</f>
        <v>0</v>
      </c>
      <c r="AR261" s="125" t="s">
        <v>85</v>
      </c>
      <c r="AT261" s="132" t="s">
        <v>76</v>
      </c>
      <c r="AU261" s="132" t="s">
        <v>87</v>
      </c>
      <c r="AY261" s="125" t="s">
        <v>185</v>
      </c>
      <c r="BK261" s="133">
        <f>SUM(BK262:BK274)</f>
        <v>0</v>
      </c>
    </row>
    <row r="262" spans="2:65" s="1" customFormat="1" ht="16.5" customHeight="1" x14ac:dyDescent="0.2">
      <c r="B262" s="32"/>
      <c r="C262" s="136" t="s">
        <v>558</v>
      </c>
      <c r="D262" s="136" t="s">
        <v>191</v>
      </c>
      <c r="E262" s="137" t="s">
        <v>938</v>
      </c>
      <c r="F262" s="138" t="s">
        <v>939</v>
      </c>
      <c r="G262" s="139" t="s">
        <v>443</v>
      </c>
      <c r="H262" s="140">
        <v>0.25</v>
      </c>
      <c r="I262" s="141"/>
      <c r="J262" s="142">
        <f>ROUND(I262*H262,2)</f>
        <v>0</v>
      </c>
      <c r="K262" s="138" t="s">
        <v>1</v>
      </c>
      <c r="L262" s="32"/>
      <c r="M262" s="143" t="s">
        <v>1</v>
      </c>
      <c r="N262" s="144" t="s">
        <v>42</v>
      </c>
      <c r="P262" s="145">
        <f>O262*H262</f>
        <v>0</v>
      </c>
      <c r="Q262" s="145">
        <v>0</v>
      </c>
      <c r="R262" s="145">
        <f>Q262*H262</f>
        <v>0</v>
      </c>
      <c r="S262" s="145">
        <v>0</v>
      </c>
      <c r="T262" s="146">
        <f>S262*H262</f>
        <v>0</v>
      </c>
      <c r="AR262" s="147" t="s">
        <v>184</v>
      </c>
      <c r="AT262" s="147" t="s">
        <v>191</v>
      </c>
      <c r="AU262" s="147" t="s">
        <v>207</v>
      </c>
      <c r="AY262" s="17" t="s">
        <v>185</v>
      </c>
      <c r="BE262" s="148">
        <f>IF(N262="základní",J262,0)</f>
        <v>0</v>
      </c>
      <c r="BF262" s="148">
        <f>IF(N262="snížená",J262,0)</f>
        <v>0</v>
      </c>
      <c r="BG262" s="148">
        <f>IF(N262="zákl. přenesená",J262,0)</f>
        <v>0</v>
      </c>
      <c r="BH262" s="148">
        <f>IF(N262="sníž. přenesená",J262,0)</f>
        <v>0</v>
      </c>
      <c r="BI262" s="148">
        <f>IF(N262="nulová",J262,0)</f>
        <v>0</v>
      </c>
      <c r="BJ262" s="17" t="s">
        <v>85</v>
      </c>
      <c r="BK262" s="148">
        <f>ROUND(I262*H262,2)</f>
        <v>0</v>
      </c>
      <c r="BL262" s="17" t="s">
        <v>184</v>
      </c>
      <c r="BM262" s="147" t="s">
        <v>2741</v>
      </c>
    </row>
    <row r="263" spans="2:65" s="1" customFormat="1" x14ac:dyDescent="0.2">
      <c r="B263" s="32"/>
      <c r="D263" s="149" t="s">
        <v>198</v>
      </c>
      <c r="F263" s="150" t="s">
        <v>2742</v>
      </c>
      <c r="I263" s="151"/>
      <c r="L263" s="32"/>
      <c r="M263" s="152"/>
      <c r="T263" s="56"/>
      <c r="AT263" s="17" t="s">
        <v>198</v>
      </c>
      <c r="AU263" s="17" t="s">
        <v>207</v>
      </c>
    </row>
    <row r="264" spans="2:65" s="12" customFormat="1" x14ac:dyDescent="0.2">
      <c r="B264" s="153"/>
      <c r="D264" s="149" t="s">
        <v>199</v>
      </c>
      <c r="E264" s="154" t="s">
        <v>1</v>
      </c>
      <c r="F264" s="155" t="s">
        <v>2743</v>
      </c>
      <c r="H264" s="154" t="s">
        <v>1</v>
      </c>
      <c r="I264" s="156"/>
      <c r="L264" s="153"/>
      <c r="M264" s="157"/>
      <c r="T264" s="158"/>
      <c r="AT264" s="154" t="s">
        <v>199</v>
      </c>
      <c r="AU264" s="154" t="s">
        <v>207</v>
      </c>
      <c r="AV264" s="12" t="s">
        <v>85</v>
      </c>
      <c r="AW264" s="12" t="s">
        <v>33</v>
      </c>
      <c r="AX264" s="12" t="s">
        <v>77</v>
      </c>
      <c r="AY264" s="154" t="s">
        <v>185</v>
      </c>
    </row>
    <row r="265" spans="2:65" s="13" customFormat="1" x14ac:dyDescent="0.2">
      <c r="B265" s="159"/>
      <c r="D265" s="149" t="s">
        <v>199</v>
      </c>
      <c r="E265" s="160" t="s">
        <v>1</v>
      </c>
      <c r="F265" s="161" t="s">
        <v>2744</v>
      </c>
      <c r="H265" s="162">
        <v>0.25</v>
      </c>
      <c r="I265" s="163"/>
      <c r="L265" s="159"/>
      <c r="M265" s="164"/>
      <c r="T265" s="165"/>
      <c r="AT265" s="160" t="s">
        <v>199</v>
      </c>
      <c r="AU265" s="160" t="s">
        <v>207</v>
      </c>
      <c r="AV265" s="13" t="s">
        <v>87</v>
      </c>
      <c r="AW265" s="13" t="s">
        <v>33</v>
      </c>
      <c r="AX265" s="13" t="s">
        <v>77</v>
      </c>
      <c r="AY265" s="160" t="s">
        <v>185</v>
      </c>
    </row>
    <row r="266" spans="2:65" s="14" customFormat="1" x14ac:dyDescent="0.2">
      <c r="B266" s="169"/>
      <c r="D266" s="149" t="s">
        <v>199</v>
      </c>
      <c r="E266" s="170" t="s">
        <v>1</v>
      </c>
      <c r="F266" s="171" t="s">
        <v>324</v>
      </c>
      <c r="H266" s="172">
        <v>0.25</v>
      </c>
      <c r="I266" s="173"/>
      <c r="L266" s="169"/>
      <c r="M266" s="174"/>
      <c r="T266" s="175"/>
      <c r="AT266" s="170" t="s">
        <v>199</v>
      </c>
      <c r="AU266" s="170" t="s">
        <v>207</v>
      </c>
      <c r="AV266" s="14" t="s">
        <v>184</v>
      </c>
      <c r="AW266" s="14" t="s">
        <v>33</v>
      </c>
      <c r="AX266" s="14" t="s">
        <v>85</v>
      </c>
      <c r="AY266" s="170" t="s">
        <v>185</v>
      </c>
    </row>
    <row r="267" spans="2:65" s="1" customFormat="1" ht="16.5" customHeight="1" x14ac:dyDescent="0.2">
      <c r="B267" s="32"/>
      <c r="C267" s="136" t="s">
        <v>568</v>
      </c>
      <c r="D267" s="136" t="s">
        <v>191</v>
      </c>
      <c r="E267" s="137" t="s">
        <v>948</v>
      </c>
      <c r="F267" s="138" t="s">
        <v>949</v>
      </c>
      <c r="G267" s="139" t="s">
        <v>443</v>
      </c>
      <c r="H267" s="140">
        <v>0.5</v>
      </c>
      <c r="I267" s="141"/>
      <c r="J267" s="142">
        <f>ROUND(I267*H267,2)</f>
        <v>0</v>
      </c>
      <c r="K267" s="138" t="s">
        <v>1</v>
      </c>
      <c r="L267" s="32"/>
      <c r="M267" s="143" t="s">
        <v>1</v>
      </c>
      <c r="N267" s="144" t="s">
        <v>42</v>
      </c>
      <c r="P267" s="145">
        <f>O267*H267</f>
        <v>0</v>
      </c>
      <c r="Q267" s="145">
        <v>0</v>
      </c>
      <c r="R267" s="145">
        <f>Q267*H267</f>
        <v>0</v>
      </c>
      <c r="S267" s="145">
        <v>0</v>
      </c>
      <c r="T267" s="146">
        <f>S267*H267</f>
        <v>0</v>
      </c>
      <c r="AR267" s="147" t="s">
        <v>184</v>
      </c>
      <c r="AT267" s="147" t="s">
        <v>191</v>
      </c>
      <c r="AU267" s="147" t="s">
        <v>207</v>
      </c>
      <c r="AY267" s="17" t="s">
        <v>185</v>
      </c>
      <c r="BE267" s="148">
        <f>IF(N267="základní",J267,0)</f>
        <v>0</v>
      </c>
      <c r="BF267" s="148">
        <f>IF(N267="snížená",J267,0)</f>
        <v>0</v>
      </c>
      <c r="BG267" s="148">
        <f>IF(N267="zákl. přenesená",J267,0)</f>
        <v>0</v>
      </c>
      <c r="BH267" s="148">
        <f>IF(N267="sníž. přenesená",J267,0)</f>
        <v>0</v>
      </c>
      <c r="BI267" s="148">
        <f>IF(N267="nulová",J267,0)</f>
        <v>0</v>
      </c>
      <c r="BJ267" s="17" t="s">
        <v>85</v>
      </c>
      <c r="BK267" s="148">
        <f>ROUND(I267*H267,2)</f>
        <v>0</v>
      </c>
      <c r="BL267" s="17" t="s">
        <v>184</v>
      </c>
      <c r="BM267" s="147" t="s">
        <v>2745</v>
      </c>
    </row>
    <row r="268" spans="2:65" s="1" customFormat="1" ht="19.2" x14ac:dyDescent="0.2">
      <c r="B268" s="32"/>
      <c r="D268" s="149" t="s">
        <v>198</v>
      </c>
      <c r="F268" s="150" t="s">
        <v>2746</v>
      </c>
      <c r="I268" s="151"/>
      <c r="L268" s="32"/>
      <c r="M268" s="152"/>
      <c r="T268" s="56"/>
      <c r="AT268" s="17" t="s">
        <v>198</v>
      </c>
      <c r="AU268" s="17" t="s">
        <v>207</v>
      </c>
    </row>
    <row r="269" spans="2:65" s="12" customFormat="1" x14ac:dyDescent="0.2">
      <c r="B269" s="153"/>
      <c r="D269" s="149" t="s">
        <v>199</v>
      </c>
      <c r="E269" s="154" t="s">
        <v>1</v>
      </c>
      <c r="F269" s="155" t="s">
        <v>2743</v>
      </c>
      <c r="H269" s="154" t="s">
        <v>1</v>
      </c>
      <c r="I269" s="156"/>
      <c r="L269" s="153"/>
      <c r="M269" s="157"/>
      <c r="T269" s="158"/>
      <c r="AT269" s="154" t="s">
        <v>199</v>
      </c>
      <c r="AU269" s="154" t="s">
        <v>207</v>
      </c>
      <c r="AV269" s="12" t="s">
        <v>85</v>
      </c>
      <c r="AW269" s="12" t="s">
        <v>33</v>
      </c>
      <c r="AX269" s="12" t="s">
        <v>77</v>
      </c>
      <c r="AY269" s="154" t="s">
        <v>185</v>
      </c>
    </row>
    <row r="270" spans="2:65" s="13" customFormat="1" x14ac:dyDescent="0.2">
      <c r="B270" s="159"/>
      <c r="D270" s="149" t="s">
        <v>199</v>
      </c>
      <c r="E270" s="160" t="s">
        <v>1</v>
      </c>
      <c r="F270" s="161" t="s">
        <v>2747</v>
      </c>
      <c r="H270" s="162">
        <v>0.5</v>
      </c>
      <c r="I270" s="163"/>
      <c r="L270" s="159"/>
      <c r="M270" s="164"/>
      <c r="T270" s="165"/>
      <c r="AT270" s="160" t="s">
        <v>199</v>
      </c>
      <c r="AU270" s="160" t="s">
        <v>207</v>
      </c>
      <c r="AV270" s="13" t="s">
        <v>87</v>
      </c>
      <c r="AW270" s="13" t="s">
        <v>33</v>
      </c>
      <c r="AX270" s="13" t="s">
        <v>85</v>
      </c>
      <c r="AY270" s="160" t="s">
        <v>185</v>
      </c>
    </row>
    <row r="271" spans="2:65" s="1" customFormat="1" ht="16.5" customHeight="1" x14ac:dyDescent="0.2">
      <c r="B271" s="32"/>
      <c r="C271" s="136" t="s">
        <v>575</v>
      </c>
      <c r="D271" s="136" t="s">
        <v>191</v>
      </c>
      <c r="E271" s="137" t="s">
        <v>2748</v>
      </c>
      <c r="F271" s="138" t="s">
        <v>2749</v>
      </c>
      <c r="G271" s="139" t="s">
        <v>532</v>
      </c>
      <c r="H271" s="140">
        <v>1</v>
      </c>
      <c r="I271" s="141"/>
      <c r="J271" s="142">
        <f>ROUND(I271*H271,2)</f>
        <v>0</v>
      </c>
      <c r="K271" s="138" t="s">
        <v>1</v>
      </c>
      <c r="L271" s="32"/>
      <c r="M271" s="143" t="s">
        <v>1</v>
      </c>
      <c r="N271" s="144" t="s">
        <v>42</v>
      </c>
      <c r="P271" s="145">
        <f>O271*H271</f>
        <v>0</v>
      </c>
      <c r="Q271" s="145">
        <v>0</v>
      </c>
      <c r="R271" s="145">
        <f>Q271*H271</f>
        <v>0</v>
      </c>
      <c r="S271" s="145">
        <v>0</v>
      </c>
      <c r="T271" s="146">
        <f>S271*H271</f>
        <v>0</v>
      </c>
      <c r="AR271" s="147" t="s">
        <v>184</v>
      </c>
      <c r="AT271" s="147" t="s">
        <v>191</v>
      </c>
      <c r="AU271" s="147" t="s">
        <v>207</v>
      </c>
      <c r="AY271" s="17" t="s">
        <v>185</v>
      </c>
      <c r="BE271" s="148">
        <f>IF(N271="základní",J271,0)</f>
        <v>0</v>
      </c>
      <c r="BF271" s="148">
        <f>IF(N271="snížená",J271,0)</f>
        <v>0</v>
      </c>
      <c r="BG271" s="148">
        <f>IF(N271="zákl. přenesená",J271,0)</f>
        <v>0</v>
      </c>
      <c r="BH271" s="148">
        <f>IF(N271="sníž. přenesená",J271,0)</f>
        <v>0</v>
      </c>
      <c r="BI271" s="148">
        <f>IF(N271="nulová",J271,0)</f>
        <v>0</v>
      </c>
      <c r="BJ271" s="17" t="s">
        <v>85</v>
      </c>
      <c r="BK271" s="148">
        <f>ROUND(I271*H271,2)</f>
        <v>0</v>
      </c>
      <c r="BL271" s="17" t="s">
        <v>184</v>
      </c>
      <c r="BM271" s="147" t="s">
        <v>2750</v>
      </c>
    </row>
    <row r="272" spans="2:65" s="1" customFormat="1" x14ac:dyDescent="0.2">
      <c r="B272" s="32"/>
      <c r="D272" s="149" t="s">
        <v>198</v>
      </c>
      <c r="F272" s="150" t="s">
        <v>2749</v>
      </c>
      <c r="I272" s="151"/>
      <c r="L272" s="32"/>
      <c r="M272" s="152"/>
      <c r="T272" s="56"/>
      <c r="AT272" s="17" t="s">
        <v>198</v>
      </c>
      <c r="AU272" s="17" t="s">
        <v>207</v>
      </c>
    </row>
    <row r="273" spans="2:65" s="13" customFormat="1" x14ac:dyDescent="0.2">
      <c r="B273" s="159"/>
      <c r="D273" s="149" t="s">
        <v>199</v>
      </c>
      <c r="E273" s="160" t="s">
        <v>1</v>
      </c>
      <c r="F273" s="161" t="s">
        <v>2751</v>
      </c>
      <c r="H273" s="162">
        <v>1</v>
      </c>
      <c r="I273" s="163"/>
      <c r="L273" s="159"/>
      <c r="M273" s="164"/>
      <c r="T273" s="165"/>
      <c r="AT273" s="160" t="s">
        <v>199</v>
      </c>
      <c r="AU273" s="160" t="s">
        <v>207</v>
      </c>
      <c r="AV273" s="13" t="s">
        <v>87</v>
      </c>
      <c r="AW273" s="13" t="s">
        <v>33</v>
      </c>
      <c r="AX273" s="13" t="s">
        <v>85</v>
      </c>
      <c r="AY273" s="160" t="s">
        <v>185</v>
      </c>
    </row>
    <row r="274" spans="2:65" s="12" customFormat="1" x14ac:dyDescent="0.2">
      <c r="B274" s="153"/>
      <c r="D274" s="149" t="s">
        <v>199</v>
      </c>
      <c r="E274" s="154" t="s">
        <v>1</v>
      </c>
      <c r="F274" s="155" t="s">
        <v>332</v>
      </c>
      <c r="H274" s="154" t="s">
        <v>1</v>
      </c>
      <c r="I274" s="156"/>
      <c r="L274" s="153"/>
      <c r="M274" s="157"/>
      <c r="T274" s="158"/>
      <c r="AT274" s="154" t="s">
        <v>199</v>
      </c>
      <c r="AU274" s="154" t="s">
        <v>207</v>
      </c>
      <c r="AV274" s="12" t="s">
        <v>85</v>
      </c>
      <c r="AW274" s="12" t="s">
        <v>33</v>
      </c>
      <c r="AX274" s="12" t="s">
        <v>77</v>
      </c>
      <c r="AY274" s="154" t="s">
        <v>185</v>
      </c>
    </row>
    <row r="275" spans="2:65" s="11" customFormat="1" ht="25.95" customHeight="1" x14ac:dyDescent="0.25">
      <c r="B275" s="124"/>
      <c r="D275" s="125" t="s">
        <v>76</v>
      </c>
      <c r="E275" s="126" t="s">
        <v>186</v>
      </c>
      <c r="F275" s="126" t="s">
        <v>187</v>
      </c>
      <c r="I275" s="127"/>
      <c r="J275" s="128">
        <f>BK275</f>
        <v>0</v>
      </c>
      <c r="L275" s="124"/>
      <c r="M275" s="129"/>
      <c r="P275" s="130">
        <f>P276</f>
        <v>0</v>
      </c>
      <c r="R275" s="130">
        <f>R276</f>
        <v>0</v>
      </c>
      <c r="T275" s="131">
        <f>T276</f>
        <v>0</v>
      </c>
      <c r="AR275" s="125" t="s">
        <v>188</v>
      </c>
      <c r="AT275" s="132" t="s">
        <v>76</v>
      </c>
      <c r="AU275" s="132" t="s">
        <v>77</v>
      </c>
      <c r="AY275" s="125" t="s">
        <v>185</v>
      </c>
      <c r="BK275" s="133">
        <f>BK276</f>
        <v>0</v>
      </c>
    </row>
    <row r="276" spans="2:65" s="11" customFormat="1" ht="22.95" customHeight="1" x14ac:dyDescent="0.25">
      <c r="B276" s="124"/>
      <c r="D276" s="125" t="s">
        <v>76</v>
      </c>
      <c r="E276" s="134" t="s">
        <v>189</v>
      </c>
      <c r="F276" s="134" t="s">
        <v>190</v>
      </c>
      <c r="I276" s="127"/>
      <c r="J276" s="135">
        <f>BK276</f>
        <v>0</v>
      </c>
      <c r="L276" s="124"/>
      <c r="M276" s="129"/>
      <c r="P276" s="130">
        <f>SUM(P277:P284)</f>
        <v>0</v>
      </c>
      <c r="R276" s="130">
        <f>SUM(R277:R284)</f>
        <v>0</v>
      </c>
      <c r="T276" s="131">
        <f>SUM(T277:T284)</f>
        <v>0</v>
      </c>
      <c r="AR276" s="125" t="s">
        <v>188</v>
      </c>
      <c r="AT276" s="132" t="s">
        <v>76</v>
      </c>
      <c r="AU276" s="132" t="s">
        <v>85</v>
      </c>
      <c r="AY276" s="125" t="s">
        <v>185</v>
      </c>
      <c r="BK276" s="133">
        <f>SUM(BK277:BK284)</f>
        <v>0</v>
      </c>
    </row>
    <row r="277" spans="2:65" s="1" customFormat="1" ht="16.5" customHeight="1" x14ac:dyDescent="0.2">
      <c r="B277" s="32"/>
      <c r="C277" s="136" t="s">
        <v>584</v>
      </c>
      <c r="D277" s="136" t="s">
        <v>191</v>
      </c>
      <c r="E277" s="137" t="s">
        <v>208</v>
      </c>
      <c r="F277" s="138" t="s">
        <v>209</v>
      </c>
      <c r="G277" s="139" t="s">
        <v>194</v>
      </c>
      <c r="H277" s="140">
        <v>1</v>
      </c>
      <c r="I277" s="141"/>
      <c r="J277" s="142">
        <f>ROUND(I277*H277,2)</f>
        <v>0</v>
      </c>
      <c r="K277" s="138" t="s">
        <v>195</v>
      </c>
      <c r="L277" s="32"/>
      <c r="M277" s="143" t="s">
        <v>1</v>
      </c>
      <c r="N277" s="144" t="s">
        <v>42</v>
      </c>
      <c r="P277" s="145">
        <f>O277*H277</f>
        <v>0</v>
      </c>
      <c r="Q277" s="145">
        <v>0</v>
      </c>
      <c r="R277" s="145">
        <f>Q277*H277</f>
        <v>0</v>
      </c>
      <c r="S277" s="145">
        <v>0</v>
      </c>
      <c r="T277" s="146">
        <f>S277*H277</f>
        <v>0</v>
      </c>
      <c r="AR277" s="147" t="s">
        <v>196</v>
      </c>
      <c r="AT277" s="147" t="s">
        <v>191</v>
      </c>
      <c r="AU277" s="147" t="s">
        <v>87</v>
      </c>
      <c r="AY277" s="17" t="s">
        <v>185</v>
      </c>
      <c r="BE277" s="148">
        <f>IF(N277="základní",J277,0)</f>
        <v>0</v>
      </c>
      <c r="BF277" s="148">
        <f>IF(N277="snížená",J277,0)</f>
        <v>0</v>
      </c>
      <c r="BG277" s="148">
        <f>IF(N277="zákl. přenesená",J277,0)</f>
        <v>0</v>
      </c>
      <c r="BH277" s="148">
        <f>IF(N277="sníž. přenesená",J277,0)</f>
        <v>0</v>
      </c>
      <c r="BI277" s="148">
        <f>IF(N277="nulová",J277,0)</f>
        <v>0</v>
      </c>
      <c r="BJ277" s="17" t="s">
        <v>85</v>
      </c>
      <c r="BK277" s="148">
        <f>ROUND(I277*H277,2)</f>
        <v>0</v>
      </c>
      <c r="BL277" s="17" t="s">
        <v>196</v>
      </c>
      <c r="BM277" s="147" t="s">
        <v>2752</v>
      </c>
    </row>
    <row r="278" spans="2:65" s="1" customFormat="1" x14ac:dyDescent="0.2">
      <c r="B278" s="32"/>
      <c r="D278" s="149" t="s">
        <v>198</v>
      </c>
      <c r="F278" s="150" t="s">
        <v>209</v>
      </c>
      <c r="I278" s="151"/>
      <c r="L278" s="32"/>
      <c r="M278" s="152"/>
      <c r="T278" s="56"/>
      <c r="AT278" s="17" t="s">
        <v>198</v>
      </c>
      <c r="AU278" s="17" t="s">
        <v>87</v>
      </c>
    </row>
    <row r="279" spans="2:65" s="12" customFormat="1" x14ac:dyDescent="0.2">
      <c r="B279" s="153"/>
      <c r="D279" s="149" t="s">
        <v>199</v>
      </c>
      <c r="E279" s="154" t="s">
        <v>1</v>
      </c>
      <c r="F279" s="155" t="s">
        <v>2753</v>
      </c>
      <c r="H279" s="154" t="s">
        <v>1</v>
      </c>
      <c r="I279" s="156"/>
      <c r="L279" s="153"/>
      <c r="M279" s="157"/>
      <c r="T279" s="158"/>
      <c r="AT279" s="154" t="s">
        <v>199</v>
      </c>
      <c r="AU279" s="154" t="s">
        <v>87</v>
      </c>
      <c r="AV279" s="12" t="s">
        <v>85</v>
      </c>
      <c r="AW279" s="12" t="s">
        <v>33</v>
      </c>
      <c r="AX279" s="12" t="s">
        <v>77</v>
      </c>
      <c r="AY279" s="154" t="s">
        <v>185</v>
      </c>
    </row>
    <row r="280" spans="2:65" s="13" customFormat="1" x14ac:dyDescent="0.2">
      <c r="B280" s="159"/>
      <c r="D280" s="149" t="s">
        <v>199</v>
      </c>
      <c r="E280" s="160" t="s">
        <v>1</v>
      </c>
      <c r="F280" s="161" t="s">
        <v>2754</v>
      </c>
      <c r="H280" s="162">
        <v>1</v>
      </c>
      <c r="I280" s="163"/>
      <c r="L280" s="159"/>
      <c r="M280" s="164"/>
      <c r="T280" s="165"/>
      <c r="AT280" s="160" t="s">
        <v>199</v>
      </c>
      <c r="AU280" s="160" t="s">
        <v>87</v>
      </c>
      <c r="AV280" s="13" t="s">
        <v>87</v>
      </c>
      <c r="AW280" s="13" t="s">
        <v>33</v>
      </c>
      <c r="AX280" s="13" t="s">
        <v>85</v>
      </c>
      <c r="AY280" s="160" t="s">
        <v>185</v>
      </c>
    </row>
    <row r="281" spans="2:65" s="1" customFormat="1" ht="16.5" customHeight="1" x14ac:dyDescent="0.2">
      <c r="B281" s="32"/>
      <c r="C281" s="136" t="s">
        <v>593</v>
      </c>
      <c r="D281" s="136" t="s">
        <v>191</v>
      </c>
      <c r="E281" s="137" t="s">
        <v>213</v>
      </c>
      <c r="F281" s="138" t="s">
        <v>214</v>
      </c>
      <c r="G281" s="139" t="s">
        <v>194</v>
      </c>
      <c r="H281" s="140">
        <v>1</v>
      </c>
      <c r="I281" s="141"/>
      <c r="J281" s="142">
        <f>ROUND(I281*H281,2)</f>
        <v>0</v>
      </c>
      <c r="K281" s="138" t="s">
        <v>195</v>
      </c>
      <c r="L281" s="32"/>
      <c r="M281" s="143" t="s">
        <v>1</v>
      </c>
      <c r="N281" s="144" t="s">
        <v>42</v>
      </c>
      <c r="P281" s="145">
        <f>O281*H281</f>
        <v>0</v>
      </c>
      <c r="Q281" s="145">
        <v>0</v>
      </c>
      <c r="R281" s="145">
        <f>Q281*H281</f>
        <v>0</v>
      </c>
      <c r="S281" s="145">
        <v>0</v>
      </c>
      <c r="T281" s="146">
        <f>S281*H281</f>
        <v>0</v>
      </c>
      <c r="AR281" s="147" t="s">
        <v>196</v>
      </c>
      <c r="AT281" s="147" t="s">
        <v>191</v>
      </c>
      <c r="AU281" s="147" t="s">
        <v>87</v>
      </c>
      <c r="AY281" s="17" t="s">
        <v>185</v>
      </c>
      <c r="BE281" s="148">
        <f>IF(N281="základní",J281,0)</f>
        <v>0</v>
      </c>
      <c r="BF281" s="148">
        <f>IF(N281="snížená",J281,0)</f>
        <v>0</v>
      </c>
      <c r="BG281" s="148">
        <f>IF(N281="zákl. přenesená",J281,0)</f>
        <v>0</v>
      </c>
      <c r="BH281" s="148">
        <f>IF(N281="sníž. přenesená",J281,0)</f>
        <v>0</v>
      </c>
      <c r="BI281" s="148">
        <f>IF(N281="nulová",J281,0)</f>
        <v>0</v>
      </c>
      <c r="BJ281" s="17" t="s">
        <v>85</v>
      </c>
      <c r="BK281" s="148">
        <f>ROUND(I281*H281,2)</f>
        <v>0</v>
      </c>
      <c r="BL281" s="17" t="s">
        <v>196</v>
      </c>
      <c r="BM281" s="147" t="s">
        <v>2755</v>
      </c>
    </row>
    <row r="282" spans="2:65" s="1" customFormat="1" x14ac:dyDescent="0.2">
      <c r="B282" s="32"/>
      <c r="D282" s="149" t="s">
        <v>198</v>
      </c>
      <c r="F282" s="150" t="s">
        <v>214</v>
      </c>
      <c r="I282" s="151"/>
      <c r="L282" s="32"/>
      <c r="M282" s="152"/>
      <c r="T282" s="56"/>
      <c r="AT282" s="17" t="s">
        <v>198</v>
      </c>
      <c r="AU282" s="17" t="s">
        <v>87</v>
      </c>
    </row>
    <row r="283" spans="2:65" s="12" customFormat="1" x14ac:dyDescent="0.2">
      <c r="B283" s="153"/>
      <c r="D283" s="149" t="s">
        <v>199</v>
      </c>
      <c r="E283" s="154" t="s">
        <v>1</v>
      </c>
      <c r="F283" s="155" t="s">
        <v>2756</v>
      </c>
      <c r="H283" s="154" t="s">
        <v>1</v>
      </c>
      <c r="I283" s="156"/>
      <c r="L283" s="153"/>
      <c r="M283" s="157"/>
      <c r="T283" s="158"/>
      <c r="AT283" s="154" t="s">
        <v>199</v>
      </c>
      <c r="AU283" s="154" t="s">
        <v>87</v>
      </c>
      <c r="AV283" s="12" t="s">
        <v>85</v>
      </c>
      <c r="AW283" s="12" t="s">
        <v>33</v>
      </c>
      <c r="AX283" s="12" t="s">
        <v>77</v>
      </c>
      <c r="AY283" s="154" t="s">
        <v>185</v>
      </c>
    </row>
    <row r="284" spans="2:65" s="13" customFormat="1" x14ac:dyDescent="0.2">
      <c r="B284" s="159"/>
      <c r="D284" s="149" t="s">
        <v>199</v>
      </c>
      <c r="E284" s="160" t="s">
        <v>1</v>
      </c>
      <c r="F284" s="161" t="s">
        <v>2757</v>
      </c>
      <c r="H284" s="162">
        <v>1</v>
      </c>
      <c r="I284" s="163"/>
      <c r="L284" s="159"/>
      <c r="M284" s="166"/>
      <c r="N284" s="167"/>
      <c r="O284" s="167"/>
      <c r="P284" s="167"/>
      <c r="Q284" s="167"/>
      <c r="R284" s="167"/>
      <c r="S284" s="167"/>
      <c r="T284" s="168"/>
      <c r="AT284" s="160" t="s">
        <v>199</v>
      </c>
      <c r="AU284" s="160" t="s">
        <v>87</v>
      </c>
      <c r="AV284" s="13" t="s">
        <v>87</v>
      </c>
      <c r="AW284" s="13" t="s">
        <v>33</v>
      </c>
      <c r="AX284" s="13" t="s">
        <v>85</v>
      </c>
      <c r="AY284" s="160" t="s">
        <v>185</v>
      </c>
    </row>
    <row r="285" spans="2:65" s="1" customFormat="1" ht="6.9" customHeight="1" x14ac:dyDescent="0.2">
      <c r="B285" s="44"/>
      <c r="C285" s="45"/>
      <c r="D285" s="45"/>
      <c r="E285" s="45"/>
      <c r="F285" s="45"/>
      <c r="G285" s="45"/>
      <c r="H285" s="45"/>
      <c r="I285" s="45"/>
      <c r="J285" s="45"/>
      <c r="K285" s="45"/>
      <c r="L285" s="32"/>
    </row>
  </sheetData>
  <sheetProtection algorithmName="SHA-512" hashValue="xn+y7OPJXsLYowcOiGMY0FEWW7qPkqr7HuY9TGZeWGSmpaT6dS5cbDaYEDAanQx2PC5TpA0Z6X4KVurCajM4AQ==" saltValue="3MAxbTncEiCf/okOKS9NRJRbQdBTj/qj/zu8lsxr/+7PBeZ20l0jQIRaOQVJbX/5fEo8MQlxLfPwsEa+u7c4oA==" spinCount="100000" sheet="1" objects="1" scenarios="1" formatColumns="0" formatRows="0" autoFilter="0"/>
  <autoFilter ref="C127:K284" xr:uid="{00000000-0009-0000-0000-000010000000}"/>
  <mergeCells count="12">
    <mergeCell ref="E120:H120"/>
    <mergeCell ref="L2:V2"/>
    <mergeCell ref="E85:H85"/>
    <mergeCell ref="E87:H87"/>
    <mergeCell ref="E89:H89"/>
    <mergeCell ref="E116:H116"/>
    <mergeCell ref="E118:H118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pageSetUpPr fitToPage="1"/>
  </sheetPr>
  <dimension ref="B2:BM303"/>
  <sheetViews>
    <sheetView showGridLines="0" workbookViewId="0"/>
  </sheetViews>
  <sheetFormatPr defaultRowHeight="10.199999999999999" x14ac:dyDescent="0.2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100.85546875" customWidth="1"/>
    <col min="7" max="7" width="7.42578125" customWidth="1"/>
    <col min="8" max="8" width="14" customWidth="1"/>
    <col min="9" max="9" width="15.85546875" customWidth="1"/>
    <col min="10" max="11" width="22.28515625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 x14ac:dyDescent="0.2">
      <c r="L2" s="209"/>
      <c r="M2" s="209"/>
      <c r="N2" s="209"/>
      <c r="O2" s="209"/>
      <c r="P2" s="209"/>
      <c r="Q2" s="209"/>
      <c r="R2" s="209"/>
      <c r="S2" s="209"/>
      <c r="T2" s="209"/>
      <c r="U2" s="209"/>
      <c r="V2" s="209"/>
      <c r="AT2" s="17" t="s">
        <v>153</v>
      </c>
    </row>
    <row r="3" spans="2:46" ht="6.9" customHeight="1" x14ac:dyDescent="0.2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87</v>
      </c>
    </row>
    <row r="4" spans="2:46" ht="24.9" customHeight="1" x14ac:dyDescent="0.2">
      <c r="B4" s="20"/>
      <c r="D4" s="21" t="s">
        <v>154</v>
      </c>
      <c r="L4" s="20"/>
      <c r="M4" s="93" t="s">
        <v>10</v>
      </c>
      <c r="AT4" s="17" t="s">
        <v>4</v>
      </c>
    </row>
    <row r="5" spans="2:46" ht="6.9" customHeight="1" x14ac:dyDescent="0.2">
      <c r="B5" s="20"/>
      <c r="L5" s="20"/>
    </row>
    <row r="6" spans="2:46" ht="12" customHeight="1" x14ac:dyDescent="0.2">
      <c r="B6" s="20"/>
      <c r="D6" s="27" t="s">
        <v>16</v>
      </c>
      <c r="L6" s="20"/>
    </row>
    <row r="7" spans="2:46" ht="16.5" customHeight="1" x14ac:dyDescent="0.2">
      <c r="B7" s="20"/>
      <c r="E7" s="239" t="str">
        <f>'Rekapitulace stavby'!K6</f>
        <v>Stavební úpravy MK v ul. Na Chmelnici a části ul. Vrchlickéhé v Třeboni</v>
      </c>
      <c r="F7" s="240"/>
      <c r="G7" s="240"/>
      <c r="H7" s="240"/>
      <c r="L7" s="20"/>
    </row>
    <row r="8" spans="2:46" ht="12" customHeight="1" x14ac:dyDescent="0.2">
      <c r="B8" s="20"/>
      <c r="D8" s="27" t="s">
        <v>155</v>
      </c>
      <c r="L8" s="20"/>
    </row>
    <row r="9" spans="2:46" s="1" customFormat="1" ht="16.5" customHeight="1" x14ac:dyDescent="0.2">
      <c r="B9" s="32"/>
      <c r="E9" s="239" t="s">
        <v>2569</v>
      </c>
      <c r="F9" s="238"/>
      <c r="G9" s="238"/>
      <c r="H9" s="238"/>
      <c r="L9" s="32"/>
    </row>
    <row r="10" spans="2:46" s="1" customFormat="1" ht="12" customHeight="1" x14ac:dyDescent="0.2">
      <c r="B10" s="32"/>
      <c r="D10" s="27" t="s">
        <v>1450</v>
      </c>
      <c r="L10" s="32"/>
    </row>
    <row r="11" spans="2:46" s="1" customFormat="1" ht="16.5" customHeight="1" x14ac:dyDescent="0.2">
      <c r="B11" s="32"/>
      <c r="E11" s="225" t="s">
        <v>2758</v>
      </c>
      <c r="F11" s="238"/>
      <c r="G11" s="238"/>
      <c r="H11" s="238"/>
      <c r="L11" s="32"/>
    </row>
    <row r="12" spans="2:46" s="1" customFormat="1" x14ac:dyDescent="0.2">
      <c r="B12" s="32"/>
      <c r="L12" s="32"/>
    </row>
    <row r="13" spans="2:46" s="1" customFormat="1" ht="12" customHeight="1" x14ac:dyDescent="0.2">
      <c r="B13" s="32"/>
      <c r="D13" s="27" t="s">
        <v>18</v>
      </c>
      <c r="F13" s="25" t="s">
        <v>1</v>
      </c>
      <c r="I13" s="27" t="s">
        <v>19</v>
      </c>
      <c r="J13" s="25" t="s">
        <v>1</v>
      </c>
      <c r="L13" s="32"/>
    </row>
    <row r="14" spans="2:46" s="1" customFormat="1" ht="12" customHeight="1" x14ac:dyDescent="0.2">
      <c r="B14" s="32"/>
      <c r="D14" s="27" t="s">
        <v>20</v>
      </c>
      <c r="F14" s="25" t="s">
        <v>21</v>
      </c>
      <c r="I14" s="27" t="s">
        <v>22</v>
      </c>
      <c r="J14" s="52" t="str">
        <f>'Rekapitulace stavby'!AN8</f>
        <v>6. 6. 2024</v>
      </c>
      <c r="L14" s="32"/>
    </row>
    <row r="15" spans="2:46" s="1" customFormat="1" ht="10.95" customHeight="1" x14ac:dyDescent="0.2">
      <c r="B15" s="32"/>
      <c r="L15" s="32"/>
    </row>
    <row r="16" spans="2:46" s="1" customFormat="1" ht="12" customHeight="1" x14ac:dyDescent="0.2">
      <c r="B16" s="32"/>
      <c r="D16" s="27" t="s">
        <v>24</v>
      </c>
      <c r="I16" s="27" t="s">
        <v>25</v>
      </c>
      <c r="J16" s="25" t="s">
        <v>1</v>
      </c>
      <c r="L16" s="32"/>
    </row>
    <row r="17" spans="2:12" s="1" customFormat="1" ht="18" customHeight="1" x14ac:dyDescent="0.2">
      <c r="B17" s="32"/>
      <c r="E17" s="25" t="s">
        <v>26</v>
      </c>
      <c r="I17" s="27" t="s">
        <v>27</v>
      </c>
      <c r="J17" s="25" t="s">
        <v>1</v>
      </c>
      <c r="L17" s="32"/>
    </row>
    <row r="18" spans="2:12" s="1" customFormat="1" ht="6.9" customHeight="1" x14ac:dyDescent="0.2">
      <c r="B18" s="32"/>
      <c r="L18" s="32"/>
    </row>
    <row r="19" spans="2:12" s="1" customFormat="1" ht="12" customHeight="1" x14ac:dyDescent="0.2">
      <c r="B19" s="32"/>
      <c r="D19" s="27" t="s">
        <v>28</v>
      </c>
      <c r="I19" s="27" t="s">
        <v>25</v>
      </c>
      <c r="J19" s="28" t="str">
        <f>'Rekapitulace stavby'!AN13</f>
        <v>Vyplň údaj</v>
      </c>
      <c r="L19" s="32"/>
    </row>
    <row r="20" spans="2:12" s="1" customFormat="1" ht="18" customHeight="1" x14ac:dyDescent="0.2">
      <c r="B20" s="32"/>
      <c r="E20" s="241" t="str">
        <f>'Rekapitulace stavby'!E14</f>
        <v>Vyplň údaj</v>
      </c>
      <c r="F20" s="208"/>
      <c r="G20" s="208"/>
      <c r="H20" s="208"/>
      <c r="I20" s="27" t="s">
        <v>27</v>
      </c>
      <c r="J20" s="28" t="str">
        <f>'Rekapitulace stavby'!AN14</f>
        <v>Vyplň údaj</v>
      </c>
      <c r="L20" s="32"/>
    </row>
    <row r="21" spans="2:12" s="1" customFormat="1" ht="6.9" customHeight="1" x14ac:dyDescent="0.2">
      <c r="B21" s="32"/>
      <c r="L21" s="32"/>
    </row>
    <row r="22" spans="2:12" s="1" customFormat="1" ht="12" customHeight="1" x14ac:dyDescent="0.2">
      <c r="B22" s="32"/>
      <c r="D22" s="27" t="s">
        <v>30</v>
      </c>
      <c r="I22" s="27" t="s">
        <v>25</v>
      </c>
      <c r="J22" s="25" t="s">
        <v>1</v>
      </c>
      <c r="L22" s="32"/>
    </row>
    <row r="23" spans="2:12" s="1" customFormat="1" ht="18" customHeight="1" x14ac:dyDescent="0.2">
      <c r="B23" s="32"/>
      <c r="E23" s="25" t="s">
        <v>2571</v>
      </c>
      <c r="I23" s="27" t="s">
        <v>27</v>
      </c>
      <c r="J23" s="25" t="s">
        <v>1</v>
      </c>
      <c r="L23" s="32"/>
    </row>
    <row r="24" spans="2:12" s="1" customFormat="1" ht="6.9" customHeight="1" x14ac:dyDescent="0.2">
      <c r="B24" s="32"/>
      <c r="L24" s="32"/>
    </row>
    <row r="25" spans="2:12" s="1" customFormat="1" ht="12" customHeight="1" x14ac:dyDescent="0.2">
      <c r="B25" s="32"/>
      <c r="D25" s="27" t="s">
        <v>34</v>
      </c>
      <c r="I25" s="27" t="s">
        <v>25</v>
      </c>
      <c r="J25" s="25" t="str">
        <f>IF('Rekapitulace stavby'!AN19="","",'Rekapitulace stavby'!AN19)</f>
        <v/>
      </c>
      <c r="L25" s="32"/>
    </row>
    <row r="26" spans="2:12" s="1" customFormat="1" ht="18" customHeight="1" x14ac:dyDescent="0.2">
      <c r="B26" s="32"/>
      <c r="E26" s="25" t="str">
        <f>IF('Rekapitulace stavby'!E20="","",'Rekapitulace stavby'!E20)</f>
        <v xml:space="preserve"> </v>
      </c>
      <c r="I26" s="27" t="s">
        <v>27</v>
      </c>
      <c r="J26" s="25" t="str">
        <f>IF('Rekapitulace stavby'!AN20="","",'Rekapitulace stavby'!AN20)</f>
        <v/>
      </c>
      <c r="L26" s="32"/>
    </row>
    <row r="27" spans="2:12" s="1" customFormat="1" ht="6.9" customHeight="1" x14ac:dyDescent="0.2">
      <c r="B27" s="32"/>
      <c r="L27" s="32"/>
    </row>
    <row r="28" spans="2:12" s="1" customFormat="1" ht="12" customHeight="1" x14ac:dyDescent="0.2">
      <c r="B28" s="32"/>
      <c r="D28" s="27" t="s">
        <v>36</v>
      </c>
      <c r="L28" s="32"/>
    </row>
    <row r="29" spans="2:12" s="7" customFormat="1" ht="16.5" customHeight="1" x14ac:dyDescent="0.2">
      <c r="B29" s="94"/>
      <c r="E29" s="213" t="s">
        <v>1</v>
      </c>
      <c r="F29" s="213"/>
      <c r="G29" s="213"/>
      <c r="H29" s="213"/>
      <c r="L29" s="94"/>
    </row>
    <row r="30" spans="2:12" s="1" customFormat="1" ht="6.9" customHeight="1" x14ac:dyDescent="0.2">
      <c r="B30" s="32"/>
      <c r="L30" s="32"/>
    </row>
    <row r="31" spans="2:12" s="1" customFormat="1" ht="6.9" customHeight="1" x14ac:dyDescent="0.2">
      <c r="B31" s="32"/>
      <c r="D31" s="53"/>
      <c r="E31" s="53"/>
      <c r="F31" s="53"/>
      <c r="G31" s="53"/>
      <c r="H31" s="53"/>
      <c r="I31" s="53"/>
      <c r="J31" s="53"/>
      <c r="K31" s="53"/>
      <c r="L31" s="32"/>
    </row>
    <row r="32" spans="2:12" s="1" customFormat="1" ht="25.35" customHeight="1" x14ac:dyDescent="0.2">
      <c r="B32" s="32"/>
      <c r="D32" s="95" t="s">
        <v>37</v>
      </c>
      <c r="J32" s="66">
        <f>ROUND(J128, 2)</f>
        <v>0</v>
      </c>
      <c r="L32" s="32"/>
    </row>
    <row r="33" spans="2:12" s="1" customFormat="1" ht="6.9" customHeight="1" x14ac:dyDescent="0.2">
      <c r="B33" s="32"/>
      <c r="D33" s="53"/>
      <c r="E33" s="53"/>
      <c r="F33" s="53"/>
      <c r="G33" s="53"/>
      <c r="H33" s="53"/>
      <c r="I33" s="53"/>
      <c r="J33" s="53"/>
      <c r="K33" s="53"/>
      <c r="L33" s="32"/>
    </row>
    <row r="34" spans="2:12" s="1" customFormat="1" ht="14.4" customHeight="1" x14ac:dyDescent="0.2">
      <c r="B34" s="32"/>
      <c r="F34" s="35" t="s">
        <v>39</v>
      </c>
      <c r="I34" s="35" t="s">
        <v>38</v>
      </c>
      <c r="J34" s="35" t="s">
        <v>40</v>
      </c>
      <c r="L34" s="32"/>
    </row>
    <row r="35" spans="2:12" s="1" customFormat="1" ht="14.4" customHeight="1" x14ac:dyDescent="0.2">
      <c r="B35" s="32"/>
      <c r="D35" s="55" t="s">
        <v>41</v>
      </c>
      <c r="E35" s="27" t="s">
        <v>42</v>
      </c>
      <c r="F35" s="86">
        <f>ROUND((SUM(BE128:BE302)),  2)</f>
        <v>0</v>
      </c>
      <c r="I35" s="96">
        <v>0.21</v>
      </c>
      <c r="J35" s="86">
        <f>ROUND(((SUM(BE128:BE302))*I35),  2)</f>
        <v>0</v>
      </c>
      <c r="L35" s="32"/>
    </row>
    <row r="36" spans="2:12" s="1" customFormat="1" ht="14.4" customHeight="1" x14ac:dyDescent="0.2">
      <c r="B36" s="32"/>
      <c r="E36" s="27" t="s">
        <v>43</v>
      </c>
      <c r="F36" s="86">
        <f>ROUND((SUM(BF128:BF302)),  2)</f>
        <v>0</v>
      </c>
      <c r="I36" s="96">
        <v>0.15</v>
      </c>
      <c r="J36" s="86">
        <f>ROUND(((SUM(BF128:BF302))*I36),  2)</f>
        <v>0</v>
      </c>
      <c r="L36" s="32"/>
    </row>
    <row r="37" spans="2:12" s="1" customFormat="1" ht="14.4" hidden="1" customHeight="1" x14ac:dyDescent="0.2">
      <c r="B37" s="32"/>
      <c r="E37" s="27" t="s">
        <v>44</v>
      </c>
      <c r="F37" s="86">
        <f>ROUND((SUM(BG128:BG302)),  2)</f>
        <v>0</v>
      </c>
      <c r="I37" s="96">
        <v>0.21</v>
      </c>
      <c r="J37" s="86">
        <f>0</f>
        <v>0</v>
      </c>
      <c r="L37" s="32"/>
    </row>
    <row r="38" spans="2:12" s="1" customFormat="1" ht="14.4" hidden="1" customHeight="1" x14ac:dyDescent="0.2">
      <c r="B38" s="32"/>
      <c r="E38" s="27" t="s">
        <v>45</v>
      </c>
      <c r="F38" s="86">
        <f>ROUND((SUM(BH128:BH302)),  2)</f>
        <v>0</v>
      </c>
      <c r="I38" s="96">
        <v>0.15</v>
      </c>
      <c r="J38" s="86">
        <f>0</f>
        <v>0</v>
      </c>
      <c r="L38" s="32"/>
    </row>
    <row r="39" spans="2:12" s="1" customFormat="1" ht="14.4" hidden="1" customHeight="1" x14ac:dyDescent="0.2">
      <c r="B39" s="32"/>
      <c r="E39" s="27" t="s">
        <v>46</v>
      </c>
      <c r="F39" s="86">
        <f>ROUND((SUM(BI128:BI302)),  2)</f>
        <v>0</v>
      </c>
      <c r="I39" s="96">
        <v>0</v>
      </c>
      <c r="J39" s="86">
        <f>0</f>
        <v>0</v>
      </c>
      <c r="L39" s="32"/>
    </row>
    <row r="40" spans="2:12" s="1" customFormat="1" ht="6.9" customHeight="1" x14ac:dyDescent="0.2">
      <c r="B40" s="32"/>
      <c r="L40" s="32"/>
    </row>
    <row r="41" spans="2:12" s="1" customFormat="1" ht="25.35" customHeight="1" x14ac:dyDescent="0.2">
      <c r="B41" s="32"/>
      <c r="C41" s="97"/>
      <c r="D41" s="98" t="s">
        <v>47</v>
      </c>
      <c r="E41" s="57"/>
      <c r="F41" s="57"/>
      <c r="G41" s="99" t="s">
        <v>48</v>
      </c>
      <c r="H41" s="100" t="s">
        <v>49</v>
      </c>
      <c r="I41" s="57"/>
      <c r="J41" s="101">
        <f>SUM(J32:J39)</f>
        <v>0</v>
      </c>
      <c r="K41" s="102"/>
      <c r="L41" s="32"/>
    </row>
    <row r="42" spans="2:12" s="1" customFormat="1" ht="14.4" customHeight="1" x14ac:dyDescent="0.2">
      <c r="B42" s="32"/>
      <c r="L42" s="32"/>
    </row>
    <row r="43" spans="2:12" ht="14.4" customHeight="1" x14ac:dyDescent="0.2">
      <c r="B43" s="20"/>
      <c r="L43" s="20"/>
    </row>
    <row r="44" spans="2:12" ht="14.4" customHeight="1" x14ac:dyDescent="0.2">
      <c r="B44" s="20"/>
      <c r="L44" s="20"/>
    </row>
    <row r="45" spans="2:12" ht="14.4" customHeight="1" x14ac:dyDescent="0.2">
      <c r="B45" s="20"/>
      <c r="L45" s="20"/>
    </row>
    <row r="46" spans="2:12" ht="14.4" customHeight="1" x14ac:dyDescent="0.2">
      <c r="B46" s="20"/>
      <c r="L46" s="20"/>
    </row>
    <row r="47" spans="2:12" ht="14.4" customHeight="1" x14ac:dyDescent="0.2">
      <c r="B47" s="20"/>
      <c r="L47" s="20"/>
    </row>
    <row r="48" spans="2:12" ht="14.4" customHeight="1" x14ac:dyDescent="0.2">
      <c r="B48" s="20"/>
      <c r="L48" s="20"/>
    </row>
    <row r="49" spans="2:12" ht="14.4" customHeight="1" x14ac:dyDescent="0.2">
      <c r="B49" s="20"/>
      <c r="L49" s="20"/>
    </row>
    <row r="50" spans="2:12" s="1" customFormat="1" ht="14.4" customHeight="1" x14ac:dyDescent="0.2">
      <c r="B50" s="32"/>
      <c r="D50" s="41" t="s">
        <v>50</v>
      </c>
      <c r="E50" s="42"/>
      <c r="F50" s="42"/>
      <c r="G50" s="41" t="s">
        <v>51</v>
      </c>
      <c r="H50" s="42"/>
      <c r="I50" s="42"/>
      <c r="J50" s="42"/>
      <c r="K50" s="42"/>
      <c r="L50" s="32"/>
    </row>
    <row r="51" spans="2:12" x14ac:dyDescent="0.2">
      <c r="B51" s="20"/>
      <c r="L51" s="20"/>
    </row>
    <row r="52" spans="2:12" x14ac:dyDescent="0.2">
      <c r="B52" s="20"/>
      <c r="L52" s="20"/>
    </row>
    <row r="53" spans="2:12" x14ac:dyDescent="0.2">
      <c r="B53" s="20"/>
      <c r="L53" s="20"/>
    </row>
    <row r="54" spans="2:12" x14ac:dyDescent="0.2">
      <c r="B54" s="20"/>
      <c r="L54" s="20"/>
    </row>
    <row r="55" spans="2:12" x14ac:dyDescent="0.2">
      <c r="B55" s="20"/>
      <c r="L55" s="20"/>
    </row>
    <row r="56" spans="2:12" x14ac:dyDescent="0.2">
      <c r="B56" s="20"/>
      <c r="L56" s="20"/>
    </row>
    <row r="57" spans="2:12" x14ac:dyDescent="0.2">
      <c r="B57" s="20"/>
      <c r="L57" s="20"/>
    </row>
    <row r="58" spans="2:12" x14ac:dyDescent="0.2">
      <c r="B58" s="20"/>
      <c r="L58" s="20"/>
    </row>
    <row r="59" spans="2:12" x14ac:dyDescent="0.2">
      <c r="B59" s="20"/>
      <c r="L59" s="20"/>
    </row>
    <row r="60" spans="2:12" x14ac:dyDescent="0.2">
      <c r="B60" s="20"/>
      <c r="L60" s="20"/>
    </row>
    <row r="61" spans="2:12" s="1" customFormat="1" ht="13.2" x14ac:dyDescent="0.2">
      <c r="B61" s="32"/>
      <c r="D61" s="43" t="s">
        <v>52</v>
      </c>
      <c r="E61" s="34"/>
      <c r="F61" s="103" t="s">
        <v>53</v>
      </c>
      <c r="G61" s="43" t="s">
        <v>52</v>
      </c>
      <c r="H61" s="34"/>
      <c r="I61" s="34"/>
      <c r="J61" s="104" t="s">
        <v>53</v>
      </c>
      <c r="K61" s="34"/>
      <c r="L61" s="32"/>
    </row>
    <row r="62" spans="2:12" x14ac:dyDescent="0.2">
      <c r="B62" s="20"/>
      <c r="L62" s="20"/>
    </row>
    <row r="63" spans="2:12" x14ac:dyDescent="0.2">
      <c r="B63" s="20"/>
      <c r="L63" s="20"/>
    </row>
    <row r="64" spans="2:12" x14ac:dyDescent="0.2">
      <c r="B64" s="20"/>
      <c r="L64" s="20"/>
    </row>
    <row r="65" spans="2:12" s="1" customFormat="1" ht="13.2" x14ac:dyDescent="0.2">
      <c r="B65" s="32"/>
      <c r="D65" s="41" t="s">
        <v>54</v>
      </c>
      <c r="E65" s="42"/>
      <c r="F65" s="42"/>
      <c r="G65" s="41" t="s">
        <v>55</v>
      </c>
      <c r="H65" s="42"/>
      <c r="I65" s="42"/>
      <c r="J65" s="42"/>
      <c r="K65" s="42"/>
      <c r="L65" s="32"/>
    </row>
    <row r="66" spans="2:12" x14ac:dyDescent="0.2">
      <c r="B66" s="20"/>
      <c r="L66" s="20"/>
    </row>
    <row r="67" spans="2:12" x14ac:dyDescent="0.2">
      <c r="B67" s="20"/>
      <c r="L67" s="20"/>
    </row>
    <row r="68" spans="2:12" x14ac:dyDescent="0.2">
      <c r="B68" s="20"/>
      <c r="L68" s="20"/>
    </row>
    <row r="69" spans="2:12" x14ac:dyDescent="0.2">
      <c r="B69" s="20"/>
      <c r="L69" s="20"/>
    </row>
    <row r="70" spans="2:12" x14ac:dyDescent="0.2">
      <c r="B70" s="20"/>
      <c r="L70" s="20"/>
    </row>
    <row r="71" spans="2:12" x14ac:dyDescent="0.2">
      <c r="B71" s="20"/>
      <c r="L71" s="20"/>
    </row>
    <row r="72" spans="2:12" x14ac:dyDescent="0.2">
      <c r="B72" s="20"/>
      <c r="L72" s="20"/>
    </row>
    <row r="73" spans="2:12" x14ac:dyDescent="0.2">
      <c r="B73" s="20"/>
      <c r="L73" s="20"/>
    </row>
    <row r="74" spans="2:12" x14ac:dyDescent="0.2">
      <c r="B74" s="20"/>
      <c r="L74" s="20"/>
    </row>
    <row r="75" spans="2:12" x14ac:dyDescent="0.2">
      <c r="B75" s="20"/>
      <c r="L75" s="20"/>
    </row>
    <row r="76" spans="2:12" s="1" customFormat="1" ht="13.2" x14ac:dyDescent="0.2">
      <c r="B76" s="32"/>
      <c r="D76" s="43" t="s">
        <v>52</v>
      </c>
      <c r="E76" s="34"/>
      <c r="F76" s="103" t="s">
        <v>53</v>
      </c>
      <c r="G76" s="43" t="s">
        <v>52</v>
      </c>
      <c r="H76" s="34"/>
      <c r="I76" s="34"/>
      <c r="J76" s="104" t="s">
        <v>53</v>
      </c>
      <c r="K76" s="34"/>
      <c r="L76" s="32"/>
    </row>
    <row r="77" spans="2:12" s="1" customFormat="1" ht="14.4" customHeight="1" x14ac:dyDescent="0.2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2"/>
    </row>
    <row r="81" spans="2:12" s="1" customFormat="1" ht="6.9" customHeight="1" x14ac:dyDescent="0.2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2"/>
    </row>
    <row r="82" spans="2:12" s="1" customFormat="1" ht="24.9" customHeight="1" x14ac:dyDescent="0.2">
      <c r="B82" s="32"/>
      <c r="C82" s="21" t="s">
        <v>157</v>
      </c>
      <c r="L82" s="32"/>
    </row>
    <row r="83" spans="2:12" s="1" customFormat="1" ht="6.9" customHeight="1" x14ac:dyDescent="0.2">
      <c r="B83" s="32"/>
      <c r="L83" s="32"/>
    </row>
    <row r="84" spans="2:12" s="1" customFormat="1" ht="12" customHeight="1" x14ac:dyDescent="0.2">
      <c r="B84" s="32"/>
      <c r="C84" s="27" t="s">
        <v>16</v>
      </c>
      <c r="L84" s="32"/>
    </row>
    <row r="85" spans="2:12" s="1" customFormat="1" ht="16.5" customHeight="1" x14ac:dyDescent="0.2">
      <c r="B85" s="32"/>
      <c r="E85" s="239" t="str">
        <f>E7</f>
        <v>Stavební úpravy MK v ul. Na Chmelnici a části ul. Vrchlickéhé v Třeboni</v>
      </c>
      <c r="F85" s="240"/>
      <c r="G85" s="240"/>
      <c r="H85" s="240"/>
      <c r="L85" s="32"/>
    </row>
    <row r="86" spans="2:12" ht="12" customHeight="1" x14ac:dyDescent="0.2">
      <c r="B86" s="20"/>
      <c r="C86" s="27" t="s">
        <v>155</v>
      </c>
      <c r="L86" s="20"/>
    </row>
    <row r="87" spans="2:12" s="1" customFormat="1" ht="16.5" customHeight="1" x14ac:dyDescent="0.2">
      <c r="B87" s="32"/>
      <c r="E87" s="239" t="s">
        <v>2569</v>
      </c>
      <c r="F87" s="238"/>
      <c r="G87" s="238"/>
      <c r="H87" s="238"/>
      <c r="L87" s="32"/>
    </row>
    <row r="88" spans="2:12" s="1" customFormat="1" ht="12" customHeight="1" x14ac:dyDescent="0.2">
      <c r="B88" s="32"/>
      <c r="C88" s="27" t="s">
        <v>1450</v>
      </c>
      <c r="L88" s="32"/>
    </row>
    <row r="89" spans="2:12" s="1" customFormat="1" ht="16.5" customHeight="1" x14ac:dyDescent="0.2">
      <c r="B89" s="32"/>
      <c r="E89" s="225" t="str">
        <f>E11</f>
        <v>401b - Veřejné osvětlení, ulice Na Chmelnici</v>
      </c>
      <c r="F89" s="238"/>
      <c r="G89" s="238"/>
      <c r="H89" s="238"/>
      <c r="L89" s="32"/>
    </row>
    <row r="90" spans="2:12" s="1" customFormat="1" ht="6.9" customHeight="1" x14ac:dyDescent="0.2">
      <c r="B90" s="32"/>
      <c r="L90" s="32"/>
    </row>
    <row r="91" spans="2:12" s="1" customFormat="1" ht="12" customHeight="1" x14ac:dyDescent="0.2">
      <c r="B91" s="32"/>
      <c r="C91" s="27" t="s">
        <v>20</v>
      </c>
      <c r="F91" s="25" t="str">
        <f>F14</f>
        <v>Třeboň</v>
      </c>
      <c r="I91" s="27" t="s">
        <v>22</v>
      </c>
      <c r="J91" s="52" t="str">
        <f>IF(J14="","",J14)</f>
        <v>6. 6. 2024</v>
      </c>
      <c r="L91" s="32"/>
    </row>
    <row r="92" spans="2:12" s="1" customFormat="1" ht="6.9" customHeight="1" x14ac:dyDescent="0.2">
      <c r="B92" s="32"/>
      <c r="L92" s="32"/>
    </row>
    <row r="93" spans="2:12" s="1" customFormat="1" ht="15.15" customHeight="1" x14ac:dyDescent="0.2">
      <c r="B93" s="32"/>
      <c r="C93" s="27" t="s">
        <v>24</v>
      </c>
      <c r="F93" s="25" t="str">
        <f>E17</f>
        <v>Město Třeboň</v>
      </c>
      <c r="I93" s="27" t="s">
        <v>30</v>
      </c>
      <c r="J93" s="30" t="str">
        <f>E23</f>
        <v>Ing.Jakub Kašparů</v>
      </c>
      <c r="L93" s="32"/>
    </row>
    <row r="94" spans="2:12" s="1" customFormat="1" ht="15.15" customHeight="1" x14ac:dyDescent="0.2">
      <c r="B94" s="32"/>
      <c r="C94" s="27" t="s">
        <v>28</v>
      </c>
      <c r="F94" s="25" t="str">
        <f>IF(E20="","",E20)</f>
        <v>Vyplň údaj</v>
      </c>
      <c r="I94" s="27" t="s">
        <v>34</v>
      </c>
      <c r="J94" s="30" t="str">
        <f>E26</f>
        <v xml:space="preserve"> </v>
      </c>
      <c r="L94" s="32"/>
    </row>
    <row r="95" spans="2:12" s="1" customFormat="1" ht="10.35" customHeight="1" x14ac:dyDescent="0.2">
      <c r="B95" s="32"/>
      <c r="L95" s="32"/>
    </row>
    <row r="96" spans="2:12" s="1" customFormat="1" ht="29.25" customHeight="1" x14ac:dyDescent="0.2">
      <c r="B96" s="32"/>
      <c r="C96" s="105" t="s">
        <v>158</v>
      </c>
      <c r="D96" s="97"/>
      <c r="E96" s="97"/>
      <c r="F96" s="97"/>
      <c r="G96" s="97"/>
      <c r="H96" s="97"/>
      <c r="I96" s="97"/>
      <c r="J96" s="106" t="s">
        <v>159</v>
      </c>
      <c r="K96" s="97"/>
      <c r="L96" s="32"/>
    </row>
    <row r="97" spans="2:47" s="1" customFormat="1" ht="10.35" customHeight="1" x14ac:dyDescent="0.2">
      <c r="B97" s="32"/>
      <c r="L97" s="32"/>
    </row>
    <row r="98" spans="2:47" s="1" customFormat="1" ht="22.95" customHeight="1" x14ac:dyDescent="0.2">
      <c r="B98" s="32"/>
      <c r="C98" s="107" t="s">
        <v>160</v>
      </c>
      <c r="J98" s="66">
        <f>J128</f>
        <v>0</v>
      </c>
      <c r="L98" s="32"/>
      <c r="AU98" s="17" t="s">
        <v>161</v>
      </c>
    </row>
    <row r="99" spans="2:47" s="8" customFormat="1" ht="24.9" customHeight="1" x14ac:dyDescent="0.2">
      <c r="B99" s="108"/>
      <c r="D99" s="109" t="s">
        <v>2572</v>
      </c>
      <c r="E99" s="110"/>
      <c r="F99" s="110"/>
      <c r="G99" s="110"/>
      <c r="H99" s="110"/>
      <c r="I99" s="110"/>
      <c r="J99" s="111">
        <f>J129</f>
        <v>0</v>
      </c>
      <c r="L99" s="108"/>
    </row>
    <row r="100" spans="2:47" s="9" customFormat="1" ht="19.95" customHeight="1" x14ac:dyDescent="0.2">
      <c r="B100" s="112"/>
      <c r="D100" s="113" t="s">
        <v>2573</v>
      </c>
      <c r="E100" s="114"/>
      <c r="F100" s="114"/>
      <c r="G100" s="114"/>
      <c r="H100" s="114"/>
      <c r="I100" s="114"/>
      <c r="J100" s="115">
        <f>J130</f>
        <v>0</v>
      </c>
      <c r="L100" s="112"/>
    </row>
    <row r="101" spans="2:47" s="8" customFormat="1" ht="24.9" customHeight="1" x14ac:dyDescent="0.2">
      <c r="B101" s="108"/>
      <c r="D101" s="109" t="s">
        <v>2574</v>
      </c>
      <c r="E101" s="110"/>
      <c r="F101" s="110"/>
      <c r="G101" s="110"/>
      <c r="H101" s="110"/>
      <c r="I101" s="110"/>
      <c r="J101" s="111">
        <f>J143</f>
        <v>0</v>
      </c>
      <c r="L101" s="108"/>
    </row>
    <row r="102" spans="2:47" s="9" customFormat="1" ht="19.95" customHeight="1" x14ac:dyDescent="0.2">
      <c r="B102" s="112"/>
      <c r="D102" s="113" t="s">
        <v>2575</v>
      </c>
      <c r="E102" s="114"/>
      <c r="F102" s="114"/>
      <c r="G102" s="114"/>
      <c r="H102" s="114"/>
      <c r="I102" s="114"/>
      <c r="J102" s="115">
        <f>J144</f>
        <v>0</v>
      </c>
      <c r="L102" s="112"/>
    </row>
    <row r="103" spans="2:47" s="9" customFormat="1" ht="19.95" customHeight="1" x14ac:dyDescent="0.2">
      <c r="B103" s="112"/>
      <c r="D103" s="113" t="s">
        <v>2576</v>
      </c>
      <c r="E103" s="114"/>
      <c r="F103" s="114"/>
      <c r="G103" s="114"/>
      <c r="H103" s="114"/>
      <c r="I103" s="114"/>
      <c r="J103" s="115">
        <f>J215</f>
        <v>0</v>
      </c>
      <c r="L103" s="112"/>
    </row>
    <row r="104" spans="2:47" s="9" customFormat="1" ht="14.85" customHeight="1" x14ac:dyDescent="0.2">
      <c r="B104" s="112"/>
      <c r="D104" s="113" t="s">
        <v>2577</v>
      </c>
      <c r="E104" s="114"/>
      <c r="F104" s="114"/>
      <c r="G104" s="114"/>
      <c r="H104" s="114"/>
      <c r="I104" s="114"/>
      <c r="J104" s="115">
        <f>J279</f>
        <v>0</v>
      </c>
      <c r="L104" s="112"/>
    </row>
    <row r="105" spans="2:47" s="8" customFormat="1" ht="24.9" customHeight="1" x14ac:dyDescent="0.2">
      <c r="B105" s="108"/>
      <c r="D105" s="109" t="s">
        <v>163</v>
      </c>
      <c r="E105" s="110"/>
      <c r="F105" s="110"/>
      <c r="G105" s="110"/>
      <c r="H105" s="110"/>
      <c r="I105" s="110"/>
      <c r="J105" s="111">
        <f>J293</f>
        <v>0</v>
      </c>
      <c r="L105" s="108"/>
    </row>
    <row r="106" spans="2:47" s="9" customFormat="1" ht="19.95" customHeight="1" x14ac:dyDescent="0.2">
      <c r="B106" s="112"/>
      <c r="D106" s="113" t="s">
        <v>164</v>
      </c>
      <c r="E106" s="114"/>
      <c r="F106" s="114"/>
      <c r="G106" s="114"/>
      <c r="H106" s="114"/>
      <c r="I106" s="114"/>
      <c r="J106" s="115">
        <f>J294</f>
        <v>0</v>
      </c>
      <c r="L106" s="112"/>
    </row>
    <row r="107" spans="2:47" s="1" customFormat="1" ht="21.75" customHeight="1" x14ac:dyDescent="0.2">
      <c r="B107" s="32"/>
      <c r="L107" s="32"/>
    </row>
    <row r="108" spans="2:47" s="1" customFormat="1" ht="6.9" customHeight="1" x14ac:dyDescent="0.2">
      <c r="B108" s="44"/>
      <c r="C108" s="45"/>
      <c r="D108" s="45"/>
      <c r="E108" s="45"/>
      <c r="F108" s="45"/>
      <c r="G108" s="45"/>
      <c r="H108" s="45"/>
      <c r="I108" s="45"/>
      <c r="J108" s="45"/>
      <c r="K108" s="45"/>
      <c r="L108" s="32"/>
    </row>
    <row r="112" spans="2:47" s="1" customFormat="1" ht="6.9" customHeight="1" x14ac:dyDescent="0.2">
      <c r="B112" s="46"/>
      <c r="C112" s="47"/>
      <c r="D112" s="47"/>
      <c r="E112" s="47"/>
      <c r="F112" s="47"/>
      <c r="G112" s="47"/>
      <c r="H112" s="47"/>
      <c r="I112" s="47"/>
      <c r="J112" s="47"/>
      <c r="K112" s="47"/>
      <c r="L112" s="32"/>
    </row>
    <row r="113" spans="2:63" s="1" customFormat="1" ht="24.9" customHeight="1" x14ac:dyDescent="0.2">
      <c r="B113" s="32"/>
      <c r="C113" s="21" t="s">
        <v>169</v>
      </c>
      <c r="L113" s="32"/>
    </row>
    <row r="114" spans="2:63" s="1" customFormat="1" ht="6.9" customHeight="1" x14ac:dyDescent="0.2">
      <c r="B114" s="32"/>
      <c r="L114" s="32"/>
    </row>
    <row r="115" spans="2:63" s="1" customFormat="1" ht="12" customHeight="1" x14ac:dyDescent="0.2">
      <c r="B115" s="32"/>
      <c r="C115" s="27" t="s">
        <v>16</v>
      </c>
      <c r="L115" s="32"/>
    </row>
    <row r="116" spans="2:63" s="1" customFormat="1" ht="16.5" customHeight="1" x14ac:dyDescent="0.2">
      <c r="B116" s="32"/>
      <c r="E116" s="239" t="str">
        <f>E7</f>
        <v>Stavební úpravy MK v ul. Na Chmelnici a části ul. Vrchlickéhé v Třeboni</v>
      </c>
      <c r="F116" s="240"/>
      <c r="G116" s="240"/>
      <c r="H116" s="240"/>
      <c r="L116" s="32"/>
    </row>
    <row r="117" spans="2:63" ht="12" customHeight="1" x14ac:dyDescent="0.2">
      <c r="B117" s="20"/>
      <c r="C117" s="27" t="s">
        <v>155</v>
      </c>
      <c r="L117" s="20"/>
    </row>
    <row r="118" spans="2:63" s="1" customFormat="1" ht="16.5" customHeight="1" x14ac:dyDescent="0.2">
      <c r="B118" s="32"/>
      <c r="E118" s="239" t="s">
        <v>2569</v>
      </c>
      <c r="F118" s="238"/>
      <c r="G118" s="238"/>
      <c r="H118" s="238"/>
      <c r="L118" s="32"/>
    </row>
    <row r="119" spans="2:63" s="1" customFormat="1" ht="12" customHeight="1" x14ac:dyDescent="0.2">
      <c r="B119" s="32"/>
      <c r="C119" s="27" t="s">
        <v>1450</v>
      </c>
      <c r="L119" s="32"/>
    </row>
    <row r="120" spans="2:63" s="1" customFormat="1" ht="16.5" customHeight="1" x14ac:dyDescent="0.2">
      <c r="B120" s="32"/>
      <c r="E120" s="225" t="str">
        <f>E11</f>
        <v>401b - Veřejné osvětlení, ulice Na Chmelnici</v>
      </c>
      <c r="F120" s="238"/>
      <c r="G120" s="238"/>
      <c r="H120" s="238"/>
      <c r="L120" s="32"/>
    </row>
    <row r="121" spans="2:63" s="1" customFormat="1" ht="6.9" customHeight="1" x14ac:dyDescent="0.2">
      <c r="B121" s="32"/>
      <c r="L121" s="32"/>
    </row>
    <row r="122" spans="2:63" s="1" customFormat="1" ht="12" customHeight="1" x14ac:dyDescent="0.2">
      <c r="B122" s="32"/>
      <c r="C122" s="27" t="s">
        <v>20</v>
      </c>
      <c r="F122" s="25" t="str">
        <f>F14</f>
        <v>Třeboň</v>
      </c>
      <c r="I122" s="27" t="s">
        <v>22</v>
      </c>
      <c r="J122" s="52" t="str">
        <f>IF(J14="","",J14)</f>
        <v>6. 6. 2024</v>
      </c>
      <c r="L122" s="32"/>
    </row>
    <row r="123" spans="2:63" s="1" customFormat="1" ht="6.9" customHeight="1" x14ac:dyDescent="0.2">
      <c r="B123" s="32"/>
      <c r="L123" s="32"/>
    </row>
    <row r="124" spans="2:63" s="1" customFormat="1" ht="15.15" customHeight="1" x14ac:dyDescent="0.2">
      <c r="B124" s="32"/>
      <c r="C124" s="27" t="s">
        <v>24</v>
      </c>
      <c r="F124" s="25" t="str">
        <f>E17</f>
        <v>Město Třeboň</v>
      </c>
      <c r="I124" s="27" t="s">
        <v>30</v>
      </c>
      <c r="J124" s="30" t="str">
        <f>E23</f>
        <v>Ing.Jakub Kašparů</v>
      </c>
      <c r="L124" s="32"/>
    </row>
    <row r="125" spans="2:63" s="1" customFormat="1" ht="15.15" customHeight="1" x14ac:dyDescent="0.2">
      <c r="B125" s="32"/>
      <c r="C125" s="27" t="s">
        <v>28</v>
      </c>
      <c r="F125" s="25" t="str">
        <f>IF(E20="","",E20)</f>
        <v>Vyplň údaj</v>
      </c>
      <c r="I125" s="27" t="s">
        <v>34</v>
      </c>
      <c r="J125" s="30" t="str">
        <f>E26</f>
        <v xml:space="preserve"> </v>
      </c>
      <c r="L125" s="32"/>
    </row>
    <row r="126" spans="2:63" s="1" customFormat="1" ht="10.35" customHeight="1" x14ac:dyDescent="0.2">
      <c r="B126" s="32"/>
      <c r="L126" s="32"/>
    </row>
    <row r="127" spans="2:63" s="10" customFormat="1" ht="29.25" customHeight="1" x14ac:dyDescent="0.2">
      <c r="B127" s="116"/>
      <c r="C127" s="117" t="s">
        <v>170</v>
      </c>
      <c r="D127" s="118" t="s">
        <v>62</v>
      </c>
      <c r="E127" s="118" t="s">
        <v>58</v>
      </c>
      <c r="F127" s="118" t="s">
        <v>59</v>
      </c>
      <c r="G127" s="118" t="s">
        <v>171</v>
      </c>
      <c r="H127" s="118" t="s">
        <v>172</v>
      </c>
      <c r="I127" s="118" t="s">
        <v>173</v>
      </c>
      <c r="J127" s="118" t="s">
        <v>159</v>
      </c>
      <c r="K127" s="119" t="s">
        <v>174</v>
      </c>
      <c r="L127" s="116"/>
      <c r="M127" s="59" t="s">
        <v>1</v>
      </c>
      <c r="N127" s="60" t="s">
        <v>41</v>
      </c>
      <c r="O127" s="60" t="s">
        <v>175</v>
      </c>
      <c r="P127" s="60" t="s">
        <v>176</v>
      </c>
      <c r="Q127" s="60" t="s">
        <v>177</v>
      </c>
      <c r="R127" s="60" t="s">
        <v>178</v>
      </c>
      <c r="S127" s="60" t="s">
        <v>179</v>
      </c>
      <c r="T127" s="61" t="s">
        <v>180</v>
      </c>
    </row>
    <row r="128" spans="2:63" s="1" customFormat="1" ht="22.95" customHeight="1" x14ac:dyDescent="0.3">
      <c r="B128" s="32"/>
      <c r="C128" s="64" t="s">
        <v>181</v>
      </c>
      <c r="J128" s="120">
        <f>BK128</f>
        <v>0</v>
      </c>
      <c r="L128" s="32"/>
      <c r="M128" s="62"/>
      <c r="N128" s="53"/>
      <c r="O128" s="53"/>
      <c r="P128" s="121">
        <f>P129+P143+P293</f>
        <v>0</v>
      </c>
      <c r="Q128" s="53"/>
      <c r="R128" s="121">
        <f>R129+R143+R293</f>
        <v>4.3503769999999999</v>
      </c>
      <c r="S128" s="53"/>
      <c r="T128" s="122">
        <f>T129+T143+T293</f>
        <v>0</v>
      </c>
      <c r="AT128" s="17" t="s">
        <v>76</v>
      </c>
      <c r="AU128" s="17" t="s">
        <v>161</v>
      </c>
      <c r="BK128" s="123">
        <f>BK129+BK143+BK293</f>
        <v>0</v>
      </c>
    </row>
    <row r="129" spans="2:65" s="11" customFormat="1" ht="25.95" customHeight="1" x14ac:dyDescent="0.25">
      <c r="B129" s="124"/>
      <c r="D129" s="125" t="s">
        <v>76</v>
      </c>
      <c r="E129" s="126" t="s">
        <v>2578</v>
      </c>
      <c r="F129" s="126" t="s">
        <v>2579</v>
      </c>
      <c r="I129" s="127"/>
      <c r="J129" s="128">
        <f>BK129</f>
        <v>0</v>
      </c>
      <c r="L129" s="124"/>
      <c r="M129" s="129"/>
      <c r="P129" s="130">
        <f>P130</f>
        <v>0</v>
      </c>
      <c r="R129" s="130">
        <f>R130</f>
        <v>5.0442999999999995E-2</v>
      </c>
      <c r="T129" s="131">
        <f>T130</f>
        <v>0</v>
      </c>
      <c r="AR129" s="125" t="s">
        <v>87</v>
      </c>
      <c r="AT129" s="132" t="s">
        <v>76</v>
      </c>
      <c r="AU129" s="132" t="s">
        <v>77</v>
      </c>
      <c r="AY129" s="125" t="s">
        <v>185</v>
      </c>
      <c r="BK129" s="133">
        <f>BK130</f>
        <v>0</v>
      </c>
    </row>
    <row r="130" spans="2:65" s="11" customFormat="1" ht="22.95" customHeight="1" x14ac:dyDescent="0.25">
      <c r="B130" s="124"/>
      <c r="D130" s="125" t="s">
        <v>76</v>
      </c>
      <c r="E130" s="134" t="s">
        <v>2580</v>
      </c>
      <c r="F130" s="134" t="s">
        <v>2581</v>
      </c>
      <c r="I130" s="127"/>
      <c r="J130" s="135">
        <f>BK130</f>
        <v>0</v>
      </c>
      <c r="L130" s="124"/>
      <c r="M130" s="129"/>
      <c r="P130" s="130">
        <f>SUM(P131:P142)</f>
        <v>0</v>
      </c>
      <c r="R130" s="130">
        <f>SUM(R131:R142)</f>
        <v>5.0442999999999995E-2</v>
      </c>
      <c r="T130" s="131">
        <f>SUM(T131:T142)</f>
        <v>0</v>
      </c>
      <c r="AR130" s="125" t="s">
        <v>87</v>
      </c>
      <c r="AT130" s="132" t="s">
        <v>76</v>
      </c>
      <c r="AU130" s="132" t="s">
        <v>85</v>
      </c>
      <c r="AY130" s="125" t="s">
        <v>185</v>
      </c>
      <c r="BK130" s="133">
        <f>SUM(BK131:BK142)</f>
        <v>0</v>
      </c>
    </row>
    <row r="131" spans="2:65" s="1" customFormat="1" ht="16.5" customHeight="1" x14ac:dyDescent="0.2">
      <c r="B131" s="32"/>
      <c r="C131" s="136" t="s">
        <v>85</v>
      </c>
      <c r="D131" s="136" t="s">
        <v>191</v>
      </c>
      <c r="E131" s="137" t="s">
        <v>2582</v>
      </c>
      <c r="F131" s="138" t="s">
        <v>2583</v>
      </c>
      <c r="G131" s="139" t="s">
        <v>365</v>
      </c>
      <c r="H131" s="140">
        <v>155</v>
      </c>
      <c r="I131" s="141"/>
      <c r="J131" s="142">
        <f>ROUND(I131*H131,2)</f>
        <v>0</v>
      </c>
      <c r="K131" s="138" t="s">
        <v>195</v>
      </c>
      <c r="L131" s="32"/>
      <c r="M131" s="143" t="s">
        <v>1</v>
      </c>
      <c r="N131" s="144" t="s">
        <v>42</v>
      </c>
      <c r="P131" s="145">
        <f>O131*H131</f>
        <v>0</v>
      </c>
      <c r="Q131" s="145">
        <v>0</v>
      </c>
      <c r="R131" s="145">
        <f>Q131*H131</f>
        <v>0</v>
      </c>
      <c r="S131" s="145">
        <v>0</v>
      </c>
      <c r="T131" s="146">
        <f>S131*H131</f>
        <v>0</v>
      </c>
      <c r="AR131" s="147" t="s">
        <v>387</v>
      </c>
      <c r="AT131" s="147" t="s">
        <v>191</v>
      </c>
      <c r="AU131" s="147" t="s">
        <v>87</v>
      </c>
      <c r="AY131" s="17" t="s">
        <v>185</v>
      </c>
      <c r="BE131" s="148">
        <f>IF(N131="základní",J131,0)</f>
        <v>0</v>
      </c>
      <c r="BF131" s="148">
        <f>IF(N131="snížená",J131,0)</f>
        <v>0</v>
      </c>
      <c r="BG131" s="148">
        <f>IF(N131="zákl. přenesená",J131,0)</f>
        <v>0</v>
      </c>
      <c r="BH131" s="148">
        <f>IF(N131="sníž. přenesená",J131,0)</f>
        <v>0</v>
      </c>
      <c r="BI131" s="148">
        <f>IF(N131="nulová",J131,0)</f>
        <v>0</v>
      </c>
      <c r="BJ131" s="17" t="s">
        <v>85</v>
      </c>
      <c r="BK131" s="148">
        <f>ROUND(I131*H131,2)</f>
        <v>0</v>
      </c>
      <c r="BL131" s="17" t="s">
        <v>387</v>
      </c>
      <c r="BM131" s="147" t="s">
        <v>87</v>
      </c>
    </row>
    <row r="132" spans="2:65" s="1" customFormat="1" x14ac:dyDescent="0.2">
      <c r="B132" s="32"/>
      <c r="D132" s="149" t="s">
        <v>198</v>
      </c>
      <c r="F132" s="150" t="s">
        <v>2584</v>
      </c>
      <c r="I132" s="151"/>
      <c r="L132" s="32"/>
      <c r="M132" s="152"/>
      <c r="T132" s="56"/>
      <c r="AT132" s="17" t="s">
        <v>198</v>
      </c>
      <c r="AU132" s="17" t="s">
        <v>87</v>
      </c>
    </row>
    <row r="133" spans="2:65" s="13" customFormat="1" x14ac:dyDescent="0.2">
      <c r="B133" s="159"/>
      <c r="D133" s="149" t="s">
        <v>199</v>
      </c>
      <c r="E133" s="160" t="s">
        <v>1</v>
      </c>
      <c r="F133" s="161" t="s">
        <v>2759</v>
      </c>
      <c r="H133" s="162">
        <v>155</v>
      </c>
      <c r="I133" s="163"/>
      <c r="L133" s="159"/>
      <c r="M133" s="164"/>
      <c r="T133" s="165"/>
      <c r="AT133" s="160" t="s">
        <v>199</v>
      </c>
      <c r="AU133" s="160" t="s">
        <v>87</v>
      </c>
      <c r="AV133" s="13" t="s">
        <v>87</v>
      </c>
      <c r="AW133" s="13" t="s">
        <v>33</v>
      </c>
      <c r="AX133" s="13" t="s">
        <v>85</v>
      </c>
      <c r="AY133" s="160" t="s">
        <v>185</v>
      </c>
    </row>
    <row r="134" spans="2:65" s="1" customFormat="1" ht="16.5" customHeight="1" x14ac:dyDescent="0.2">
      <c r="B134" s="32"/>
      <c r="C134" s="176" t="s">
        <v>87</v>
      </c>
      <c r="D134" s="176" t="s">
        <v>455</v>
      </c>
      <c r="E134" s="177" t="s">
        <v>2586</v>
      </c>
      <c r="F134" s="178" t="s">
        <v>2587</v>
      </c>
      <c r="G134" s="179" t="s">
        <v>365</v>
      </c>
      <c r="H134" s="180">
        <v>155</v>
      </c>
      <c r="I134" s="181"/>
      <c r="J134" s="182">
        <f>ROUND(I134*H134,2)</f>
        <v>0</v>
      </c>
      <c r="K134" s="178" t="s">
        <v>195</v>
      </c>
      <c r="L134" s="183"/>
      <c r="M134" s="184" t="s">
        <v>1</v>
      </c>
      <c r="N134" s="185" t="s">
        <v>42</v>
      </c>
      <c r="P134" s="145">
        <f>O134*H134</f>
        <v>0</v>
      </c>
      <c r="Q134" s="145">
        <v>2.5999999999999998E-4</v>
      </c>
      <c r="R134" s="145">
        <f>Q134*H134</f>
        <v>4.0299999999999996E-2</v>
      </c>
      <c r="S134" s="145">
        <v>0</v>
      </c>
      <c r="T134" s="146">
        <f>S134*H134</f>
        <v>0</v>
      </c>
      <c r="AR134" s="147" t="s">
        <v>514</v>
      </c>
      <c r="AT134" s="147" t="s">
        <v>455</v>
      </c>
      <c r="AU134" s="147" t="s">
        <v>87</v>
      </c>
      <c r="AY134" s="17" t="s">
        <v>185</v>
      </c>
      <c r="BE134" s="148">
        <f>IF(N134="základní",J134,0)</f>
        <v>0</v>
      </c>
      <c r="BF134" s="148">
        <f>IF(N134="snížená",J134,0)</f>
        <v>0</v>
      </c>
      <c r="BG134" s="148">
        <f>IF(N134="zákl. přenesená",J134,0)</f>
        <v>0</v>
      </c>
      <c r="BH134" s="148">
        <f>IF(N134="sníž. přenesená",J134,0)</f>
        <v>0</v>
      </c>
      <c r="BI134" s="148">
        <f>IF(N134="nulová",J134,0)</f>
        <v>0</v>
      </c>
      <c r="BJ134" s="17" t="s">
        <v>85</v>
      </c>
      <c r="BK134" s="148">
        <f>ROUND(I134*H134,2)</f>
        <v>0</v>
      </c>
      <c r="BL134" s="17" t="s">
        <v>387</v>
      </c>
      <c r="BM134" s="147" t="s">
        <v>184</v>
      </c>
    </row>
    <row r="135" spans="2:65" s="1" customFormat="1" x14ac:dyDescent="0.2">
      <c r="B135" s="32"/>
      <c r="D135" s="149" t="s">
        <v>198</v>
      </c>
      <c r="F135" s="150" t="s">
        <v>2587</v>
      </c>
      <c r="I135" s="151"/>
      <c r="L135" s="32"/>
      <c r="M135" s="152"/>
      <c r="T135" s="56"/>
      <c r="AT135" s="17" t="s">
        <v>198</v>
      </c>
      <c r="AU135" s="17" t="s">
        <v>87</v>
      </c>
    </row>
    <row r="136" spans="2:65" s="13" customFormat="1" x14ac:dyDescent="0.2">
      <c r="B136" s="159"/>
      <c r="D136" s="149" t="s">
        <v>199</v>
      </c>
      <c r="E136" s="160" t="s">
        <v>1</v>
      </c>
      <c r="F136" s="161" t="s">
        <v>2760</v>
      </c>
      <c r="H136" s="162">
        <v>155</v>
      </c>
      <c r="I136" s="163"/>
      <c r="L136" s="159"/>
      <c r="M136" s="164"/>
      <c r="T136" s="165"/>
      <c r="AT136" s="160" t="s">
        <v>199</v>
      </c>
      <c r="AU136" s="160" t="s">
        <v>87</v>
      </c>
      <c r="AV136" s="13" t="s">
        <v>87</v>
      </c>
      <c r="AW136" s="13" t="s">
        <v>33</v>
      </c>
      <c r="AX136" s="13" t="s">
        <v>85</v>
      </c>
      <c r="AY136" s="160" t="s">
        <v>185</v>
      </c>
    </row>
    <row r="137" spans="2:65" s="1" customFormat="1" ht="16.5" customHeight="1" x14ac:dyDescent="0.2">
      <c r="B137" s="32"/>
      <c r="C137" s="136" t="s">
        <v>207</v>
      </c>
      <c r="D137" s="136" t="s">
        <v>191</v>
      </c>
      <c r="E137" s="137" t="s">
        <v>2761</v>
      </c>
      <c r="F137" s="138" t="s">
        <v>2762</v>
      </c>
      <c r="G137" s="139" t="s">
        <v>365</v>
      </c>
      <c r="H137" s="140">
        <v>14.7</v>
      </c>
      <c r="I137" s="141"/>
      <c r="J137" s="142">
        <f>ROUND(I137*H137,2)</f>
        <v>0</v>
      </c>
      <c r="K137" s="138" t="s">
        <v>195</v>
      </c>
      <c r="L137" s="32"/>
      <c r="M137" s="143" t="s">
        <v>1</v>
      </c>
      <c r="N137" s="144" t="s">
        <v>42</v>
      </c>
      <c r="P137" s="145">
        <f>O137*H137</f>
        <v>0</v>
      </c>
      <c r="Q137" s="145">
        <v>0</v>
      </c>
      <c r="R137" s="145">
        <f>Q137*H137</f>
        <v>0</v>
      </c>
      <c r="S137" s="145">
        <v>0</v>
      </c>
      <c r="T137" s="146">
        <f>S137*H137</f>
        <v>0</v>
      </c>
      <c r="AR137" s="147" t="s">
        <v>387</v>
      </c>
      <c r="AT137" s="147" t="s">
        <v>191</v>
      </c>
      <c r="AU137" s="147" t="s">
        <v>87</v>
      </c>
      <c r="AY137" s="17" t="s">
        <v>185</v>
      </c>
      <c r="BE137" s="148">
        <f>IF(N137="základní",J137,0)</f>
        <v>0</v>
      </c>
      <c r="BF137" s="148">
        <f>IF(N137="snížená",J137,0)</f>
        <v>0</v>
      </c>
      <c r="BG137" s="148">
        <f>IF(N137="zákl. přenesená",J137,0)</f>
        <v>0</v>
      </c>
      <c r="BH137" s="148">
        <f>IF(N137="sníž. přenesená",J137,0)</f>
        <v>0</v>
      </c>
      <c r="BI137" s="148">
        <f>IF(N137="nulová",J137,0)</f>
        <v>0</v>
      </c>
      <c r="BJ137" s="17" t="s">
        <v>85</v>
      </c>
      <c r="BK137" s="148">
        <f>ROUND(I137*H137,2)</f>
        <v>0</v>
      </c>
      <c r="BL137" s="17" t="s">
        <v>387</v>
      </c>
      <c r="BM137" s="147" t="s">
        <v>2763</v>
      </c>
    </row>
    <row r="138" spans="2:65" s="1" customFormat="1" x14ac:dyDescent="0.2">
      <c r="B138" s="32"/>
      <c r="D138" s="149" t="s">
        <v>198</v>
      </c>
      <c r="F138" s="150" t="s">
        <v>2764</v>
      </c>
      <c r="I138" s="151"/>
      <c r="L138" s="32"/>
      <c r="M138" s="152"/>
      <c r="T138" s="56"/>
      <c r="AT138" s="17" t="s">
        <v>198</v>
      </c>
      <c r="AU138" s="17" t="s">
        <v>87</v>
      </c>
    </row>
    <row r="139" spans="2:65" s="13" customFormat="1" x14ac:dyDescent="0.2">
      <c r="B139" s="159"/>
      <c r="D139" s="149" t="s">
        <v>199</v>
      </c>
      <c r="E139" s="160" t="s">
        <v>1</v>
      </c>
      <c r="F139" s="161" t="s">
        <v>2765</v>
      </c>
      <c r="H139" s="162">
        <v>14.7</v>
      </c>
      <c r="I139" s="163"/>
      <c r="L139" s="159"/>
      <c r="M139" s="164"/>
      <c r="T139" s="165"/>
      <c r="AT139" s="160" t="s">
        <v>199</v>
      </c>
      <c r="AU139" s="160" t="s">
        <v>87</v>
      </c>
      <c r="AV139" s="13" t="s">
        <v>87</v>
      </c>
      <c r="AW139" s="13" t="s">
        <v>33</v>
      </c>
      <c r="AX139" s="13" t="s">
        <v>85</v>
      </c>
      <c r="AY139" s="160" t="s">
        <v>185</v>
      </c>
    </row>
    <row r="140" spans="2:65" s="1" customFormat="1" ht="16.5" customHeight="1" x14ac:dyDescent="0.2">
      <c r="B140" s="32"/>
      <c r="C140" s="176" t="s">
        <v>184</v>
      </c>
      <c r="D140" s="176" t="s">
        <v>455</v>
      </c>
      <c r="E140" s="177" t="s">
        <v>2766</v>
      </c>
      <c r="F140" s="178" t="s">
        <v>2767</v>
      </c>
      <c r="G140" s="179" t="s">
        <v>365</v>
      </c>
      <c r="H140" s="180">
        <v>14.7</v>
      </c>
      <c r="I140" s="181"/>
      <c r="J140" s="182">
        <f>ROUND(I140*H140,2)</f>
        <v>0</v>
      </c>
      <c r="K140" s="178" t="s">
        <v>1</v>
      </c>
      <c r="L140" s="183"/>
      <c r="M140" s="184" t="s">
        <v>1</v>
      </c>
      <c r="N140" s="185" t="s">
        <v>42</v>
      </c>
      <c r="P140" s="145">
        <f>O140*H140</f>
        <v>0</v>
      </c>
      <c r="Q140" s="145">
        <v>6.8999999999999997E-4</v>
      </c>
      <c r="R140" s="145">
        <f>Q140*H140</f>
        <v>1.0142999999999999E-2</v>
      </c>
      <c r="S140" s="145">
        <v>0</v>
      </c>
      <c r="T140" s="146">
        <f>S140*H140</f>
        <v>0</v>
      </c>
      <c r="AR140" s="147" t="s">
        <v>514</v>
      </c>
      <c r="AT140" s="147" t="s">
        <v>455</v>
      </c>
      <c r="AU140" s="147" t="s">
        <v>87</v>
      </c>
      <c r="AY140" s="17" t="s">
        <v>185</v>
      </c>
      <c r="BE140" s="148">
        <f>IF(N140="základní",J140,0)</f>
        <v>0</v>
      </c>
      <c r="BF140" s="148">
        <f>IF(N140="snížená",J140,0)</f>
        <v>0</v>
      </c>
      <c r="BG140" s="148">
        <f>IF(N140="zákl. přenesená",J140,0)</f>
        <v>0</v>
      </c>
      <c r="BH140" s="148">
        <f>IF(N140="sníž. přenesená",J140,0)</f>
        <v>0</v>
      </c>
      <c r="BI140" s="148">
        <f>IF(N140="nulová",J140,0)</f>
        <v>0</v>
      </c>
      <c r="BJ140" s="17" t="s">
        <v>85</v>
      </c>
      <c r="BK140" s="148">
        <f>ROUND(I140*H140,2)</f>
        <v>0</v>
      </c>
      <c r="BL140" s="17" t="s">
        <v>387</v>
      </c>
      <c r="BM140" s="147" t="s">
        <v>2768</v>
      </c>
    </row>
    <row r="141" spans="2:65" s="1" customFormat="1" x14ac:dyDescent="0.2">
      <c r="B141" s="32"/>
      <c r="D141" s="149" t="s">
        <v>198</v>
      </c>
      <c r="F141" s="150" t="s">
        <v>2767</v>
      </c>
      <c r="I141" s="151"/>
      <c r="L141" s="32"/>
      <c r="M141" s="152"/>
      <c r="T141" s="56"/>
      <c r="AT141" s="17" t="s">
        <v>198</v>
      </c>
      <c r="AU141" s="17" t="s">
        <v>87</v>
      </c>
    </row>
    <row r="142" spans="2:65" s="13" customFormat="1" x14ac:dyDescent="0.2">
      <c r="B142" s="159"/>
      <c r="D142" s="149" t="s">
        <v>199</v>
      </c>
      <c r="E142" s="160" t="s">
        <v>1</v>
      </c>
      <c r="F142" s="161" t="s">
        <v>2769</v>
      </c>
      <c r="H142" s="162">
        <v>14.7</v>
      </c>
      <c r="I142" s="163"/>
      <c r="L142" s="159"/>
      <c r="M142" s="164"/>
      <c r="T142" s="165"/>
      <c r="AT142" s="160" t="s">
        <v>199</v>
      </c>
      <c r="AU142" s="160" t="s">
        <v>87</v>
      </c>
      <c r="AV142" s="13" t="s">
        <v>87</v>
      </c>
      <c r="AW142" s="13" t="s">
        <v>33</v>
      </c>
      <c r="AX142" s="13" t="s">
        <v>85</v>
      </c>
      <c r="AY142" s="160" t="s">
        <v>185</v>
      </c>
    </row>
    <row r="143" spans="2:65" s="11" customFormat="1" ht="25.95" customHeight="1" x14ac:dyDescent="0.25">
      <c r="B143" s="124"/>
      <c r="D143" s="125" t="s">
        <v>76</v>
      </c>
      <c r="E143" s="126" t="s">
        <v>455</v>
      </c>
      <c r="F143" s="126" t="s">
        <v>2589</v>
      </c>
      <c r="I143" s="127"/>
      <c r="J143" s="128">
        <f>BK143</f>
        <v>0</v>
      </c>
      <c r="L143" s="124"/>
      <c r="M143" s="129"/>
      <c r="P143" s="130">
        <f>P144+P215</f>
        <v>0</v>
      </c>
      <c r="R143" s="130">
        <f>R144+R215</f>
        <v>4.2999340000000004</v>
      </c>
      <c r="T143" s="131">
        <f>T144+T215</f>
        <v>0</v>
      </c>
      <c r="AR143" s="125" t="s">
        <v>207</v>
      </c>
      <c r="AT143" s="132" t="s">
        <v>76</v>
      </c>
      <c r="AU143" s="132" t="s">
        <v>77</v>
      </c>
      <c r="AY143" s="125" t="s">
        <v>185</v>
      </c>
      <c r="BK143" s="133">
        <f>BK144+BK215</f>
        <v>0</v>
      </c>
    </row>
    <row r="144" spans="2:65" s="11" customFormat="1" ht="22.95" customHeight="1" x14ac:dyDescent="0.25">
      <c r="B144" s="124"/>
      <c r="D144" s="125" t="s">
        <v>76</v>
      </c>
      <c r="E144" s="134" t="s">
        <v>2590</v>
      </c>
      <c r="F144" s="134" t="s">
        <v>2591</v>
      </c>
      <c r="I144" s="127"/>
      <c r="J144" s="135">
        <f>BK144</f>
        <v>0</v>
      </c>
      <c r="L144" s="124"/>
      <c r="M144" s="129"/>
      <c r="P144" s="130">
        <f>SUM(P145:P214)</f>
        <v>0</v>
      </c>
      <c r="R144" s="130">
        <f>SUM(R145:R214)</f>
        <v>0.75428000000000006</v>
      </c>
      <c r="T144" s="131">
        <f>SUM(T145:T214)</f>
        <v>0</v>
      </c>
      <c r="AR144" s="125" t="s">
        <v>207</v>
      </c>
      <c r="AT144" s="132" t="s">
        <v>76</v>
      </c>
      <c r="AU144" s="132" t="s">
        <v>85</v>
      </c>
      <c r="AY144" s="125" t="s">
        <v>185</v>
      </c>
      <c r="BK144" s="133">
        <f>SUM(BK145:BK214)</f>
        <v>0</v>
      </c>
    </row>
    <row r="145" spans="2:65" s="1" customFormat="1" ht="16.5" customHeight="1" x14ac:dyDescent="0.2">
      <c r="B145" s="32"/>
      <c r="C145" s="136" t="s">
        <v>188</v>
      </c>
      <c r="D145" s="136" t="s">
        <v>191</v>
      </c>
      <c r="E145" s="137" t="s">
        <v>2592</v>
      </c>
      <c r="F145" s="138" t="s">
        <v>2593</v>
      </c>
      <c r="G145" s="139" t="s">
        <v>532</v>
      </c>
      <c r="H145" s="140">
        <v>6</v>
      </c>
      <c r="I145" s="141"/>
      <c r="J145" s="142">
        <f>ROUND(I145*H145,2)</f>
        <v>0</v>
      </c>
      <c r="K145" s="138" t="s">
        <v>195</v>
      </c>
      <c r="L145" s="32"/>
      <c r="M145" s="143" t="s">
        <v>1</v>
      </c>
      <c r="N145" s="144" t="s">
        <v>42</v>
      </c>
      <c r="P145" s="145">
        <f>O145*H145</f>
        <v>0</v>
      </c>
      <c r="Q145" s="145">
        <v>0</v>
      </c>
      <c r="R145" s="145">
        <f>Q145*H145</f>
        <v>0</v>
      </c>
      <c r="S145" s="145">
        <v>0</v>
      </c>
      <c r="T145" s="146">
        <f>S145*H145</f>
        <v>0</v>
      </c>
      <c r="AR145" s="147" t="s">
        <v>730</v>
      </c>
      <c r="AT145" s="147" t="s">
        <v>191</v>
      </c>
      <c r="AU145" s="147" t="s">
        <v>87</v>
      </c>
      <c r="AY145" s="17" t="s">
        <v>185</v>
      </c>
      <c r="BE145" s="148">
        <f>IF(N145="základní",J145,0)</f>
        <v>0</v>
      </c>
      <c r="BF145" s="148">
        <f>IF(N145="snížená",J145,0)</f>
        <v>0</v>
      </c>
      <c r="BG145" s="148">
        <f>IF(N145="zákl. přenesená",J145,0)</f>
        <v>0</v>
      </c>
      <c r="BH145" s="148">
        <f>IF(N145="sníž. přenesená",J145,0)</f>
        <v>0</v>
      </c>
      <c r="BI145" s="148">
        <f>IF(N145="nulová",J145,0)</f>
        <v>0</v>
      </c>
      <c r="BJ145" s="17" t="s">
        <v>85</v>
      </c>
      <c r="BK145" s="148">
        <f>ROUND(I145*H145,2)</f>
        <v>0</v>
      </c>
      <c r="BL145" s="17" t="s">
        <v>730</v>
      </c>
      <c r="BM145" s="147" t="s">
        <v>252</v>
      </c>
    </row>
    <row r="146" spans="2:65" s="1" customFormat="1" x14ac:dyDescent="0.2">
      <c r="B146" s="32"/>
      <c r="D146" s="149" t="s">
        <v>198</v>
      </c>
      <c r="F146" s="150" t="s">
        <v>2593</v>
      </c>
      <c r="I146" s="151"/>
      <c r="L146" s="32"/>
      <c r="M146" s="152"/>
      <c r="T146" s="56"/>
      <c r="AT146" s="17" t="s">
        <v>198</v>
      </c>
      <c r="AU146" s="17" t="s">
        <v>87</v>
      </c>
    </row>
    <row r="147" spans="2:65" s="13" customFormat="1" x14ac:dyDescent="0.2">
      <c r="B147" s="159"/>
      <c r="D147" s="149" t="s">
        <v>199</v>
      </c>
      <c r="E147" s="160" t="s">
        <v>1</v>
      </c>
      <c r="F147" s="161" t="s">
        <v>2770</v>
      </c>
      <c r="H147" s="162">
        <v>4</v>
      </c>
      <c r="I147" s="163"/>
      <c r="L147" s="159"/>
      <c r="M147" s="164"/>
      <c r="T147" s="165"/>
      <c r="AT147" s="160" t="s">
        <v>199</v>
      </c>
      <c r="AU147" s="160" t="s">
        <v>87</v>
      </c>
      <c r="AV147" s="13" t="s">
        <v>87</v>
      </c>
      <c r="AW147" s="13" t="s">
        <v>33</v>
      </c>
      <c r="AX147" s="13" t="s">
        <v>77</v>
      </c>
      <c r="AY147" s="160" t="s">
        <v>185</v>
      </c>
    </row>
    <row r="148" spans="2:65" s="13" customFormat="1" x14ac:dyDescent="0.2">
      <c r="B148" s="159"/>
      <c r="D148" s="149" t="s">
        <v>199</v>
      </c>
      <c r="E148" s="160" t="s">
        <v>1</v>
      </c>
      <c r="F148" s="161" t="s">
        <v>2771</v>
      </c>
      <c r="H148" s="162">
        <v>2</v>
      </c>
      <c r="I148" s="163"/>
      <c r="L148" s="159"/>
      <c r="M148" s="164"/>
      <c r="T148" s="165"/>
      <c r="AT148" s="160" t="s">
        <v>199</v>
      </c>
      <c r="AU148" s="160" t="s">
        <v>87</v>
      </c>
      <c r="AV148" s="13" t="s">
        <v>87</v>
      </c>
      <c r="AW148" s="13" t="s">
        <v>33</v>
      </c>
      <c r="AX148" s="13" t="s">
        <v>77</v>
      </c>
      <c r="AY148" s="160" t="s">
        <v>185</v>
      </c>
    </row>
    <row r="149" spans="2:65" s="14" customFormat="1" x14ac:dyDescent="0.2">
      <c r="B149" s="169"/>
      <c r="D149" s="149" t="s">
        <v>199</v>
      </c>
      <c r="E149" s="170" t="s">
        <v>1</v>
      </c>
      <c r="F149" s="171" t="s">
        <v>324</v>
      </c>
      <c r="H149" s="172">
        <v>6</v>
      </c>
      <c r="I149" s="173"/>
      <c r="L149" s="169"/>
      <c r="M149" s="174"/>
      <c r="T149" s="175"/>
      <c r="AT149" s="170" t="s">
        <v>199</v>
      </c>
      <c r="AU149" s="170" t="s">
        <v>87</v>
      </c>
      <c r="AV149" s="14" t="s">
        <v>184</v>
      </c>
      <c r="AW149" s="14" t="s">
        <v>33</v>
      </c>
      <c r="AX149" s="14" t="s">
        <v>85</v>
      </c>
      <c r="AY149" s="170" t="s">
        <v>185</v>
      </c>
    </row>
    <row r="150" spans="2:65" s="1" customFormat="1" ht="16.5" customHeight="1" x14ac:dyDescent="0.2">
      <c r="B150" s="32"/>
      <c r="C150" s="176" t="s">
        <v>225</v>
      </c>
      <c r="D150" s="176" t="s">
        <v>455</v>
      </c>
      <c r="E150" s="177" t="s">
        <v>2772</v>
      </c>
      <c r="F150" s="178" t="s">
        <v>2596</v>
      </c>
      <c r="G150" s="179" t="s">
        <v>532</v>
      </c>
      <c r="H150" s="180">
        <v>4</v>
      </c>
      <c r="I150" s="181"/>
      <c r="J150" s="182">
        <f>ROUND(I150*H150,2)</f>
        <v>0</v>
      </c>
      <c r="K150" s="178" t="s">
        <v>1</v>
      </c>
      <c r="L150" s="183"/>
      <c r="M150" s="184" t="s">
        <v>1</v>
      </c>
      <c r="N150" s="185" t="s">
        <v>42</v>
      </c>
      <c r="P150" s="145">
        <f>O150*H150</f>
        <v>0</v>
      </c>
      <c r="Q150" s="145">
        <v>1.0999999999999999E-2</v>
      </c>
      <c r="R150" s="145">
        <f>Q150*H150</f>
        <v>4.3999999999999997E-2</v>
      </c>
      <c r="S150" s="145">
        <v>0</v>
      </c>
      <c r="T150" s="146">
        <f>S150*H150</f>
        <v>0</v>
      </c>
      <c r="AR150" s="147" t="s">
        <v>2597</v>
      </c>
      <c r="AT150" s="147" t="s">
        <v>455</v>
      </c>
      <c r="AU150" s="147" t="s">
        <v>87</v>
      </c>
      <c r="AY150" s="17" t="s">
        <v>185</v>
      </c>
      <c r="BE150" s="148">
        <f>IF(N150="základní",J150,0)</f>
        <v>0</v>
      </c>
      <c r="BF150" s="148">
        <f>IF(N150="snížená",J150,0)</f>
        <v>0</v>
      </c>
      <c r="BG150" s="148">
        <f>IF(N150="zákl. přenesená",J150,0)</f>
        <v>0</v>
      </c>
      <c r="BH150" s="148">
        <f>IF(N150="sníž. přenesená",J150,0)</f>
        <v>0</v>
      </c>
      <c r="BI150" s="148">
        <f>IF(N150="nulová",J150,0)</f>
        <v>0</v>
      </c>
      <c r="BJ150" s="17" t="s">
        <v>85</v>
      </c>
      <c r="BK150" s="148">
        <f>ROUND(I150*H150,2)</f>
        <v>0</v>
      </c>
      <c r="BL150" s="17" t="s">
        <v>730</v>
      </c>
      <c r="BM150" s="147" t="s">
        <v>264</v>
      </c>
    </row>
    <row r="151" spans="2:65" s="1" customFormat="1" x14ac:dyDescent="0.2">
      <c r="B151" s="32"/>
      <c r="D151" s="149" t="s">
        <v>198</v>
      </c>
      <c r="F151" s="150" t="s">
        <v>2596</v>
      </c>
      <c r="I151" s="151"/>
      <c r="L151" s="32"/>
      <c r="M151" s="152"/>
      <c r="T151" s="56"/>
      <c r="AT151" s="17" t="s">
        <v>198</v>
      </c>
      <c r="AU151" s="17" t="s">
        <v>87</v>
      </c>
    </row>
    <row r="152" spans="2:65" s="13" customFormat="1" x14ac:dyDescent="0.2">
      <c r="B152" s="159"/>
      <c r="D152" s="149" t="s">
        <v>199</v>
      </c>
      <c r="E152" s="160" t="s">
        <v>1</v>
      </c>
      <c r="F152" s="161" t="s">
        <v>2773</v>
      </c>
      <c r="H152" s="162">
        <v>4</v>
      </c>
      <c r="I152" s="163"/>
      <c r="L152" s="159"/>
      <c r="M152" s="164"/>
      <c r="T152" s="165"/>
      <c r="AT152" s="160" t="s">
        <v>199</v>
      </c>
      <c r="AU152" s="160" t="s">
        <v>87</v>
      </c>
      <c r="AV152" s="13" t="s">
        <v>87</v>
      </c>
      <c r="AW152" s="13" t="s">
        <v>33</v>
      </c>
      <c r="AX152" s="13" t="s">
        <v>85</v>
      </c>
      <c r="AY152" s="160" t="s">
        <v>185</v>
      </c>
    </row>
    <row r="153" spans="2:65" s="1" customFormat="1" ht="16.5" customHeight="1" x14ac:dyDescent="0.2">
      <c r="B153" s="32"/>
      <c r="C153" s="176" t="s">
        <v>231</v>
      </c>
      <c r="D153" s="176" t="s">
        <v>455</v>
      </c>
      <c r="E153" s="177" t="s">
        <v>2774</v>
      </c>
      <c r="F153" s="178" t="s">
        <v>2596</v>
      </c>
      <c r="G153" s="179" t="s">
        <v>532</v>
      </c>
      <c r="H153" s="180">
        <v>2</v>
      </c>
      <c r="I153" s="181"/>
      <c r="J153" s="182">
        <f>ROUND(I153*H153,2)</f>
        <v>0</v>
      </c>
      <c r="K153" s="178" t="s">
        <v>1</v>
      </c>
      <c r="L153" s="183"/>
      <c r="M153" s="184" t="s">
        <v>1</v>
      </c>
      <c r="N153" s="185" t="s">
        <v>42</v>
      </c>
      <c r="P153" s="145">
        <f>O153*H153</f>
        <v>0</v>
      </c>
      <c r="Q153" s="145">
        <v>1.0999999999999999E-2</v>
      </c>
      <c r="R153" s="145">
        <f>Q153*H153</f>
        <v>2.1999999999999999E-2</v>
      </c>
      <c r="S153" s="145">
        <v>0</v>
      </c>
      <c r="T153" s="146">
        <f>S153*H153</f>
        <v>0</v>
      </c>
      <c r="AR153" s="147" t="s">
        <v>2597</v>
      </c>
      <c r="AT153" s="147" t="s">
        <v>455</v>
      </c>
      <c r="AU153" s="147" t="s">
        <v>87</v>
      </c>
      <c r="AY153" s="17" t="s">
        <v>185</v>
      </c>
      <c r="BE153" s="148">
        <f>IF(N153="základní",J153,0)</f>
        <v>0</v>
      </c>
      <c r="BF153" s="148">
        <f>IF(N153="snížená",J153,0)</f>
        <v>0</v>
      </c>
      <c r="BG153" s="148">
        <f>IF(N153="zákl. přenesená",J153,0)</f>
        <v>0</v>
      </c>
      <c r="BH153" s="148">
        <f>IF(N153="sníž. přenesená",J153,0)</f>
        <v>0</v>
      </c>
      <c r="BI153" s="148">
        <f>IF(N153="nulová",J153,0)</f>
        <v>0</v>
      </c>
      <c r="BJ153" s="17" t="s">
        <v>85</v>
      </c>
      <c r="BK153" s="148">
        <f>ROUND(I153*H153,2)</f>
        <v>0</v>
      </c>
      <c r="BL153" s="17" t="s">
        <v>730</v>
      </c>
      <c r="BM153" s="147" t="s">
        <v>2775</v>
      </c>
    </row>
    <row r="154" spans="2:65" s="1" customFormat="1" x14ac:dyDescent="0.2">
      <c r="B154" s="32"/>
      <c r="D154" s="149" t="s">
        <v>198</v>
      </c>
      <c r="F154" s="150" t="s">
        <v>2596</v>
      </c>
      <c r="I154" s="151"/>
      <c r="L154" s="32"/>
      <c r="M154" s="152"/>
      <c r="T154" s="56"/>
      <c r="AT154" s="17" t="s">
        <v>198</v>
      </c>
      <c r="AU154" s="17" t="s">
        <v>87</v>
      </c>
    </row>
    <row r="155" spans="2:65" s="13" customFormat="1" x14ac:dyDescent="0.2">
      <c r="B155" s="159"/>
      <c r="D155" s="149" t="s">
        <v>199</v>
      </c>
      <c r="E155" s="160" t="s">
        <v>1</v>
      </c>
      <c r="F155" s="161" t="s">
        <v>2776</v>
      </c>
      <c r="H155" s="162">
        <v>2</v>
      </c>
      <c r="I155" s="163"/>
      <c r="L155" s="159"/>
      <c r="M155" s="164"/>
      <c r="T155" s="165"/>
      <c r="AT155" s="160" t="s">
        <v>199</v>
      </c>
      <c r="AU155" s="160" t="s">
        <v>87</v>
      </c>
      <c r="AV155" s="13" t="s">
        <v>87</v>
      </c>
      <c r="AW155" s="13" t="s">
        <v>33</v>
      </c>
      <c r="AX155" s="13" t="s">
        <v>85</v>
      </c>
      <c r="AY155" s="160" t="s">
        <v>185</v>
      </c>
    </row>
    <row r="156" spans="2:65" s="1" customFormat="1" ht="16.5" customHeight="1" x14ac:dyDescent="0.2">
      <c r="B156" s="32"/>
      <c r="C156" s="136" t="s">
        <v>236</v>
      </c>
      <c r="D156" s="136" t="s">
        <v>191</v>
      </c>
      <c r="E156" s="137" t="s">
        <v>2599</v>
      </c>
      <c r="F156" s="138" t="s">
        <v>2600</v>
      </c>
      <c r="G156" s="139" t="s">
        <v>532</v>
      </c>
      <c r="H156" s="140">
        <v>6</v>
      </c>
      <c r="I156" s="141"/>
      <c r="J156" s="142">
        <f>ROUND(I156*H156,2)</f>
        <v>0</v>
      </c>
      <c r="K156" s="138" t="s">
        <v>195</v>
      </c>
      <c r="L156" s="32"/>
      <c r="M156" s="143" t="s">
        <v>1</v>
      </c>
      <c r="N156" s="144" t="s">
        <v>42</v>
      </c>
      <c r="P156" s="145">
        <f>O156*H156</f>
        <v>0</v>
      </c>
      <c r="Q156" s="145">
        <v>0</v>
      </c>
      <c r="R156" s="145">
        <f>Q156*H156</f>
        <v>0</v>
      </c>
      <c r="S156" s="145">
        <v>0</v>
      </c>
      <c r="T156" s="146">
        <f>S156*H156</f>
        <v>0</v>
      </c>
      <c r="AR156" s="147" t="s">
        <v>730</v>
      </c>
      <c r="AT156" s="147" t="s">
        <v>191</v>
      </c>
      <c r="AU156" s="147" t="s">
        <v>87</v>
      </c>
      <c r="AY156" s="17" t="s">
        <v>185</v>
      </c>
      <c r="BE156" s="148">
        <f>IF(N156="základní",J156,0)</f>
        <v>0</v>
      </c>
      <c r="BF156" s="148">
        <f>IF(N156="snížená",J156,0)</f>
        <v>0</v>
      </c>
      <c r="BG156" s="148">
        <f>IF(N156="zákl. přenesená",J156,0)</f>
        <v>0</v>
      </c>
      <c r="BH156" s="148">
        <f>IF(N156="sníž. přenesená",J156,0)</f>
        <v>0</v>
      </c>
      <c r="BI156" s="148">
        <f>IF(N156="nulová",J156,0)</f>
        <v>0</v>
      </c>
      <c r="BJ156" s="17" t="s">
        <v>85</v>
      </c>
      <c r="BK156" s="148">
        <f>ROUND(I156*H156,2)</f>
        <v>0</v>
      </c>
      <c r="BL156" s="17" t="s">
        <v>730</v>
      </c>
      <c r="BM156" s="147" t="s">
        <v>277</v>
      </c>
    </row>
    <row r="157" spans="2:65" s="1" customFormat="1" x14ac:dyDescent="0.2">
      <c r="B157" s="32"/>
      <c r="D157" s="149" t="s">
        <v>198</v>
      </c>
      <c r="F157" s="150" t="s">
        <v>2601</v>
      </c>
      <c r="I157" s="151"/>
      <c r="L157" s="32"/>
      <c r="M157" s="152"/>
      <c r="T157" s="56"/>
      <c r="AT157" s="17" t="s">
        <v>198</v>
      </c>
      <c r="AU157" s="17" t="s">
        <v>87</v>
      </c>
    </row>
    <row r="158" spans="2:65" s="13" customFormat="1" x14ac:dyDescent="0.2">
      <c r="B158" s="159"/>
      <c r="D158" s="149" t="s">
        <v>199</v>
      </c>
      <c r="E158" s="160" t="s">
        <v>1</v>
      </c>
      <c r="F158" s="161" t="s">
        <v>2777</v>
      </c>
      <c r="H158" s="162">
        <v>6</v>
      </c>
      <c r="I158" s="163"/>
      <c r="L158" s="159"/>
      <c r="M158" s="164"/>
      <c r="T158" s="165"/>
      <c r="AT158" s="160" t="s">
        <v>199</v>
      </c>
      <c r="AU158" s="160" t="s">
        <v>87</v>
      </c>
      <c r="AV158" s="13" t="s">
        <v>87</v>
      </c>
      <c r="AW158" s="13" t="s">
        <v>33</v>
      </c>
      <c r="AX158" s="13" t="s">
        <v>85</v>
      </c>
      <c r="AY158" s="160" t="s">
        <v>185</v>
      </c>
    </row>
    <row r="159" spans="2:65" s="1" customFormat="1" ht="16.5" customHeight="1" x14ac:dyDescent="0.2">
      <c r="B159" s="32"/>
      <c r="C159" s="176" t="s">
        <v>245</v>
      </c>
      <c r="D159" s="176" t="s">
        <v>455</v>
      </c>
      <c r="E159" s="177" t="s">
        <v>2603</v>
      </c>
      <c r="F159" s="178" t="s">
        <v>2604</v>
      </c>
      <c r="G159" s="179" t="s">
        <v>532</v>
      </c>
      <c r="H159" s="180">
        <v>6</v>
      </c>
      <c r="I159" s="181"/>
      <c r="J159" s="182">
        <f>ROUND(I159*H159,2)</f>
        <v>0</v>
      </c>
      <c r="K159" s="178" t="s">
        <v>195</v>
      </c>
      <c r="L159" s="183"/>
      <c r="M159" s="184" t="s">
        <v>1</v>
      </c>
      <c r="N159" s="185" t="s">
        <v>42</v>
      </c>
      <c r="P159" s="145">
        <f>O159*H159</f>
        <v>0</v>
      </c>
      <c r="Q159" s="145">
        <v>6.2E-2</v>
      </c>
      <c r="R159" s="145">
        <f>Q159*H159</f>
        <v>0.372</v>
      </c>
      <c r="S159" s="145">
        <v>0</v>
      </c>
      <c r="T159" s="146">
        <f>S159*H159</f>
        <v>0</v>
      </c>
      <c r="AR159" s="147" t="s">
        <v>2597</v>
      </c>
      <c r="AT159" s="147" t="s">
        <v>455</v>
      </c>
      <c r="AU159" s="147" t="s">
        <v>87</v>
      </c>
      <c r="AY159" s="17" t="s">
        <v>185</v>
      </c>
      <c r="BE159" s="148">
        <f>IF(N159="základní",J159,0)</f>
        <v>0</v>
      </c>
      <c r="BF159" s="148">
        <f>IF(N159="snížená",J159,0)</f>
        <v>0</v>
      </c>
      <c r="BG159" s="148">
        <f>IF(N159="zákl. přenesená",J159,0)</f>
        <v>0</v>
      </c>
      <c r="BH159" s="148">
        <f>IF(N159="sníž. přenesená",J159,0)</f>
        <v>0</v>
      </c>
      <c r="BI159" s="148">
        <f>IF(N159="nulová",J159,0)</f>
        <v>0</v>
      </c>
      <c r="BJ159" s="17" t="s">
        <v>85</v>
      </c>
      <c r="BK159" s="148">
        <f>ROUND(I159*H159,2)</f>
        <v>0</v>
      </c>
      <c r="BL159" s="17" t="s">
        <v>730</v>
      </c>
      <c r="BM159" s="147" t="s">
        <v>2605</v>
      </c>
    </row>
    <row r="160" spans="2:65" s="1" customFormat="1" x14ac:dyDescent="0.2">
      <c r="B160" s="32"/>
      <c r="D160" s="149" t="s">
        <v>198</v>
      </c>
      <c r="F160" s="150" t="s">
        <v>2604</v>
      </c>
      <c r="I160" s="151"/>
      <c r="L160" s="32"/>
      <c r="M160" s="152"/>
      <c r="T160" s="56"/>
      <c r="AT160" s="17" t="s">
        <v>198</v>
      </c>
      <c r="AU160" s="17" t="s">
        <v>87</v>
      </c>
    </row>
    <row r="161" spans="2:65" s="13" customFormat="1" x14ac:dyDescent="0.2">
      <c r="B161" s="159"/>
      <c r="D161" s="149" t="s">
        <v>199</v>
      </c>
      <c r="E161" s="160" t="s">
        <v>1</v>
      </c>
      <c r="F161" s="161" t="s">
        <v>1760</v>
      </c>
      <c r="H161" s="162">
        <v>6</v>
      </c>
      <c r="I161" s="163"/>
      <c r="L161" s="159"/>
      <c r="M161" s="164"/>
      <c r="T161" s="165"/>
      <c r="AT161" s="160" t="s">
        <v>199</v>
      </c>
      <c r="AU161" s="160" t="s">
        <v>87</v>
      </c>
      <c r="AV161" s="13" t="s">
        <v>87</v>
      </c>
      <c r="AW161" s="13" t="s">
        <v>33</v>
      </c>
      <c r="AX161" s="13" t="s">
        <v>85</v>
      </c>
      <c r="AY161" s="160" t="s">
        <v>185</v>
      </c>
    </row>
    <row r="162" spans="2:65" s="1" customFormat="1" ht="16.5" customHeight="1" x14ac:dyDescent="0.2">
      <c r="B162" s="32"/>
      <c r="C162" s="136" t="s">
        <v>252</v>
      </c>
      <c r="D162" s="136" t="s">
        <v>191</v>
      </c>
      <c r="E162" s="137" t="s">
        <v>2606</v>
      </c>
      <c r="F162" s="138" t="s">
        <v>2607</v>
      </c>
      <c r="G162" s="139" t="s">
        <v>532</v>
      </c>
      <c r="H162" s="140">
        <v>6</v>
      </c>
      <c r="I162" s="141"/>
      <c r="J162" s="142">
        <f>ROUND(I162*H162,2)</f>
        <v>0</v>
      </c>
      <c r="K162" s="138" t="s">
        <v>195</v>
      </c>
      <c r="L162" s="32"/>
      <c r="M162" s="143" t="s">
        <v>1</v>
      </c>
      <c r="N162" s="144" t="s">
        <v>42</v>
      </c>
      <c r="P162" s="145">
        <f>O162*H162</f>
        <v>0</v>
      </c>
      <c r="Q162" s="145">
        <v>0</v>
      </c>
      <c r="R162" s="145">
        <f>Q162*H162</f>
        <v>0</v>
      </c>
      <c r="S162" s="145">
        <v>0</v>
      </c>
      <c r="T162" s="146">
        <f>S162*H162</f>
        <v>0</v>
      </c>
      <c r="AR162" s="147" t="s">
        <v>730</v>
      </c>
      <c r="AT162" s="147" t="s">
        <v>191</v>
      </c>
      <c r="AU162" s="147" t="s">
        <v>87</v>
      </c>
      <c r="AY162" s="17" t="s">
        <v>185</v>
      </c>
      <c r="BE162" s="148">
        <f>IF(N162="základní",J162,0)</f>
        <v>0</v>
      </c>
      <c r="BF162" s="148">
        <f>IF(N162="snížená",J162,0)</f>
        <v>0</v>
      </c>
      <c r="BG162" s="148">
        <f>IF(N162="zákl. přenesená",J162,0)</f>
        <v>0</v>
      </c>
      <c r="BH162" s="148">
        <f>IF(N162="sníž. přenesená",J162,0)</f>
        <v>0</v>
      </c>
      <c r="BI162" s="148">
        <f>IF(N162="nulová",J162,0)</f>
        <v>0</v>
      </c>
      <c r="BJ162" s="17" t="s">
        <v>85</v>
      </c>
      <c r="BK162" s="148">
        <f>ROUND(I162*H162,2)</f>
        <v>0</v>
      </c>
      <c r="BL162" s="17" t="s">
        <v>730</v>
      </c>
      <c r="BM162" s="147" t="s">
        <v>440</v>
      </c>
    </row>
    <row r="163" spans="2:65" s="1" customFormat="1" x14ac:dyDescent="0.2">
      <c r="B163" s="32"/>
      <c r="D163" s="149" t="s">
        <v>198</v>
      </c>
      <c r="F163" s="150" t="s">
        <v>2607</v>
      </c>
      <c r="I163" s="151"/>
      <c r="L163" s="32"/>
      <c r="M163" s="152"/>
      <c r="T163" s="56"/>
      <c r="AT163" s="17" t="s">
        <v>198</v>
      </c>
      <c r="AU163" s="17" t="s">
        <v>87</v>
      </c>
    </row>
    <row r="164" spans="2:65" s="13" customFormat="1" x14ac:dyDescent="0.2">
      <c r="B164" s="159"/>
      <c r="D164" s="149" t="s">
        <v>199</v>
      </c>
      <c r="E164" s="160" t="s">
        <v>1</v>
      </c>
      <c r="F164" s="161" t="s">
        <v>2778</v>
      </c>
      <c r="H164" s="162">
        <v>6</v>
      </c>
      <c r="I164" s="163"/>
      <c r="L164" s="159"/>
      <c r="M164" s="164"/>
      <c r="T164" s="165"/>
      <c r="AT164" s="160" t="s">
        <v>199</v>
      </c>
      <c r="AU164" s="160" t="s">
        <v>87</v>
      </c>
      <c r="AV164" s="13" t="s">
        <v>87</v>
      </c>
      <c r="AW164" s="13" t="s">
        <v>33</v>
      </c>
      <c r="AX164" s="13" t="s">
        <v>85</v>
      </c>
      <c r="AY164" s="160" t="s">
        <v>185</v>
      </c>
    </row>
    <row r="165" spans="2:65" s="1" customFormat="1" ht="16.5" customHeight="1" x14ac:dyDescent="0.2">
      <c r="B165" s="32"/>
      <c r="C165" s="176" t="s">
        <v>258</v>
      </c>
      <c r="D165" s="176" t="s">
        <v>455</v>
      </c>
      <c r="E165" s="177" t="s">
        <v>2609</v>
      </c>
      <c r="F165" s="178" t="s">
        <v>2610</v>
      </c>
      <c r="G165" s="179" t="s">
        <v>532</v>
      </c>
      <c r="H165" s="180">
        <v>6</v>
      </c>
      <c r="I165" s="181"/>
      <c r="J165" s="182">
        <f>ROUND(I165*H165,2)</f>
        <v>0</v>
      </c>
      <c r="K165" s="178" t="s">
        <v>1</v>
      </c>
      <c r="L165" s="183"/>
      <c r="M165" s="184" t="s">
        <v>1</v>
      </c>
      <c r="N165" s="185" t="s">
        <v>42</v>
      </c>
      <c r="P165" s="145">
        <f>O165*H165</f>
        <v>0</v>
      </c>
      <c r="Q165" s="145">
        <v>0</v>
      </c>
      <c r="R165" s="145">
        <f>Q165*H165</f>
        <v>0</v>
      </c>
      <c r="S165" s="145">
        <v>0</v>
      </c>
      <c r="T165" s="146">
        <f>S165*H165</f>
        <v>0</v>
      </c>
      <c r="AR165" s="147" t="s">
        <v>2597</v>
      </c>
      <c r="AT165" s="147" t="s">
        <v>455</v>
      </c>
      <c r="AU165" s="147" t="s">
        <v>87</v>
      </c>
      <c r="AY165" s="17" t="s">
        <v>185</v>
      </c>
      <c r="BE165" s="148">
        <f>IF(N165="základní",J165,0)</f>
        <v>0</v>
      </c>
      <c r="BF165" s="148">
        <f>IF(N165="snížená",J165,0)</f>
        <v>0</v>
      </c>
      <c r="BG165" s="148">
        <f>IF(N165="zákl. přenesená",J165,0)</f>
        <v>0</v>
      </c>
      <c r="BH165" s="148">
        <f>IF(N165="sníž. přenesená",J165,0)</f>
        <v>0</v>
      </c>
      <c r="BI165" s="148">
        <f>IF(N165="nulová",J165,0)</f>
        <v>0</v>
      </c>
      <c r="BJ165" s="17" t="s">
        <v>85</v>
      </c>
      <c r="BK165" s="148">
        <f>ROUND(I165*H165,2)</f>
        <v>0</v>
      </c>
      <c r="BL165" s="17" t="s">
        <v>730</v>
      </c>
      <c r="BM165" s="147" t="s">
        <v>2611</v>
      </c>
    </row>
    <row r="166" spans="2:65" s="1" customFormat="1" x14ac:dyDescent="0.2">
      <c r="B166" s="32"/>
      <c r="D166" s="149" t="s">
        <v>198</v>
      </c>
      <c r="F166" s="150" t="s">
        <v>2610</v>
      </c>
      <c r="I166" s="151"/>
      <c r="L166" s="32"/>
      <c r="M166" s="152"/>
      <c r="T166" s="56"/>
      <c r="AT166" s="17" t="s">
        <v>198</v>
      </c>
      <c r="AU166" s="17" t="s">
        <v>87</v>
      </c>
    </row>
    <row r="167" spans="2:65" s="13" customFormat="1" x14ac:dyDescent="0.2">
      <c r="B167" s="159"/>
      <c r="D167" s="149" t="s">
        <v>199</v>
      </c>
      <c r="E167" s="160" t="s">
        <v>1</v>
      </c>
      <c r="F167" s="161" t="s">
        <v>1760</v>
      </c>
      <c r="H167" s="162">
        <v>6</v>
      </c>
      <c r="I167" s="163"/>
      <c r="L167" s="159"/>
      <c r="M167" s="164"/>
      <c r="T167" s="165"/>
      <c r="AT167" s="160" t="s">
        <v>199</v>
      </c>
      <c r="AU167" s="160" t="s">
        <v>87</v>
      </c>
      <c r="AV167" s="13" t="s">
        <v>87</v>
      </c>
      <c r="AW167" s="13" t="s">
        <v>33</v>
      </c>
      <c r="AX167" s="13" t="s">
        <v>85</v>
      </c>
      <c r="AY167" s="160" t="s">
        <v>185</v>
      </c>
    </row>
    <row r="168" spans="2:65" s="1" customFormat="1" ht="24.15" customHeight="1" x14ac:dyDescent="0.2">
      <c r="B168" s="32"/>
      <c r="C168" s="136" t="s">
        <v>264</v>
      </c>
      <c r="D168" s="136" t="s">
        <v>191</v>
      </c>
      <c r="E168" s="137" t="s">
        <v>2612</v>
      </c>
      <c r="F168" s="138" t="s">
        <v>2613</v>
      </c>
      <c r="G168" s="139" t="s">
        <v>365</v>
      </c>
      <c r="H168" s="140">
        <v>172</v>
      </c>
      <c r="I168" s="141"/>
      <c r="J168" s="142">
        <f>ROUND(I168*H168,2)</f>
        <v>0</v>
      </c>
      <c r="K168" s="138" t="s">
        <v>195</v>
      </c>
      <c r="L168" s="32"/>
      <c r="M168" s="143" t="s">
        <v>1</v>
      </c>
      <c r="N168" s="144" t="s">
        <v>42</v>
      </c>
      <c r="P168" s="145">
        <f>O168*H168</f>
        <v>0</v>
      </c>
      <c r="Q168" s="145">
        <v>0</v>
      </c>
      <c r="R168" s="145">
        <f>Q168*H168</f>
        <v>0</v>
      </c>
      <c r="S168" s="145">
        <v>0</v>
      </c>
      <c r="T168" s="146">
        <f>S168*H168</f>
        <v>0</v>
      </c>
      <c r="AR168" s="147" t="s">
        <v>730</v>
      </c>
      <c r="AT168" s="147" t="s">
        <v>191</v>
      </c>
      <c r="AU168" s="147" t="s">
        <v>87</v>
      </c>
      <c r="AY168" s="17" t="s">
        <v>185</v>
      </c>
      <c r="BE168" s="148">
        <f>IF(N168="základní",J168,0)</f>
        <v>0</v>
      </c>
      <c r="BF168" s="148">
        <f>IF(N168="snížená",J168,0)</f>
        <v>0</v>
      </c>
      <c r="BG168" s="148">
        <f>IF(N168="zákl. přenesená",J168,0)</f>
        <v>0</v>
      </c>
      <c r="BH168" s="148">
        <f>IF(N168="sníž. přenesená",J168,0)</f>
        <v>0</v>
      </c>
      <c r="BI168" s="148">
        <f>IF(N168="nulová",J168,0)</f>
        <v>0</v>
      </c>
      <c r="BJ168" s="17" t="s">
        <v>85</v>
      </c>
      <c r="BK168" s="148">
        <f>ROUND(I168*H168,2)</f>
        <v>0</v>
      </c>
      <c r="BL168" s="17" t="s">
        <v>730</v>
      </c>
      <c r="BM168" s="147" t="s">
        <v>480</v>
      </c>
    </row>
    <row r="169" spans="2:65" s="1" customFormat="1" ht="19.2" x14ac:dyDescent="0.2">
      <c r="B169" s="32"/>
      <c r="D169" s="149" t="s">
        <v>198</v>
      </c>
      <c r="F169" s="150" t="s">
        <v>2614</v>
      </c>
      <c r="I169" s="151"/>
      <c r="L169" s="32"/>
      <c r="M169" s="152"/>
      <c r="T169" s="56"/>
      <c r="AT169" s="17" t="s">
        <v>198</v>
      </c>
      <c r="AU169" s="17" t="s">
        <v>87</v>
      </c>
    </row>
    <row r="170" spans="2:65" s="13" customFormat="1" x14ac:dyDescent="0.2">
      <c r="B170" s="159"/>
      <c r="D170" s="149" t="s">
        <v>199</v>
      </c>
      <c r="E170" s="160" t="s">
        <v>1</v>
      </c>
      <c r="F170" s="161" t="s">
        <v>2779</v>
      </c>
      <c r="H170" s="162">
        <v>172</v>
      </c>
      <c r="I170" s="163"/>
      <c r="L170" s="159"/>
      <c r="M170" s="164"/>
      <c r="T170" s="165"/>
      <c r="AT170" s="160" t="s">
        <v>199</v>
      </c>
      <c r="AU170" s="160" t="s">
        <v>87</v>
      </c>
      <c r="AV170" s="13" t="s">
        <v>87</v>
      </c>
      <c r="AW170" s="13" t="s">
        <v>33</v>
      </c>
      <c r="AX170" s="13" t="s">
        <v>85</v>
      </c>
      <c r="AY170" s="160" t="s">
        <v>185</v>
      </c>
    </row>
    <row r="171" spans="2:65" s="12" customFormat="1" x14ac:dyDescent="0.2">
      <c r="B171" s="153"/>
      <c r="D171" s="149" t="s">
        <v>199</v>
      </c>
      <c r="E171" s="154" t="s">
        <v>1</v>
      </c>
      <c r="F171" s="155" t="s">
        <v>2780</v>
      </c>
      <c r="H171" s="154" t="s">
        <v>1</v>
      </c>
      <c r="I171" s="156"/>
      <c r="L171" s="153"/>
      <c r="M171" s="157"/>
      <c r="T171" s="158"/>
      <c r="AT171" s="154" t="s">
        <v>199</v>
      </c>
      <c r="AU171" s="154" t="s">
        <v>87</v>
      </c>
      <c r="AV171" s="12" t="s">
        <v>85</v>
      </c>
      <c r="AW171" s="12" t="s">
        <v>33</v>
      </c>
      <c r="AX171" s="12" t="s">
        <v>77</v>
      </c>
      <c r="AY171" s="154" t="s">
        <v>185</v>
      </c>
    </row>
    <row r="172" spans="2:65" s="1" customFormat="1" ht="16.5" customHeight="1" x14ac:dyDescent="0.2">
      <c r="B172" s="32"/>
      <c r="C172" s="176" t="s">
        <v>271</v>
      </c>
      <c r="D172" s="176" t="s">
        <v>455</v>
      </c>
      <c r="E172" s="177" t="s">
        <v>2617</v>
      </c>
      <c r="F172" s="178" t="s">
        <v>2618</v>
      </c>
      <c r="G172" s="179" t="s">
        <v>532</v>
      </c>
      <c r="H172" s="180">
        <v>6</v>
      </c>
      <c r="I172" s="181"/>
      <c r="J172" s="182">
        <f>ROUND(I172*H172,2)</f>
        <v>0</v>
      </c>
      <c r="K172" s="178" t="s">
        <v>1</v>
      </c>
      <c r="L172" s="183"/>
      <c r="M172" s="184" t="s">
        <v>1</v>
      </c>
      <c r="N172" s="185" t="s">
        <v>42</v>
      </c>
      <c r="P172" s="145">
        <f>O172*H172</f>
        <v>0</v>
      </c>
      <c r="Q172" s="145">
        <v>0</v>
      </c>
      <c r="R172" s="145">
        <f>Q172*H172</f>
        <v>0</v>
      </c>
      <c r="S172" s="145">
        <v>0</v>
      </c>
      <c r="T172" s="146">
        <f>S172*H172</f>
        <v>0</v>
      </c>
      <c r="AR172" s="147" t="s">
        <v>2597</v>
      </c>
      <c r="AT172" s="147" t="s">
        <v>455</v>
      </c>
      <c r="AU172" s="147" t="s">
        <v>87</v>
      </c>
      <c r="AY172" s="17" t="s">
        <v>185</v>
      </c>
      <c r="BE172" s="148">
        <f>IF(N172="základní",J172,0)</f>
        <v>0</v>
      </c>
      <c r="BF172" s="148">
        <f>IF(N172="snížená",J172,0)</f>
        <v>0</v>
      </c>
      <c r="BG172" s="148">
        <f>IF(N172="zákl. přenesená",J172,0)</f>
        <v>0</v>
      </c>
      <c r="BH172" s="148">
        <f>IF(N172="sníž. přenesená",J172,0)</f>
        <v>0</v>
      </c>
      <c r="BI172" s="148">
        <f>IF(N172="nulová",J172,0)</f>
        <v>0</v>
      </c>
      <c r="BJ172" s="17" t="s">
        <v>85</v>
      </c>
      <c r="BK172" s="148">
        <f>ROUND(I172*H172,2)</f>
        <v>0</v>
      </c>
      <c r="BL172" s="17" t="s">
        <v>730</v>
      </c>
      <c r="BM172" s="147" t="s">
        <v>497</v>
      </c>
    </row>
    <row r="173" spans="2:65" s="1" customFormat="1" x14ac:dyDescent="0.2">
      <c r="B173" s="32"/>
      <c r="D173" s="149" t="s">
        <v>198</v>
      </c>
      <c r="F173" s="150" t="s">
        <v>2618</v>
      </c>
      <c r="I173" s="151"/>
      <c r="L173" s="32"/>
      <c r="M173" s="152"/>
      <c r="T173" s="56"/>
      <c r="AT173" s="17" t="s">
        <v>198</v>
      </c>
      <c r="AU173" s="17" t="s">
        <v>87</v>
      </c>
    </row>
    <row r="174" spans="2:65" s="13" customFormat="1" x14ac:dyDescent="0.2">
      <c r="B174" s="159"/>
      <c r="D174" s="149" t="s">
        <v>199</v>
      </c>
      <c r="E174" s="160" t="s">
        <v>1</v>
      </c>
      <c r="F174" s="161" t="s">
        <v>2781</v>
      </c>
      <c r="H174" s="162">
        <v>6</v>
      </c>
      <c r="I174" s="163"/>
      <c r="L174" s="159"/>
      <c r="M174" s="164"/>
      <c r="T174" s="165"/>
      <c r="AT174" s="160" t="s">
        <v>199</v>
      </c>
      <c r="AU174" s="160" t="s">
        <v>87</v>
      </c>
      <c r="AV174" s="13" t="s">
        <v>87</v>
      </c>
      <c r="AW174" s="13" t="s">
        <v>33</v>
      </c>
      <c r="AX174" s="13" t="s">
        <v>85</v>
      </c>
      <c r="AY174" s="160" t="s">
        <v>185</v>
      </c>
    </row>
    <row r="175" spans="2:65" s="1" customFormat="1" ht="16.5" customHeight="1" x14ac:dyDescent="0.2">
      <c r="B175" s="32"/>
      <c r="C175" s="176" t="s">
        <v>277</v>
      </c>
      <c r="D175" s="176" t="s">
        <v>455</v>
      </c>
      <c r="E175" s="177" t="s">
        <v>2620</v>
      </c>
      <c r="F175" s="178" t="s">
        <v>2621</v>
      </c>
      <c r="G175" s="179" t="s">
        <v>1087</v>
      </c>
      <c r="H175" s="180">
        <v>172</v>
      </c>
      <c r="I175" s="181"/>
      <c r="J175" s="182">
        <f>ROUND(I175*H175,2)</f>
        <v>0</v>
      </c>
      <c r="K175" s="178" t="s">
        <v>195</v>
      </c>
      <c r="L175" s="183"/>
      <c r="M175" s="184" t="s">
        <v>1</v>
      </c>
      <c r="N175" s="185" t="s">
        <v>42</v>
      </c>
      <c r="P175" s="145">
        <f>O175*H175</f>
        <v>0</v>
      </c>
      <c r="Q175" s="145">
        <v>1E-3</v>
      </c>
      <c r="R175" s="145">
        <f>Q175*H175</f>
        <v>0.17200000000000001</v>
      </c>
      <c r="S175" s="145">
        <v>0</v>
      </c>
      <c r="T175" s="146">
        <f>S175*H175</f>
        <v>0</v>
      </c>
      <c r="AR175" s="147" t="s">
        <v>2597</v>
      </c>
      <c r="AT175" s="147" t="s">
        <v>455</v>
      </c>
      <c r="AU175" s="147" t="s">
        <v>87</v>
      </c>
      <c r="AY175" s="17" t="s">
        <v>185</v>
      </c>
      <c r="BE175" s="148">
        <f>IF(N175="základní",J175,0)</f>
        <v>0</v>
      </c>
      <c r="BF175" s="148">
        <f>IF(N175="snížená",J175,0)</f>
        <v>0</v>
      </c>
      <c r="BG175" s="148">
        <f>IF(N175="zákl. přenesená",J175,0)</f>
        <v>0</v>
      </c>
      <c r="BH175" s="148">
        <f>IF(N175="sníž. přenesená",J175,0)</f>
        <v>0</v>
      </c>
      <c r="BI175" s="148">
        <f>IF(N175="nulová",J175,0)</f>
        <v>0</v>
      </c>
      <c r="BJ175" s="17" t="s">
        <v>85</v>
      </c>
      <c r="BK175" s="148">
        <f>ROUND(I175*H175,2)</f>
        <v>0</v>
      </c>
      <c r="BL175" s="17" t="s">
        <v>730</v>
      </c>
      <c r="BM175" s="147" t="s">
        <v>514</v>
      </c>
    </row>
    <row r="176" spans="2:65" s="1" customFormat="1" x14ac:dyDescent="0.2">
      <c r="B176" s="32"/>
      <c r="D176" s="149" t="s">
        <v>198</v>
      </c>
      <c r="F176" s="150" t="s">
        <v>2621</v>
      </c>
      <c r="I176" s="151"/>
      <c r="L176" s="32"/>
      <c r="M176" s="152"/>
      <c r="T176" s="56"/>
      <c r="AT176" s="17" t="s">
        <v>198</v>
      </c>
      <c r="AU176" s="17" t="s">
        <v>87</v>
      </c>
    </row>
    <row r="177" spans="2:65" s="13" customFormat="1" x14ac:dyDescent="0.2">
      <c r="B177" s="159"/>
      <c r="D177" s="149" t="s">
        <v>199</v>
      </c>
      <c r="E177" s="160" t="s">
        <v>1</v>
      </c>
      <c r="F177" s="161" t="s">
        <v>2782</v>
      </c>
      <c r="H177" s="162">
        <v>172</v>
      </c>
      <c r="I177" s="163"/>
      <c r="L177" s="159"/>
      <c r="M177" s="164"/>
      <c r="T177" s="165"/>
      <c r="AT177" s="160" t="s">
        <v>199</v>
      </c>
      <c r="AU177" s="160" t="s">
        <v>87</v>
      </c>
      <c r="AV177" s="13" t="s">
        <v>87</v>
      </c>
      <c r="AW177" s="13" t="s">
        <v>33</v>
      </c>
      <c r="AX177" s="13" t="s">
        <v>85</v>
      </c>
      <c r="AY177" s="160" t="s">
        <v>185</v>
      </c>
    </row>
    <row r="178" spans="2:65" s="1" customFormat="1" ht="16.5" customHeight="1" x14ac:dyDescent="0.2">
      <c r="B178" s="32"/>
      <c r="C178" s="136" t="s">
        <v>8</v>
      </c>
      <c r="D178" s="136" t="s">
        <v>191</v>
      </c>
      <c r="E178" s="137" t="s">
        <v>2623</v>
      </c>
      <c r="F178" s="138" t="s">
        <v>2624</v>
      </c>
      <c r="G178" s="139" t="s">
        <v>532</v>
      </c>
      <c r="H178" s="140">
        <v>18</v>
      </c>
      <c r="I178" s="141"/>
      <c r="J178" s="142">
        <f>ROUND(I178*H178,2)</f>
        <v>0</v>
      </c>
      <c r="K178" s="138" t="s">
        <v>195</v>
      </c>
      <c r="L178" s="32"/>
      <c r="M178" s="143" t="s">
        <v>1</v>
      </c>
      <c r="N178" s="144" t="s">
        <v>42</v>
      </c>
      <c r="P178" s="145">
        <f>O178*H178</f>
        <v>0</v>
      </c>
      <c r="Q178" s="145">
        <v>0</v>
      </c>
      <c r="R178" s="145">
        <f>Q178*H178</f>
        <v>0</v>
      </c>
      <c r="S178" s="145">
        <v>0</v>
      </c>
      <c r="T178" s="146">
        <f>S178*H178</f>
        <v>0</v>
      </c>
      <c r="AR178" s="147" t="s">
        <v>730</v>
      </c>
      <c r="AT178" s="147" t="s">
        <v>191</v>
      </c>
      <c r="AU178" s="147" t="s">
        <v>87</v>
      </c>
      <c r="AY178" s="17" t="s">
        <v>185</v>
      </c>
      <c r="BE178" s="148">
        <f>IF(N178="základní",J178,0)</f>
        <v>0</v>
      </c>
      <c r="BF178" s="148">
        <f>IF(N178="snížená",J178,0)</f>
        <v>0</v>
      </c>
      <c r="BG178" s="148">
        <f>IF(N178="zákl. přenesená",J178,0)</f>
        <v>0</v>
      </c>
      <c r="BH178" s="148">
        <f>IF(N178="sníž. přenesená",J178,0)</f>
        <v>0</v>
      </c>
      <c r="BI178" s="148">
        <f>IF(N178="nulová",J178,0)</f>
        <v>0</v>
      </c>
      <c r="BJ178" s="17" t="s">
        <v>85</v>
      </c>
      <c r="BK178" s="148">
        <f>ROUND(I178*H178,2)</f>
        <v>0</v>
      </c>
      <c r="BL178" s="17" t="s">
        <v>730</v>
      </c>
      <c r="BM178" s="147" t="s">
        <v>529</v>
      </c>
    </row>
    <row r="179" spans="2:65" s="1" customFormat="1" x14ac:dyDescent="0.2">
      <c r="B179" s="32"/>
      <c r="D179" s="149" t="s">
        <v>198</v>
      </c>
      <c r="F179" s="150" t="s">
        <v>2625</v>
      </c>
      <c r="I179" s="151"/>
      <c r="L179" s="32"/>
      <c r="M179" s="152"/>
      <c r="T179" s="56"/>
      <c r="AT179" s="17" t="s">
        <v>198</v>
      </c>
      <c r="AU179" s="17" t="s">
        <v>87</v>
      </c>
    </row>
    <row r="180" spans="2:65" s="13" customFormat="1" x14ac:dyDescent="0.2">
      <c r="B180" s="159"/>
      <c r="D180" s="149" t="s">
        <v>199</v>
      </c>
      <c r="E180" s="160" t="s">
        <v>1</v>
      </c>
      <c r="F180" s="161" t="s">
        <v>2783</v>
      </c>
      <c r="H180" s="162">
        <v>18</v>
      </c>
      <c r="I180" s="163"/>
      <c r="L180" s="159"/>
      <c r="M180" s="164"/>
      <c r="T180" s="165"/>
      <c r="AT180" s="160" t="s">
        <v>199</v>
      </c>
      <c r="AU180" s="160" t="s">
        <v>87</v>
      </c>
      <c r="AV180" s="13" t="s">
        <v>87</v>
      </c>
      <c r="AW180" s="13" t="s">
        <v>33</v>
      </c>
      <c r="AX180" s="13" t="s">
        <v>85</v>
      </c>
      <c r="AY180" s="160" t="s">
        <v>185</v>
      </c>
    </row>
    <row r="181" spans="2:65" s="1" customFormat="1" ht="16.5" customHeight="1" x14ac:dyDescent="0.2">
      <c r="B181" s="32"/>
      <c r="C181" s="176" t="s">
        <v>387</v>
      </c>
      <c r="D181" s="176" t="s">
        <v>455</v>
      </c>
      <c r="E181" s="177" t="s">
        <v>2627</v>
      </c>
      <c r="F181" s="178" t="s">
        <v>2628</v>
      </c>
      <c r="G181" s="179" t="s">
        <v>532</v>
      </c>
      <c r="H181" s="180">
        <v>18</v>
      </c>
      <c r="I181" s="181"/>
      <c r="J181" s="182">
        <f>ROUND(I181*H181,2)</f>
        <v>0</v>
      </c>
      <c r="K181" s="178" t="s">
        <v>195</v>
      </c>
      <c r="L181" s="183"/>
      <c r="M181" s="184" t="s">
        <v>1</v>
      </c>
      <c r="N181" s="185" t="s">
        <v>42</v>
      </c>
      <c r="P181" s="145">
        <f>O181*H181</f>
        <v>0</v>
      </c>
      <c r="Q181" s="145">
        <v>6.9999999999999999E-4</v>
      </c>
      <c r="R181" s="145">
        <f>Q181*H181</f>
        <v>1.26E-2</v>
      </c>
      <c r="S181" s="145">
        <v>0</v>
      </c>
      <c r="T181" s="146">
        <f>S181*H181</f>
        <v>0</v>
      </c>
      <c r="AR181" s="147" t="s">
        <v>2597</v>
      </c>
      <c r="AT181" s="147" t="s">
        <v>455</v>
      </c>
      <c r="AU181" s="147" t="s">
        <v>87</v>
      </c>
      <c r="AY181" s="17" t="s">
        <v>185</v>
      </c>
      <c r="BE181" s="148">
        <f>IF(N181="základní",J181,0)</f>
        <v>0</v>
      </c>
      <c r="BF181" s="148">
        <f>IF(N181="snížená",J181,0)</f>
        <v>0</v>
      </c>
      <c r="BG181" s="148">
        <f>IF(N181="zákl. přenesená",J181,0)</f>
        <v>0</v>
      </c>
      <c r="BH181" s="148">
        <f>IF(N181="sníž. přenesená",J181,0)</f>
        <v>0</v>
      </c>
      <c r="BI181" s="148">
        <f>IF(N181="nulová",J181,0)</f>
        <v>0</v>
      </c>
      <c r="BJ181" s="17" t="s">
        <v>85</v>
      </c>
      <c r="BK181" s="148">
        <f>ROUND(I181*H181,2)</f>
        <v>0</v>
      </c>
      <c r="BL181" s="17" t="s">
        <v>730</v>
      </c>
      <c r="BM181" s="147" t="s">
        <v>543</v>
      </c>
    </row>
    <row r="182" spans="2:65" s="1" customFormat="1" x14ac:dyDescent="0.2">
      <c r="B182" s="32"/>
      <c r="D182" s="149" t="s">
        <v>198</v>
      </c>
      <c r="F182" s="150" t="s">
        <v>2628</v>
      </c>
      <c r="I182" s="151"/>
      <c r="L182" s="32"/>
      <c r="M182" s="152"/>
      <c r="T182" s="56"/>
      <c r="AT182" s="17" t="s">
        <v>198</v>
      </c>
      <c r="AU182" s="17" t="s">
        <v>87</v>
      </c>
    </row>
    <row r="183" spans="2:65" s="13" customFormat="1" x14ac:dyDescent="0.2">
      <c r="B183" s="159"/>
      <c r="D183" s="149" t="s">
        <v>199</v>
      </c>
      <c r="E183" s="160" t="s">
        <v>1</v>
      </c>
      <c r="F183" s="161" t="s">
        <v>2784</v>
      </c>
      <c r="H183" s="162">
        <v>18</v>
      </c>
      <c r="I183" s="163"/>
      <c r="L183" s="159"/>
      <c r="M183" s="164"/>
      <c r="T183" s="165"/>
      <c r="AT183" s="160" t="s">
        <v>199</v>
      </c>
      <c r="AU183" s="160" t="s">
        <v>87</v>
      </c>
      <c r="AV183" s="13" t="s">
        <v>87</v>
      </c>
      <c r="AW183" s="13" t="s">
        <v>33</v>
      </c>
      <c r="AX183" s="13" t="s">
        <v>85</v>
      </c>
      <c r="AY183" s="160" t="s">
        <v>185</v>
      </c>
    </row>
    <row r="184" spans="2:65" s="1" customFormat="1" ht="24.15" customHeight="1" x14ac:dyDescent="0.2">
      <c r="B184" s="32"/>
      <c r="C184" s="136" t="s">
        <v>393</v>
      </c>
      <c r="D184" s="136" t="s">
        <v>191</v>
      </c>
      <c r="E184" s="137" t="s">
        <v>2630</v>
      </c>
      <c r="F184" s="138" t="s">
        <v>2631</v>
      </c>
      <c r="G184" s="139" t="s">
        <v>365</v>
      </c>
      <c r="H184" s="140">
        <v>36</v>
      </c>
      <c r="I184" s="141"/>
      <c r="J184" s="142">
        <f>ROUND(I184*H184,2)</f>
        <v>0</v>
      </c>
      <c r="K184" s="138" t="s">
        <v>195</v>
      </c>
      <c r="L184" s="32"/>
      <c r="M184" s="143" t="s">
        <v>1</v>
      </c>
      <c r="N184" s="144" t="s">
        <v>42</v>
      </c>
      <c r="P184" s="145">
        <f>O184*H184</f>
        <v>0</v>
      </c>
      <c r="Q184" s="145">
        <v>0</v>
      </c>
      <c r="R184" s="145">
        <f>Q184*H184</f>
        <v>0</v>
      </c>
      <c r="S184" s="145">
        <v>0</v>
      </c>
      <c r="T184" s="146">
        <f>S184*H184</f>
        <v>0</v>
      </c>
      <c r="AR184" s="147" t="s">
        <v>730</v>
      </c>
      <c r="AT184" s="147" t="s">
        <v>191</v>
      </c>
      <c r="AU184" s="147" t="s">
        <v>87</v>
      </c>
      <c r="AY184" s="17" t="s">
        <v>185</v>
      </c>
      <c r="BE184" s="148">
        <f>IF(N184="základní",J184,0)</f>
        <v>0</v>
      </c>
      <c r="BF184" s="148">
        <f>IF(N184="snížená",J184,0)</f>
        <v>0</v>
      </c>
      <c r="BG184" s="148">
        <f>IF(N184="zákl. přenesená",J184,0)</f>
        <v>0</v>
      </c>
      <c r="BH184" s="148">
        <f>IF(N184="sníž. přenesená",J184,0)</f>
        <v>0</v>
      </c>
      <c r="BI184" s="148">
        <f>IF(N184="nulová",J184,0)</f>
        <v>0</v>
      </c>
      <c r="BJ184" s="17" t="s">
        <v>85</v>
      </c>
      <c r="BK184" s="148">
        <f>ROUND(I184*H184,2)</f>
        <v>0</v>
      </c>
      <c r="BL184" s="17" t="s">
        <v>730</v>
      </c>
      <c r="BM184" s="147" t="s">
        <v>558</v>
      </c>
    </row>
    <row r="185" spans="2:65" s="1" customFormat="1" ht="19.2" x14ac:dyDescent="0.2">
      <c r="B185" s="32"/>
      <c r="D185" s="149" t="s">
        <v>198</v>
      </c>
      <c r="F185" s="150" t="s">
        <v>2632</v>
      </c>
      <c r="I185" s="151"/>
      <c r="L185" s="32"/>
      <c r="M185" s="152"/>
      <c r="T185" s="56"/>
      <c r="AT185" s="17" t="s">
        <v>198</v>
      </c>
      <c r="AU185" s="17" t="s">
        <v>87</v>
      </c>
    </row>
    <row r="186" spans="2:65" s="13" customFormat="1" x14ac:dyDescent="0.2">
      <c r="B186" s="159"/>
      <c r="D186" s="149" t="s">
        <v>199</v>
      </c>
      <c r="E186" s="160" t="s">
        <v>1</v>
      </c>
      <c r="F186" s="161" t="s">
        <v>2785</v>
      </c>
      <c r="H186" s="162">
        <v>36</v>
      </c>
      <c r="I186" s="163"/>
      <c r="L186" s="159"/>
      <c r="M186" s="164"/>
      <c r="T186" s="165"/>
      <c r="AT186" s="160" t="s">
        <v>199</v>
      </c>
      <c r="AU186" s="160" t="s">
        <v>87</v>
      </c>
      <c r="AV186" s="13" t="s">
        <v>87</v>
      </c>
      <c r="AW186" s="13" t="s">
        <v>33</v>
      </c>
      <c r="AX186" s="13" t="s">
        <v>85</v>
      </c>
      <c r="AY186" s="160" t="s">
        <v>185</v>
      </c>
    </row>
    <row r="187" spans="2:65" s="1" customFormat="1" ht="16.5" customHeight="1" x14ac:dyDescent="0.2">
      <c r="B187" s="32"/>
      <c r="C187" s="176" t="s">
        <v>399</v>
      </c>
      <c r="D187" s="176" t="s">
        <v>455</v>
      </c>
      <c r="E187" s="177" t="s">
        <v>2634</v>
      </c>
      <c r="F187" s="178" t="s">
        <v>2635</v>
      </c>
      <c r="G187" s="179" t="s">
        <v>365</v>
      </c>
      <c r="H187" s="180">
        <v>36</v>
      </c>
      <c r="I187" s="181"/>
      <c r="J187" s="182">
        <f>ROUND(I187*H187,2)</f>
        <v>0</v>
      </c>
      <c r="K187" s="178" t="s">
        <v>195</v>
      </c>
      <c r="L187" s="183"/>
      <c r="M187" s="184" t="s">
        <v>1</v>
      </c>
      <c r="N187" s="185" t="s">
        <v>42</v>
      </c>
      <c r="P187" s="145">
        <f>O187*H187</f>
        <v>0</v>
      </c>
      <c r="Q187" s="145">
        <v>1.2E-4</v>
      </c>
      <c r="R187" s="145">
        <f>Q187*H187</f>
        <v>4.3200000000000001E-3</v>
      </c>
      <c r="S187" s="145">
        <v>0</v>
      </c>
      <c r="T187" s="146">
        <f>S187*H187</f>
        <v>0</v>
      </c>
      <c r="AR187" s="147" t="s">
        <v>2597</v>
      </c>
      <c r="AT187" s="147" t="s">
        <v>455</v>
      </c>
      <c r="AU187" s="147" t="s">
        <v>87</v>
      </c>
      <c r="AY187" s="17" t="s">
        <v>185</v>
      </c>
      <c r="BE187" s="148">
        <f>IF(N187="základní",J187,0)</f>
        <v>0</v>
      </c>
      <c r="BF187" s="148">
        <f>IF(N187="snížená",J187,0)</f>
        <v>0</v>
      </c>
      <c r="BG187" s="148">
        <f>IF(N187="zákl. přenesená",J187,0)</f>
        <v>0</v>
      </c>
      <c r="BH187" s="148">
        <f>IF(N187="sníž. přenesená",J187,0)</f>
        <v>0</v>
      </c>
      <c r="BI187" s="148">
        <f>IF(N187="nulová",J187,0)</f>
        <v>0</v>
      </c>
      <c r="BJ187" s="17" t="s">
        <v>85</v>
      </c>
      <c r="BK187" s="148">
        <f>ROUND(I187*H187,2)</f>
        <v>0</v>
      </c>
      <c r="BL187" s="17" t="s">
        <v>730</v>
      </c>
      <c r="BM187" s="147" t="s">
        <v>575</v>
      </c>
    </row>
    <row r="188" spans="2:65" s="1" customFormat="1" x14ac:dyDescent="0.2">
      <c r="B188" s="32"/>
      <c r="D188" s="149" t="s">
        <v>198</v>
      </c>
      <c r="F188" s="150" t="s">
        <v>2635</v>
      </c>
      <c r="I188" s="151"/>
      <c r="L188" s="32"/>
      <c r="M188" s="152"/>
      <c r="T188" s="56"/>
      <c r="AT188" s="17" t="s">
        <v>198</v>
      </c>
      <c r="AU188" s="17" t="s">
        <v>87</v>
      </c>
    </row>
    <row r="189" spans="2:65" s="13" customFormat="1" x14ac:dyDescent="0.2">
      <c r="B189" s="159"/>
      <c r="D189" s="149" t="s">
        <v>199</v>
      </c>
      <c r="E189" s="160" t="s">
        <v>1</v>
      </c>
      <c r="F189" s="161" t="s">
        <v>2786</v>
      </c>
      <c r="H189" s="162">
        <v>36</v>
      </c>
      <c r="I189" s="163"/>
      <c r="L189" s="159"/>
      <c r="M189" s="164"/>
      <c r="T189" s="165"/>
      <c r="AT189" s="160" t="s">
        <v>199</v>
      </c>
      <c r="AU189" s="160" t="s">
        <v>87</v>
      </c>
      <c r="AV189" s="13" t="s">
        <v>87</v>
      </c>
      <c r="AW189" s="13" t="s">
        <v>33</v>
      </c>
      <c r="AX189" s="13" t="s">
        <v>85</v>
      </c>
      <c r="AY189" s="160" t="s">
        <v>185</v>
      </c>
    </row>
    <row r="190" spans="2:65" s="1" customFormat="1" ht="24.15" customHeight="1" x14ac:dyDescent="0.2">
      <c r="B190" s="32"/>
      <c r="C190" s="136" t="s">
        <v>406</v>
      </c>
      <c r="D190" s="136" t="s">
        <v>191</v>
      </c>
      <c r="E190" s="137" t="s">
        <v>2637</v>
      </c>
      <c r="F190" s="138" t="s">
        <v>2638</v>
      </c>
      <c r="G190" s="139" t="s">
        <v>365</v>
      </c>
      <c r="H190" s="140">
        <v>199</v>
      </c>
      <c r="I190" s="141"/>
      <c r="J190" s="142">
        <f>ROUND(I190*H190,2)</f>
        <v>0</v>
      </c>
      <c r="K190" s="138" t="s">
        <v>195</v>
      </c>
      <c r="L190" s="32"/>
      <c r="M190" s="143" t="s">
        <v>1</v>
      </c>
      <c r="N190" s="144" t="s">
        <v>42</v>
      </c>
      <c r="P190" s="145">
        <f>O190*H190</f>
        <v>0</v>
      </c>
      <c r="Q190" s="145">
        <v>0</v>
      </c>
      <c r="R190" s="145">
        <f>Q190*H190</f>
        <v>0</v>
      </c>
      <c r="S190" s="145">
        <v>0</v>
      </c>
      <c r="T190" s="146">
        <f>S190*H190</f>
        <v>0</v>
      </c>
      <c r="AR190" s="147" t="s">
        <v>730</v>
      </c>
      <c r="AT190" s="147" t="s">
        <v>191</v>
      </c>
      <c r="AU190" s="147" t="s">
        <v>87</v>
      </c>
      <c r="AY190" s="17" t="s">
        <v>185</v>
      </c>
      <c r="BE190" s="148">
        <f>IF(N190="základní",J190,0)</f>
        <v>0</v>
      </c>
      <c r="BF190" s="148">
        <f>IF(N190="snížená",J190,0)</f>
        <v>0</v>
      </c>
      <c r="BG190" s="148">
        <f>IF(N190="zákl. přenesená",J190,0)</f>
        <v>0</v>
      </c>
      <c r="BH190" s="148">
        <f>IF(N190="sníž. přenesená",J190,0)</f>
        <v>0</v>
      </c>
      <c r="BI190" s="148">
        <f>IF(N190="nulová",J190,0)</f>
        <v>0</v>
      </c>
      <c r="BJ190" s="17" t="s">
        <v>85</v>
      </c>
      <c r="BK190" s="148">
        <f>ROUND(I190*H190,2)</f>
        <v>0</v>
      </c>
      <c r="BL190" s="17" t="s">
        <v>730</v>
      </c>
      <c r="BM190" s="147" t="s">
        <v>593</v>
      </c>
    </row>
    <row r="191" spans="2:65" s="1" customFormat="1" ht="19.2" x14ac:dyDescent="0.2">
      <c r="B191" s="32"/>
      <c r="D191" s="149" t="s">
        <v>198</v>
      </c>
      <c r="F191" s="150" t="s">
        <v>2639</v>
      </c>
      <c r="I191" s="151"/>
      <c r="L191" s="32"/>
      <c r="M191" s="152"/>
      <c r="T191" s="56"/>
      <c r="AT191" s="17" t="s">
        <v>198</v>
      </c>
      <c r="AU191" s="17" t="s">
        <v>87</v>
      </c>
    </row>
    <row r="192" spans="2:65" s="13" customFormat="1" x14ac:dyDescent="0.2">
      <c r="B192" s="159"/>
      <c r="D192" s="149" t="s">
        <v>199</v>
      </c>
      <c r="E192" s="160" t="s">
        <v>1</v>
      </c>
      <c r="F192" s="161" t="s">
        <v>2787</v>
      </c>
      <c r="H192" s="162">
        <v>199</v>
      </c>
      <c r="I192" s="163"/>
      <c r="L192" s="159"/>
      <c r="M192" s="164"/>
      <c r="T192" s="165"/>
      <c r="AT192" s="160" t="s">
        <v>199</v>
      </c>
      <c r="AU192" s="160" t="s">
        <v>87</v>
      </c>
      <c r="AV192" s="13" t="s">
        <v>87</v>
      </c>
      <c r="AW192" s="13" t="s">
        <v>33</v>
      </c>
      <c r="AX192" s="13" t="s">
        <v>85</v>
      </c>
      <c r="AY192" s="160" t="s">
        <v>185</v>
      </c>
    </row>
    <row r="193" spans="2:65" s="1" customFormat="1" ht="16.5" customHeight="1" x14ac:dyDescent="0.2">
      <c r="B193" s="32"/>
      <c r="C193" s="176" t="s">
        <v>412</v>
      </c>
      <c r="D193" s="176" t="s">
        <v>455</v>
      </c>
      <c r="E193" s="177" t="s">
        <v>2641</v>
      </c>
      <c r="F193" s="178" t="s">
        <v>2642</v>
      </c>
      <c r="G193" s="179" t="s">
        <v>365</v>
      </c>
      <c r="H193" s="180">
        <v>199</v>
      </c>
      <c r="I193" s="181"/>
      <c r="J193" s="182">
        <f>ROUND(I193*H193,2)</f>
        <v>0</v>
      </c>
      <c r="K193" s="178" t="s">
        <v>195</v>
      </c>
      <c r="L193" s="183"/>
      <c r="M193" s="184" t="s">
        <v>1</v>
      </c>
      <c r="N193" s="185" t="s">
        <v>42</v>
      </c>
      <c r="P193" s="145">
        <f>O193*H193</f>
        <v>0</v>
      </c>
      <c r="Q193" s="145">
        <v>6.4000000000000005E-4</v>
      </c>
      <c r="R193" s="145">
        <f>Q193*H193</f>
        <v>0.12736</v>
      </c>
      <c r="S193" s="145">
        <v>0</v>
      </c>
      <c r="T193" s="146">
        <f>S193*H193</f>
        <v>0</v>
      </c>
      <c r="AR193" s="147" t="s">
        <v>2597</v>
      </c>
      <c r="AT193" s="147" t="s">
        <v>455</v>
      </c>
      <c r="AU193" s="147" t="s">
        <v>87</v>
      </c>
      <c r="AY193" s="17" t="s">
        <v>185</v>
      </c>
      <c r="BE193" s="148">
        <f>IF(N193="základní",J193,0)</f>
        <v>0</v>
      </c>
      <c r="BF193" s="148">
        <f>IF(N193="snížená",J193,0)</f>
        <v>0</v>
      </c>
      <c r="BG193" s="148">
        <f>IF(N193="zákl. přenesená",J193,0)</f>
        <v>0</v>
      </c>
      <c r="BH193" s="148">
        <f>IF(N193="sníž. přenesená",J193,0)</f>
        <v>0</v>
      </c>
      <c r="BI193" s="148">
        <f>IF(N193="nulová",J193,0)</f>
        <v>0</v>
      </c>
      <c r="BJ193" s="17" t="s">
        <v>85</v>
      </c>
      <c r="BK193" s="148">
        <f>ROUND(I193*H193,2)</f>
        <v>0</v>
      </c>
      <c r="BL193" s="17" t="s">
        <v>730</v>
      </c>
      <c r="BM193" s="147" t="s">
        <v>609</v>
      </c>
    </row>
    <row r="194" spans="2:65" s="1" customFormat="1" x14ac:dyDescent="0.2">
      <c r="B194" s="32"/>
      <c r="D194" s="149" t="s">
        <v>198</v>
      </c>
      <c r="F194" s="150" t="s">
        <v>2642</v>
      </c>
      <c r="I194" s="151"/>
      <c r="L194" s="32"/>
      <c r="M194" s="152"/>
      <c r="T194" s="56"/>
      <c r="AT194" s="17" t="s">
        <v>198</v>
      </c>
      <c r="AU194" s="17" t="s">
        <v>87</v>
      </c>
    </row>
    <row r="195" spans="2:65" s="13" customFormat="1" x14ac:dyDescent="0.2">
      <c r="B195" s="159"/>
      <c r="D195" s="149" t="s">
        <v>199</v>
      </c>
      <c r="E195" s="160" t="s">
        <v>1</v>
      </c>
      <c r="F195" s="161" t="s">
        <v>2788</v>
      </c>
      <c r="H195" s="162">
        <v>199</v>
      </c>
      <c r="I195" s="163"/>
      <c r="L195" s="159"/>
      <c r="M195" s="164"/>
      <c r="T195" s="165"/>
      <c r="AT195" s="160" t="s">
        <v>199</v>
      </c>
      <c r="AU195" s="160" t="s">
        <v>87</v>
      </c>
      <c r="AV195" s="13" t="s">
        <v>87</v>
      </c>
      <c r="AW195" s="13" t="s">
        <v>33</v>
      </c>
      <c r="AX195" s="13" t="s">
        <v>85</v>
      </c>
      <c r="AY195" s="160" t="s">
        <v>185</v>
      </c>
    </row>
    <row r="196" spans="2:65" s="1" customFormat="1" ht="21.75" customHeight="1" x14ac:dyDescent="0.2">
      <c r="B196" s="32"/>
      <c r="C196" s="136" t="s">
        <v>7</v>
      </c>
      <c r="D196" s="136" t="s">
        <v>191</v>
      </c>
      <c r="E196" s="137" t="s">
        <v>2644</v>
      </c>
      <c r="F196" s="138" t="s">
        <v>2645</v>
      </c>
      <c r="G196" s="139" t="s">
        <v>532</v>
      </c>
      <c r="H196" s="140">
        <v>13</v>
      </c>
      <c r="I196" s="141"/>
      <c r="J196" s="142">
        <f>ROUND(I196*H196,2)</f>
        <v>0</v>
      </c>
      <c r="K196" s="138" t="s">
        <v>195</v>
      </c>
      <c r="L196" s="32"/>
      <c r="M196" s="143" t="s">
        <v>1</v>
      </c>
      <c r="N196" s="144" t="s">
        <v>42</v>
      </c>
      <c r="P196" s="145">
        <f>O196*H196</f>
        <v>0</v>
      </c>
      <c r="Q196" s="145">
        <v>0</v>
      </c>
      <c r="R196" s="145">
        <f>Q196*H196</f>
        <v>0</v>
      </c>
      <c r="S196" s="145">
        <v>0</v>
      </c>
      <c r="T196" s="146">
        <f>S196*H196</f>
        <v>0</v>
      </c>
      <c r="AR196" s="147" t="s">
        <v>730</v>
      </c>
      <c r="AT196" s="147" t="s">
        <v>191</v>
      </c>
      <c r="AU196" s="147" t="s">
        <v>87</v>
      </c>
      <c r="AY196" s="17" t="s">
        <v>185</v>
      </c>
      <c r="BE196" s="148">
        <f>IF(N196="základní",J196,0)</f>
        <v>0</v>
      </c>
      <c r="BF196" s="148">
        <f>IF(N196="snížená",J196,0)</f>
        <v>0</v>
      </c>
      <c r="BG196" s="148">
        <f>IF(N196="zákl. přenesená",J196,0)</f>
        <v>0</v>
      </c>
      <c r="BH196" s="148">
        <f>IF(N196="sníž. přenesená",J196,0)</f>
        <v>0</v>
      </c>
      <c r="BI196" s="148">
        <f>IF(N196="nulová",J196,0)</f>
        <v>0</v>
      </c>
      <c r="BJ196" s="17" t="s">
        <v>85</v>
      </c>
      <c r="BK196" s="148">
        <f>ROUND(I196*H196,2)</f>
        <v>0</v>
      </c>
      <c r="BL196" s="17" t="s">
        <v>730</v>
      </c>
      <c r="BM196" s="147" t="s">
        <v>619</v>
      </c>
    </row>
    <row r="197" spans="2:65" s="1" customFormat="1" x14ac:dyDescent="0.2">
      <c r="B197" s="32"/>
      <c r="D197" s="149" t="s">
        <v>198</v>
      </c>
      <c r="F197" s="150" t="s">
        <v>2646</v>
      </c>
      <c r="I197" s="151"/>
      <c r="L197" s="32"/>
      <c r="M197" s="152"/>
      <c r="T197" s="56"/>
      <c r="AT197" s="17" t="s">
        <v>198</v>
      </c>
      <c r="AU197" s="17" t="s">
        <v>87</v>
      </c>
    </row>
    <row r="198" spans="2:65" s="13" customFormat="1" x14ac:dyDescent="0.2">
      <c r="B198" s="159"/>
      <c r="D198" s="149" t="s">
        <v>199</v>
      </c>
      <c r="E198" s="160" t="s">
        <v>1</v>
      </c>
      <c r="F198" s="161" t="s">
        <v>2789</v>
      </c>
      <c r="H198" s="162">
        <v>13</v>
      </c>
      <c r="I198" s="163"/>
      <c r="L198" s="159"/>
      <c r="M198" s="164"/>
      <c r="T198" s="165"/>
      <c r="AT198" s="160" t="s">
        <v>199</v>
      </c>
      <c r="AU198" s="160" t="s">
        <v>87</v>
      </c>
      <c r="AV198" s="13" t="s">
        <v>87</v>
      </c>
      <c r="AW198" s="13" t="s">
        <v>33</v>
      </c>
      <c r="AX198" s="13" t="s">
        <v>85</v>
      </c>
      <c r="AY198" s="160" t="s">
        <v>185</v>
      </c>
    </row>
    <row r="199" spans="2:65" s="1" customFormat="1" ht="16.5" customHeight="1" x14ac:dyDescent="0.2">
      <c r="B199" s="32"/>
      <c r="C199" s="136" t="s">
        <v>424</v>
      </c>
      <c r="D199" s="136" t="s">
        <v>191</v>
      </c>
      <c r="E199" s="137" t="s">
        <v>2648</v>
      </c>
      <c r="F199" s="138" t="s">
        <v>2649</v>
      </c>
      <c r="G199" s="139" t="s">
        <v>365</v>
      </c>
      <c r="H199" s="140">
        <v>169.7</v>
      </c>
      <c r="I199" s="141"/>
      <c r="J199" s="142">
        <f>ROUND(I199*H199,2)</f>
        <v>0</v>
      </c>
      <c r="K199" s="138" t="s">
        <v>195</v>
      </c>
      <c r="L199" s="32"/>
      <c r="M199" s="143" t="s">
        <v>1</v>
      </c>
      <c r="N199" s="144" t="s">
        <v>42</v>
      </c>
      <c r="P199" s="145">
        <f>O199*H199</f>
        <v>0</v>
      </c>
      <c r="Q199" s="145">
        <v>0</v>
      </c>
      <c r="R199" s="145">
        <f>Q199*H199</f>
        <v>0</v>
      </c>
      <c r="S199" s="145">
        <v>0</v>
      </c>
      <c r="T199" s="146">
        <f>S199*H199</f>
        <v>0</v>
      </c>
      <c r="AR199" s="147" t="s">
        <v>730</v>
      </c>
      <c r="AT199" s="147" t="s">
        <v>191</v>
      </c>
      <c r="AU199" s="147" t="s">
        <v>87</v>
      </c>
      <c r="AY199" s="17" t="s">
        <v>185</v>
      </c>
      <c r="BE199" s="148">
        <f>IF(N199="základní",J199,0)</f>
        <v>0</v>
      </c>
      <c r="BF199" s="148">
        <f>IF(N199="snížená",J199,0)</f>
        <v>0</v>
      </c>
      <c r="BG199" s="148">
        <f>IF(N199="zákl. přenesená",J199,0)</f>
        <v>0</v>
      </c>
      <c r="BH199" s="148">
        <f>IF(N199="sníž. přenesená",J199,0)</f>
        <v>0</v>
      </c>
      <c r="BI199" s="148">
        <f>IF(N199="nulová",J199,0)</f>
        <v>0</v>
      </c>
      <c r="BJ199" s="17" t="s">
        <v>85</v>
      </c>
      <c r="BK199" s="148">
        <f>ROUND(I199*H199,2)</f>
        <v>0</v>
      </c>
      <c r="BL199" s="17" t="s">
        <v>730</v>
      </c>
      <c r="BM199" s="147" t="s">
        <v>631</v>
      </c>
    </row>
    <row r="200" spans="2:65" s="1" customFormat="1" ht="19.2" x14ac:dyDescent="0.2">
      <c r="B200" s="32"/>
      <c r="D200" s="149" t="s">
        <v>198</v>
      </c>
      <c r="F200" s="150" t="s">
        <v>2650</v>
      </c>
      <c r="I200" s="151"/>
      <c r="L200" s="32"/>
      <c r="M200" s="152"/>
      <c r="T200" s="56"/>
      <c r="AT200" s="17" t="s">
        <v>198</v>
      </c>
      <c r="AU200" s="17" t="s">
        <v>87</v>
      </c>
    </row>
    <row r="201" spans="2:65" s="13" customFormat="1" x14ac:dyDescent="0.2">
      <c r="B201" s="159"/>
      <c r="D201" s="149" t="s">
        <v>199</v>
      </c>
      <c r="E201" s="160" t="s">
        <v>1</v>
      </c>
      <c r="F201" s="161" t="s">
        <v>2790</v>
      </c>
      <c r="H201" s="162">
        <v>169.7</v>
      </c>
      <c r="I201" s="163"/>
      <c r="L201" s="159"/>
      <c r="M201" s="164"/>
      <c r="T201" s="165"/>
      <c r="AT201" s="160" t="s">
        <v>199</v>
      </c>
      <c r="AU201" s="160" t="s">
        <v>87</v>
      </c>
      <c r="AV201" s="13" t="s">
        <v>87</v>
      </c>
      <c r="AW201" s="13" t="s">
        <v>33</v>
      </c>
      <c r="AX201" s="13" t="s">
        <v>85</v>
      </c>
      <c r="AY201" s="160" t="s">
        <v>185</v>
      </c>
    </row>
    <row r="202" spans="2:65" s="1" customFormat="1" ht="16.5" customHeight="1" x14ac:dyDescent="0.2">
      <c r="B202" s="32"/>
      <c r="C202" s="136" t="s">
        <v>434</v>
      </c>
      <c r="D202" s="136" t="s">
        <v>191</v>
      </c>
      <c r="E202" s="137" t="s">
        <v>2791</v>
      </c>
      <c r="F202" s="138" t="s">
        <v>2792</v>
      </c>
      <c r="G202" s="139" t="s">
        <v>532</v>
      </c>
      <c r="H202" s="140">
        <v>1</v>
      </c>
      <c r="I202" s="141"/>
      <c r="J202" s="142">
        <f>ROUND(I202*H202,2)</f>
        <v>0</v>
      </c>
      <c r="K202" s="138" t="s">
        <v>1</v>
      </c>
      <c r="L202" s="32"/>
      <c r="M202" s="143" t="s">
        <v>1</v>
      </c>
      <c r="N202" s="144" t="s">
        <v>42</v>
      </c>
      <c r="P202" s="145">
        <f>O202*H202</f>
        <v>0</v>
      </c>
      <c r="Q202" s="145">
        <v>0</v>
      </c>
      <c r="R202" s="145">
        <f>Q202*H202</f>
        <v>0</v>
      </c>
      <c r="S202" s="145">
        <v>0</v>
      </c>
      <c r="T202" s="146">
        <f>S202*H202</f>
        <v>0</v>
      </c>
      <c r="AR202" s="147" t="s">
        <v>730</v>
      </c>
      <c r="AT202" s="147" t="s">
        <v>191</v>
      </c>
      <c r="AU202" s="147" t="s">
        <v>87</v>
      </c>
      <c r="AY202" s="17" t="s">
        <v>185</v>
      </c>
      <c r="BE202" s="148">
        <f>IF(N202="základní",J202,0)</f>
        <v>0</v>
      </c>
      <c r="BF202" s="148">
        <f>IF(N202="snížená",J202,0)</f>
        <v>0</v>
      </c>
      <c r="BG202" s="148">
        <f>IF(N202="zákl. přenesená",J202,0)</f>
        <v>0</v>
      </c>
      <c r="BH202" s="148">
        <f>IF(N202="sníž. přenesená",J202,0)</f>
        <v>0</v>
      </c>
      <c r="BI202" s="148">
        <f>IF(N202="nulová",J202,0)</f>
        <v>0</v>
      </c>
      <c r="BJ202" s="17" t="s">
        <v>85</v>
      </c>
      <c r="BK202" s="148">
        <f>ROUND(I202*H202,2)</f>
        <v>0</v>
      </c>
      <c r="BL202" s="17" t="s">
        <v>730</v>
      </c>
      <c r="BM202" s="147" t="s">
        <v>643</v>
      </c>
    </row>
    <row r="203" spans="2:65" s="1" customFormat="1" x14ac:dyDescent="0.2">
      <c r="B203" s="32"/>
      <c r="D203" s="149" t="s">
        <v>198</v>
      </c>
      <c r="F203" s="150" t="s">
        <v>2792</v>
      </c>
      <c r="I203" s="151"/>
      <c r="L203" s="32"/>
      <c r="M203" s="152"/>
      <c r="T203" s="56"/>
      <c r="AT203" s="17" t="s">
        <v>198</v>
      </c>
      <c r="AU203" s="17" t="s">
        <v>87</v>
      </c>
    </row>
    <row r="204" spans="2:65" s="13" customFormat="1" x14ac:dyDescent="0.2">
      <c r="B204" s="159"/>
      <c r="D204" s="149" t="s">
        <v>199</v>
      </c>
      <c r="E204" s="160" t="s">
        <v>1</v>
      </c>
      <c r="F204" s="161" t="s">
        <v>2654</v>
      </c>
      <c r="H204" s="162">
        <v>1</v>
      </c>
      <c r="I204" s="163"/>
      <c r="L204" s="159"/>
      <c r="M204" s="164"/>
      <c r="T204" s="165"/>
      <c r="AT204" s="160" t="s">
        <v>199</v>
      </c>
      <c r="AU204" s="160" t="s">
        <v>87</v>
      </c>
      <c r="AV204" s="13" t="s">
        <v>87</v>
      </c>
      <c r="AW204" s="13" t="s">
        <v>33</v>
      </c>
      <c r="AX204" s="13" t="s">
        <v>85</v>
      </c>
      <c r="AY204" s="160" t="s">
        <v>185</v>
      </c>
    </row>
    <row r="205" spans="2:65" s="12" customFormat="1" x14ac:dyDescent="0.2">
      <c r="B205" s="153"/>
      <c r="D205" s="149" t="s">
        <v>199</v>
      </c>
      <c r="E205" s="154" t="s">
        <v>1</v>
      </c>
      <c r="F205" s="155" t="s">
        <v>2655</v>
      </c>
      <c r="H205" s="154" t="s">
        <v>1</v>
      </c>
      <c r="I205" s="156"/>
      <c r="L205" s="153"/>
      <c r="M205" s="157"/>
      <c r="T205" s="158"/>
      <c r="AT205" s="154" t="s">
        <v>199</v>
      </c>
      <c r="AU205" s="154" t="s">
        <v>87</v>
      </c>
      <c r="AV205" s="12" t="s">
        <v>85</v>
      </c>
      <c r="AW205" s="12" t="s">
        <v>33</v>
      </c>
      <c r="AX205" s="12" t="s">
        <v>77</v>
      </c>
      <c r="AY205" s="154" t="s">
        <v>185</v>
      </c>
    </row>
    <row r="206" spans="2:65" s="1" customFormat="1" ht="16.5" customHeight="1" x14ac:dyDescent="0.2">
      <c r="B206" s="32"/>
      <c r="C206" s="136" t="s">
        <v>440</v>
      </c>
      <c r="D206" s="136" t="s">
        <v>191</v>
      </c>
      <c r="E206" s="137" t="s">
        <v>2656</v>
      </c>
      <c r="F206" s="138" t="s">
        <v>2657</v>
      </c>
      <c r="G206" s="139" t="s">
        <v>532</v>
      </c>
      <c r="H206" s="140">
        <v>1</v>
      </c>
      <c r="I206" s="141"/>
      <c r="J206" s="142">
        <f>ROUND(I206*H206,2)</f>
        <v>0</v>
      </c>
      <c r="K206" s="138" t="s">
        <v>1</v>
      </c>
      <c r="L206" s="32"/>
      <c r="M206" s="143" t="s">
        <v>1</v>
      </c>
      <c r="N206" s="144" t="s">
        <v>42</v>
      </c>
      <c r="P206" s="145">
        <f>O206*H206</f>
        <v>0</v>
      </c>
      <c r="Q206" s="145">
        <v>0</v>
      </c>
      <c r="R206" s="145">
        <f>Q206*H206</f>
        <v>0</v>
      </c>
      <c r="S206" s="145">
        <v>0</v>
      </c>
      <c r="T206" s="146">
        <f>S206*H206</f>
        <v>0</v>
      </c>
      <c r="AR206" s="147" t="s">
        <v>730</v>
      </c>
      <c r="AT206" s="147" t="s">
        <v>191</v>
      </c>
      <c r="AU206" s="147" t="s">
        <v>87</v>
      </c>
      <c r="AY206" s="17" t="s">
        <v>185</v>
      </c>
      <c r="BE206" s="148">
        <f>IF(N206="základní",J206,0)</f>
        <v>0</v>
      </c>
      <c r="BF206" s="148">
        <f>IF(N206="snížená",J206,0)</f>
        <v>0</v>
      </c>
      <c r="BG206" s="148">
        <f>IF(N206="zákl. přenesená",J206,0)</f>
        <v>0</v>
      </c>
      <c r="BH206" s="148">
        <f>IF(N206="sníž. přenesená",J206,0)</f>
        <v>0</v>
      </c>
      <c r="BI206" s="148">
        <f>IF(N206="nulová",J206,0)</f>
        <v>0</v>
      </c>
      <c r="BJ206" s="17" t="s">
        <v>85</v>
      </c>
      <c r="BK206" s="148">
        <f>ROUND(I206*H206,2)</f>
        <v>0</v>
      </c>
      <c r="BL206" s="17" t="s">
        <v>730</v>
      </c>
      <c r="BM206" s="147" t="s">
        <v>656</v>
      </c>
    </row>
    <row r="207" spans="2:65" s="1" customFormat="1" x14ac:dyDescent="0.2">
      <c r="B207" s="32"/>
      <c r="D207" s="149" t="s">
        <v>198</v>
      </c>
      <c r="F207" s="150" t="s">
        <v>2657</v>
      </c>
      <c r="I207" s="151"/>
      <c r="L207" s="32"/>
      <c r="M207" s="152"/>
      <c r="T207" s="56"/>
      <c r="AT207" s="17" t="s">
        <v>198</v>
      </c>
      <c r="AU207" s="17" t="s">
        <v>87</v>
      </c>
    </row>
    <row r="208" spans="2:65" s="13" customFormat="1" x14ac:dyDescent="0.2">
      <c r="B208" s="159"/>
      <c r="D208" s="149" t="s">
        <v>199</v>
      </c>
      <c r="E208" s="160" t="s">
        <v>1</v>
      </c>
      <c r="F208" s="161" t="s">
        <v>2658</v>
      </c>
      <c r="H208" s="162">
        <v>1</v>
      </c>
      <c r="I208" s="163"/>
      <c r="L208" s="159"/>
      <c r="M208" s="164"/>
      <c r="T208" s="165"/>
      <c r="AT208" s="160" t="s">
        <v>199</v>
      </c>
      <c r="AU208" s="160" t="s">
        <v>87</v>
      </c>
      <c r="AV208" s="13" t="s">
        <v>87</v>
      </c>
      <c r="AW208" s="13" t="s">
        <v>33</v>
      </c>
      <c r="AX208" s="13" t="s">
        <v>85</v>
      </c>
      <c r="AY208" s="160" t="s">
        <v>185</v>
      </c>
    </row>
    <row r="209" spans="2:65" s="1" customFormat="1" ht="16.5" customHeight="1" x14ac:dyDescent="0.2">
      <c r="B209" s="32"/>
      <c r="C209" s="176" t="s">
        <v>447</v>
      </c>
      <c r="D209" s="176" t="s">
        <v>455</v>
      </c>
      <c r="E209" s="177" t="s">
        <v>2659</v>
      </c>
      <c r="F209" s="178" t="s">
        <v>2660</v>
      </c>
      <c r="G209" s="179" t="s">
        <v>194</v>
      </c>
      <c r="H209" s="180">
        <v>1</v>
      </c>
      <c r="I209" s="181"/>
      <c r="J209" s="182">
        <f>ROUND(I209*H209,2)</f>
        <v>0</v>
      </c>
      <c r="K209" s="178" t="s">
        <v>1</v>
      </c>
      <c r="L209" s="183"/>
      <c r="M209" s="184" t="s">
        <v>1</v>
      </c>
      <c r="N209" s="185" t="s">
        <v>42</v>
      </c>
      <c r="P209" s="145">
        <f>O209*H209</f>
        <v>0</v>
      </c>
      <c r="Q209" s="145">
        <v>0</v>
      </c>
      <c r="R209" s="145">
        <f>Q209*H209</f>
        <v>0</v>
      </c>
      <c r="S209" s="145">
        <v>0</v>
      </c>
      <c r="T209" s="146">
        <f>S209*H209</f>
        <v>0</v>
      </c>
      <c r="AR209" s="147" t="s">
        <v>2597</v>
      </c>
      <c r="AT209" s="147" t="s">
        <v>455</v>
      </c>
      <c r="AU209" s="147" t="s">
        <v>87</v>
      </c>
      <c r="AY209" s="17" t="s">
        <v>185</v>
      </c>
      <c r="BE209" s="148">
        <f>IF(N209="základní",J209,0)</f>
        <v>0</v>
      </c>
      <c r="BF209" s="148">
        <f>IF(N209="snížená",J209,0)</f>
        <v>0</v>
      </c>
      <c r="BG209" s="148">
        <f>IF(N209="zákl. přenesená",J209,0)</f>
        <v>0</v>
      </c>
      <c r="BH209" s="148">
        <f>IF(N209="sníž. přenesená",J209,0)</f>
        <v>0</v>
      </c>
      <c r="BI209" s="148">
        <f>IF(N209="nulová",J209,0)</f>
        <v>0</v>
      </c>
      <c r="BJ209" s="17" t="s">
        <v>85</v>
      </c>
      <c r="BK209" s="148">
        <f>ROUND(I209*H209,2)</f>
        <v>0</v>
      </c>
      <c r="BL209" s="17" t="s">
        <v>730</v>
      </c>
      <c r="BM209" s="147" t="s">
        <v>667</v>
      </c>
    </row>
    <row r="210" spans="2:65" s="1" customFormat="1" x14ac:dyDescent="0.2">
      <c r="B210" s="32"/>
      <c r="D210" s="149" t="s">
        <v>198</v>
      </c>
      <c r="F210" s="150" t="s">
        <v>2660</v>
      </c>
      <c r="I210" s="151"/>
      <c r="L210" s="32"/>
      <c r="M210" s="152"/>
      <c r="T210" s="56"/>
      <c r="AT210" s="17" t="s">
        <v>198</v>
      </c>
      <c r="AU210" s="17" t="s">
        <v>87</v>
      </c>
    </row>
    <row r="211" spans="2:65" s="13" customFormat="1" x14ac:dyDescent="0.2">
      <c r="B211" s="159"/>
      <c r="D211" s="149" t="s">
        <v>199</v>
      </c>
      <c r="E211" s="160" t="s">
        <v>1</v>
      </c>
      <c r="F211" s="161" t="s">
        <v>2658</v>
      </c>
      <c r="H211" s="162">
        <v>1</v>
      </c>
      <c r="I211" s="163"/>
      <c r="L211" s="159"/>
      <c r="M211" s="164"/>
      <c r="T211" s="165"/>
      <c r="AT211" s="160" t="s">
        <v>199</v>
      </c>
      <c r="AU211" s="160" t="s">
        <v>87</v>
      </c>
      <c r="AV211" s="13" t="s">
        <v>87</v>
      </c>
      <c r="AW211" s="13" t="s">
        <v>33</v>
      </c>
      <c r="AX211" s="13" t="s">
        <v>85</v>
      </c>
      <c r="AY211" s="160" t="s">
        <v>185</v>
      </c>
    </row>
    <row r="212" spans="2:65" s="1" customFormat="1" ht="21.75" customHeight="1" x14ac:dyDescent="0.2">
      <c r="B212" s="32"/>
      <c r="C212" s="136" t="s">
        <v>454</v>
      </c>
      <c r="D212" s="136" t="s">
        <v>191</v>
      </c>
      <c r="E212" s="137" t="s">
        <v>2661</v>
      </c>
      <c r="F212" s="138" t="s">
        <v>2662</v>
      </c>
      <c r="G212" s="139" t="s">
        <v>532</v>
      </c>
      <c r="H212" s="140">
        <v>1</v>
      </c>
      <c r="I212" s="141"/>
      <c r="J212" s="142">
        <f>ROUND(I212*H212,2)</f>
        <v>0</v>
      </c>
      <c r="K212" s="138" t="s">
        <v>195</v>
      </c>
      <c r="L212" s="32"/>
      <c r="M212" s="143" t="s">
        <v>1</v>
      </c>
      <c r="N212" s="144" t="s">
        <v>42</v>
      </c>
      <c r="P212" s="145">
        <f>O212*H212</f>
        <v>0</v>
      </c>
      <c r="Q212" s="145">
        <v>0</v>
      </c>
      <c r="R212" s="145">
        <f>Q212*H212</f>
        <v>0</v>
      </c>
      <c r="S212" s="145">
        <v>0</v>
      </c>
      <c r="T212" s="146">
        <f>S212*H212</f>
        <v>0</v>
      </c>
      <c r="AR212" s="147" t="s">
        <v>730</v>
      </c>
      <c r="AT212" s="147" t="s">
        <v>191</v>
      </c>
      <c r="AU212" s="147" t="s">
        <v>87</v>
      </c>
      <c r="AY212" s="17" t="s">
        <v>185</v>
      </c>
      <c r="BE212" s="148">
        <f>IF(N212="základní",J212,0)</f>
        <v>0</v>
      </c>
      <c r="BF212" s="148">
        <f>IF(N212="snížená",J212,0)</f>
        <v>0</v>
      </c>
      <c r="BG212" s="148">
        <f>IF(N212="zákl. přenesená",J212,0)</f>
        <v>0</v>
      </c>
      <c r="BH212" s="148">
        <f>IF(N212="sníž. přenesená",J212,0)</f>
        <v>0</v>
      </c>
      <c r="BI212" s="148">
        <f>IF(N212="nulová",J212,0)</f>
        <v>0</v>
      </c>
      <c r="BJ212" s="17" t="s">
        <v>85</v>
      </c>
      <c r="BK212" s="148">
        <f>ROUND(I212*H212,2)</f>
        <v>0</v>
      </c>
      <c r="BL212" s="17" t="s">
        <v>730</v>
      </c>
      <c r="BM212" s="147" t="s">
        <v>680</v>
      </c>
    </row>
    <row r="213" spans="2:65" s="1" customFormat="1" ht="19.2" x14ac:dyDescent="0.2">
      <c r="B213" s="32"/>
      <c r="D213" s="149" t="s">
        <v>198</v>
      </c>
      <c r="F213" s="150" t="s">
        <v>2663</v>
      </c>
      <c r="I213" s="151"/>
      <c r="L213" s="32"/>
      <c r="M213" s="152"/>
      <c r="T213" s="56"/>
      <c r="AT213" s="17" t="s">
        <v>198</v>
      </c>
      <c r="AU213" s="17" t="s">
        <v>87</v>
      </c>
    </row>
    <row r="214" spans="2:65" s="13" customFormat="1" x14ac:dyDescent="0.2">
      <c r="B214" s="159"/>
      <c r="D214" s="149" t="s">
        <v>199</v>
      </c>
      <c r="E214" s="160" t="s">
        <v>1</v>
      </c>
      <c r="F214" s="161" t="s">
        <v>2793</v>
      </c>
      <c r="H214" s="162">
        <v>1</v>
      </c>
      <c r="I214" s="163"/>
      <c r="L214" s="159"/>
      <c r="M214" s="164"/>
      <c r="T214" s="165"/>
      <c r="AT214" s="160" t="s">
        <v>199</v>
      </c>
      <c r="AU214" s="160" t="s">
        <v>87</v>
      </c>
      <c r="AV214" s="13" t="s">
        <v>87</v>
      </c>
      <c r="AW214" s="13" t="s">
        <v>33</v>
      </c>
      <c r="AX214" s="13" t="s">
        <v>85</v>
      </c>
      <c r="AY214" s="160" t="s">
        <v>185</v>
      </c>
    </row>
    <row r="215" spans="2:65" s="11" customFormat="1" ht="22.95" customHeight="1" x14ac:dyDescent="0.25">
      <c r="B215" s="124"/>
      <c r="D215" s="125" t="s">
        <v>76</v>
      </c>
      <c r="E215" s="134" t="s">
        <v>2665</v>
      </c>
      <c r="F215" s="134" t="s">
        <v>2666</v>
      </c>
      <c r="I215" s="127"/>
      <c r="J215" s="135">
        <f>BK215</f>
        <v>0</v>
      </c>
      <c r="L215" s="124"/>
      <c r="M215" s="129"/>
      <c r="P215" s="130">
        <f>P216+SUM(P217:P279)</f>
        <v>0</v>
      </c>
      <c r="R215" s="130">
        <f>R216+SUM(R217:R279)</f>
        <v>3.5456540000000003</v>
      </c>
      <c r="T215" s="131">
        <f>T216+SUM(T217:T279)</f>
        <v>0</v>
      </c>
      <c r="AR215" s="125" t="s">
        <v>207</v>
      </c>
      <c r="AT215" s="132" t="s">
        <v>76</v>
      </c>
      <c r="AU215" s="132" t="s">
        <v>85</v>
      </c>
      <c r="AY215" s="125" t="s">
        <v>185</v>
      </c>
      <c r="BK215" s="133">
        <f>BK216+SUM(BK217:BK279)</f>
        <v>0</v>
      </c>
    </row>
    <row r="216" spans="2:65" s="1" customFormat="1" ht="16.5" customHeight="1" x14ac:dyDescent="0.2">
      <c r="B216" s="32"/>
      <c r="C216" s="136" t="s">
        <v>463</v>
      </c>
      <c r="D216" s="136" t="s">
        <v>191</v>
      </c>
      <c r="E216" s="137" t="s">
        <v>2667</v>
      </c>
      <c r="F216" s="138" t="s">
        <v>2668</v>
      </c>
      <c r="G216" s="139" t="s">
        <v>2669</v>
      </c>
      <c r="H216" s="140">
        <v>0.155</v>
      </c>
      <c r="I216" s="141"/>
      <c r="J216" s="142">
        <f>ROUND(I216*H216,2)</f>
        <v>0</v>
      </c>
      <c r="K216" s="138" t="s">
        <v>195</v>
      </c>
      <c r="L216" s="32"/>
      <c r="M216" s="143" t="s">
        <v>1</v>
      </c>
      <c r="N216" s="144" t="s">
        <v>42</v>
      </c>
      <c r="P216" s="145">
        <f>O216*H216</f>
        <v>0</v>
      </c>
      <c r="Q216" s="145">
        <v>8.8000000000000005E-3</v>
      </c>
      <c r="R216" s="145">
        <f>Q216*H216</f>
        <v>1.364E-3</v>
      </c>
      <c r="S216" s="145">
        <v>0</v>
      </c>
      <c r="T216" s="146">
        <f>S216*H216</f>
        <v>0</v>
      </c>
      <c r="AR216" s="147" t="s">
        <v>730</v>
      </c>
      <c r="AT216" s="147" t="s">
        <v>191</v>
      </c>
      <c r="AU216" s="147" t="s">
        <v>87</v>
      </c>
      <c r="AY216" s="17" t="s">
        <v>185</v>
      </c>
      <c r="BE216" s="148">
        <f>IF(N216="základní",J216,0)</f>
        <v>0</v>
      </c>
      <c r="BF216" s="148">
        <f>IF(N216="snížená",J216,0)</f>
        <v>0</v>
      </c>
      <c r="BG216" s="148">
        <f>IF(N216="zákl. přenesená",J216,0)</f>
        <v>0</v>
      </c>
      <c r="BH216" s="148">
        <f>IF(N216="sníž. přenesená",J216,0)</f>
        <v>0</v>
      </c>
      <c r="BI216" s="148">
        <f>IF(N216="nulová",J216,0)</f>
        <v>0</v>
      </c>
      <c r="BJ216" s="17" t="s">
        <v>85</v>
      </c>
      <c r="BK216" s="148">
        <f>ROUND(I216*H216,2)</f>
        <v>0</v>
      </c>
      <c r="BL216" s="17" t="s">
        <v>730</v>
      </c>
      <c r="BM216" s="147" t="s">
        <v>691</v>
      </c>
    </row>
    <row r="217" spans="2:65" s="1" customFormat="1" x14ac:dyDescent="0.2">
      <c r="B217" s="32"/>
      <c r="D217" s="149" t="s">
        <v>198</v>
      </c>
      <c r="F217" s="150" t="s">
        <v>2670</v>
      </c>
      <c r="I217" s="151"/>
      <c r="L217" s="32"/>
      <c r="M217" s="152"/>
      <c r="T217" s="56"/>
      <c r="AT217" s="17" t="s">
        <v>198</v>
      </c>
      <c r="AU217" s="17" t="s">
        <v>87</v>
      </c>
    </row>
    <row r="218" spans="2:65" s="13" customFormat="1" x14ac:dyDescent="0.2">
      <c r="B218" s="159"/>
      <c r="D218" s="149" t="s">
        <v>199</v>
      </c>
      <c r="E218" s="160" t="s">
        <v>1</v>
      </c>
      <c r="F218" s="161" t="s">
        <v>2794</v>
      </c>
      <c r="H218" s="162">
        <v>0.155</v>
      </c>
      <c r="I218" s="163"/>
      <c r="L218" s="159"/>
      <c r="M218" s="164"/>
      <c r="T218" s="165"/>
      <c r="AT218" s="160" t="s">
        <v>199</v>
      </c>
      <c r="AU218" s="160" t="s">
        <v>87</v>
      </c>
      <c r="AV218" s="13" t="s">
        <v>87</v>
      </c>
      <c r="AW218" s="13" t="s">
        <v>33</v>
      </c>
      <c r="AX218" s="13" t="s">
        <v>85</v>
      </c>
      <c r="AY218" s="160" t="s">
        <v>185</v>
      </c>
    </row>
    <row r="219" spans="2:65" s="1" customFormat="1" ht="16.5" customHeight="1" x14ac:dyDescent="0.2">
      <c r="B219" s="32"/>
      <c r="C219" s="136" t="s">
        <v>480</v>
      </c>
      <c r="D219" s="136" t="s">
        <v>191</v>
      </c>
      <c r="E219" s="137" t="s">
        <v>2672</v>
      </c>
      <c r="F219" s="138" t="s">
        <v>2673</v>
      </c>
      <c r="G219" s="139" t="s">
        <v>382</v>
      </c>
      <c r="H219" s="140">
        <v>3.42</v>
      </c>
      <c r="I219" s="141"/>
      <c r="J219" s="142">
        <f>ROUND(I219*H219,2)</f>
        <v>0</v>
      </c>
      <c r="K219" s="138" t="s">
        <v>195</v>
      </c>
      <c r="L219" s="32"/>
      <c r="M219" s="143" t="s">
        <v>1</v>
      </c>
      <c r="N219" s="144" t="s">
        <v>42</v>
      </c>
      <c r="P219" s="145">
        <f>O219*H219</f>
        <v>0</v>
      </c>
      <c r="Q219" s="145">
        <v>0</v>
      </c>
      <c r="R219" s="145">
        <f>Q219*H219</f>
        <v>0</v>
      </c>
      <c r="S219" s="145">
        <v>0</v>
      </c>
      <c r="T219" s="146">
        <f>S219*H219</f>
        <v>0</v>
      </c>
      <c r="AR219" s="147" t="s">
        <v>730</v>
      </c>
      <c r="AT219" s="147" t="s">
        <v>191</v>
      </c>
      <c r="AU219" s="147" t="s">
        <v>87</v>
      </c>
      <c r="AY219" s="17" t="s">
        <v>185</v>
      </c>
      <c r="BE219" s="148">
        <f>IF(N219="základní",J219,0)</f>
        <v>0</v>
      </c>
      <c r="BF219" s="148">
        <f>IF(N219="snížená",J219,0)</f>
        <v>0</v>
      </c>
      <c r="BG219" s="148">
        <f>IF(N219="zákl. přenesená",J219,0)</f>
        <v>0</v>
      </c>
      <c r="BH219" s="148">
        <f>IF(N219="sníž. přenesená",J219,0)</f>
        <v>0</v>
      </c>
      <c r="BI219" s="148">
        <f>IF(N219="nulová",J219,0)</f>
        <v>0</v>
      </c>
      <c r="BJ219" s="17" t="s">
        <v>85</v>
      </c>
      <c r="BK219" s="148">
        <f>ROUND(I219*H219,2)</f>
        <v>0</v>
      </c>
      <c r="BL219" s="17" t="s">
        <v>730</v>
      </c>
      <c r="BM219" s="147" t="s">
        <v>706</v>
      </c>
    </row>
    <row r="220" spans="2:65" s="1" customFormat="1" ht="19.2" x14ac:dyDescent="0.2">
      <c r="B220" s="32"/>
      <c r="D220" s="149" t="s">
        <v>198</v>
      </c>
      <c r="F220" s="150" t="s">
        <v>2674</v>
      </c>
      <c r="I220" s="151"/>
      <c r="L220" s="32"/>
      <c r="M220" s="152"/>
      <c r="T220" s="56"/>
      <c r="AT220" s="17" t="s">
        <v>198</v>
      </c>
      <c r="AU220" s="17" t="s">
        <v>87</v>
      </c>
    </row>
    <row r="221" spans="2:65" s="13" customFormat="1" x14ac:dyDescent="0.2">
      <c r="B221" s="159"/>
      <c r="D221" s="149" t="s">
        <v>199</v>
      </c>
      <c r="E221" s="160" t="s">
        <v>1</v>
      </c>
      <c r="F221" s="161" t="s">
        <v>2795</v>
      </c>
      <c r="H221" s="162">
        <v>3.42</v>
      </c>
      <c r="I221" s="163"/>
      <c r="L221" s="159"/>
      <c r="M221" s="164"/>
      <c r="T221" s="165"/>
      <c r="AT221" s="160" t="s">
        <v>199</v>
      </c>
      <c r="AU221" s="160" t="s">
        <v>87</v>
      </c>
      <c r="AV221" s="13" t="s">
        <v>87</v>
      </c>
      <c r="AW221" s="13" t="s">
        <v>33</v>
      </c>
      <c r="AX221" s="13" t="s">
        <v>85</v>
      </c>
      <c r="AY221" s="160" t="s">
        <v>185</v>
      </c>
    </row>
    <row r="222" spans="2:65" s="1" customFormat="1" ht="16.5" customHeight="1" x14ac:dyDescent="0.2">
      <c r="B222" s="32"/>
      <c r="C222" s="136" t="s">
        <v>492</v>
      </c>
      <c r="D222" s="136" t="s">
        <v>191</v>
      </c>
      <c r="E222" s="137" t="s">
        <v>2676</v>
      </c>
      <c r="F222" s="138" t="s">
        <v>2677</v>
      </c>
      <c r="G222" s="139" t="s">
        <v>382</v>
      </c>
      <c r="H222" s="140">
        <v>1.5</v>
      </c>
      <c r="I222" s="141"/>
      <c r="J222" s="142">
        <f>ROUND(I222*H222,2)</f>
        <v>0</v>
      </c>
      <c r="K222" s="138" t="s">
        <v>195</v>
      </c>
      <c r="L222" s="32"/>
      <c r="M222" s="143" t="s">
        <v>1</v>
      </c>
      <c r="N222" s="144" t="s">
        <v>42</v>
      </c>
      <c r="P222" s="145">
        <f>O222*H222</f>
        <v>0</v>
      </c>
      <c r="Q222" s="145">
        <v>2.3010199999999998</v>
      </c>
      <c r="R222" s="145">
        <f>Q222*H222</f>
        <v>3.45153</v>
      </c>
      <c r="S222" s="145">
        <v>0</v>
      </c>
      <c r="T222" s="146">
        <f>S222*H222</f>
        <v>0</v>
      </c>
      <c r="AR222" s="147" t="s">
        <v>730</v>
      </c>
      <c r="AT222" s="147" t="s">
        <v>191</v>
      </c>
      <c r="AU222" s="147" t="s">
        <v>87</v>
      </c>
      <c r="AY222" s="17" t="s">
        <v>185</v>
      </c>
      <c r="BE222" s="148">
        <f>IF(N222="základní",J222,0)</f>
        <v>0</v>
      </c>
      <c r="BF222" s="148">
        <f>IF(N222="snížená",J222,0)</f>
        <v>0</v>
      </c>
      <c r="BG222" s="148">
        <f>IF(N222="zákl. přenesená",J222,0)</f>
        <v>0</v>
      </c>
      <c r="BH222" s="148">
        <f>IF(N222="sníž. přenesená",J222,0)</f>
        <v>0</v>
      </c>
      <c r="BI222" s="148">
        <f>IF(N222="nulová",J222,0)</f>
        <v>0</v>
      </c>
      <c r="BJ222" s="17" t="s">
        <v>85</v>
      </c>
      <c r="BK222" s="148">
        <f>ROUND(I222*H222,2)</f>
        <v>0</v>
      </c>
      <c r="BL222" s="17" t="s">
        <v>730</v>
      </c>
      <c r="BM222" s="147" t="s">
        <v>718</v>
      </c>
    </row>
    <row r="223" spans="2:65" s="1" customFormat="1" x14ac:dyDescent="0.2">
      <c r="B223" s="32"/>
      <c r="D223" s="149" t="s">
        <v>198</v>
      </c>
      <c r="F223" s="150" t="s">
        <v>2678</v>
      </c>
      <c r="I223" s="151"/>
      <c r="L223" s="32"/>
      <c r="M223" s="152"/>
      <c r="T223" s="56"/>
      <c r="AT223" s="17" t="s">
        <v>198</v>
      </c>
      <c r="AU223" s="17" t="s">
        <v>87</v>
      </c>
    </row>
    <row r="224" spans="2:65" s="13" customFormat="1" x14ac:dyDescent="0.2">
      <c r="B224" s="159"/>
      <c r="D224" s="149" t="s">
        <v>199</v>
      </c>
      <c r="E224" s="160" t="s">
        <v>1</v>
      </c>
      <c r="F224" s="161" t="s">
        <v>2796</v>
      </c>
      <c r="H224" s="162">
        <v>1.5</v>
      </c>
      <c r="I224" s="163"/>
      <c r="L224" s="159"/>
      <c r="M224" s="164"/>
      <c r="T224" s="165"/>
      <c r="AT224" s="160" t="s">
        <v>199</v>
      </c>
      <c r="AU224" s="160" t="s">
        <v>87</v>
      </c>
      <c r="AV224" s="13" t="s">
        <v>87</v>
      </c>
      <c r="AW224" s="13" t="s">
        <v>33</v>
      </c>
      <c r="AX224" s="13" t="s">
        <v>85</v>
      </c>
      <c r="AY224" s="160" t="s">
        <v>185</v>
      </c>
    </row>
    <row r="225" spans="2:65" s="12" customFormat="1" x14ac:dyDescent="0.2">
      <c r="B225" s="153"/>
      <c r="D225" s="149" t="s">
        <v>199</v>
      </c>
      <c r="E225" s="154" t="s">
        <v>1</v>
      </c>
      <c r="F225" s="155" t="s">
        <v>2680</v>
      </c>
      <c r="H225" s="154" t="s">
        <v>1</v>
      </c>
      <c r="I225" s="156"/>
      <c r="L225" s="153"/>
      <c r="M225" s="157"/>
      <c r="T225" s="158"/>
      <c r="AT225" s="154" t="s">
        <v>199</v>
      </c>
      <c r="AU225" s="154" t="s">
        <v>87</v>
      </c>
      <c r="AV225" s="12" t="s">
        <v>85</v>
      </c>
      <c r="AW225" s="12" t="s">
        <v>33</v>
      </c>
      <c r="AX225" s="12" t="s">
        <v>77</v>
      </c>
      <c r="AY225" s="154" t="s">
        <v>185</v>
      </c>
    </row>
    <row r="226" spans="2:65" s="1" customFormat="1" ht="16.5" customHeight="1" x14ac:dyDescent="0.2">
      <c r="B226" s="32"/>
      <c r="C226" s="176" t="s">
        <v>497</v>
      </c>
      <c r="D226" s="176" t="s">
        <v>455</v>
      </c>
      <c r="E226" s="177" t="s">
        <v>2681</v>
      </c>
      <c r="F226" s="178" t="s">
        <v>2682</v>
      </c>
      <c r="G226" s="179" t="s">
        <v>532</v>
      </c>
      <c r="H226" s="180">
        <v>6</v>
      </c>
      <c r="I226" s="181"/>
      <c r="J226" s="182">
        <f>ROUND(I226*H226,2)</f>
        <v>0</v>
      </c>
      <c r="K226" s="178" t="s">
        <v>1</v>
      </c>
      <c r="L226" s="183"/>
      <c r="M226" s="184" t="s">
        <v>1</v>
      </c>
      <c r="N226" s="185" t="s">
        <v>42</v>
      </c>
      <c r="P226" s="145">
        <f>O226*H226</f>
        <v>0</v>
      </c>
      <c r="Q226" s="145">
        <v>1.311E-2</v>
      </c>
      <c r="R226" s="145">
        <f>Q226*H226</f>
        <v>7.8660000000000008E-2</v>
      </c>
      <c r="S226" s="145">
        <v>0</v>
      </c>
      <c r="T226" s="146">
        <f>S226*H226</f>
        <v>0</v>
      </c>
      <c r="AR226" s="147" t="s">
        <v>2597</v>
      </c>
      <c r="AT226" s="147" t="s">
        <v>455</v>
      </c>
      <c r="AU226" s="147" t="s">
        <v>87</v>
      </c>
      <c r="AY226" s="17" t="s">
        <v>185</v>
      </c>
      <c r="BE226" s="148">
        <f>IF(N226="základní",J226,0)</f>
        <v>0</v>
      </c>
      <c r="BF226" s="148">
        <f>IF(N226="snížená",J226,0)</f>
        <v>0</v>
      </c>
      <c r="BG226" s="148">
        <f>IF(N226="zákl. přenesená",J226,0)</f>
        <v>0</v>
      </c>
      <c r="BH226" s="148">
        <f>IF(N226="sníž. přenesená",J226,0)</f>
        <v>0</v>
      </c>
      <c r="BI226" s="148">
        <f>IF(N226="nulová",J226,0)</f>
        <v>0</v>
      </c>
      <c r="BJ226" s="17" t="s">
        <v>85</v>
      </c>
      <c r="BK226" s="148">
        <f>ROUND(I226*H226,2)</f>
        <v>0</v>
      </c>
      <c r="BL226" s="17" t="s">
        <v>730</v>
      </c>
      <c r="BM226" s="147" t="s">
        <v>2683</v>
      </c>
    </row>
    <row r="227" spans="2:65" s="1" customFormat="1" x14ac:dyDescent="0.2">
      <c r="B227" s="32"/>
      <c r="D227" s="149" t="s">
        <v>198</v>
      </c>
      <c r="F227" s="150" t="s">
        <v>2682</v>
      </c>
      <c r="I227" s="151"/>
      <c r="L227" s="32"/>
      <c r="M227" s="152"/>
      <c r="T227" s="56"/>
      <c r="AT227" s="17" t="s">
        <v>198</v>
      </c>
      <c r="AU227" s="17" t="s">
        <v>87</v>
      </c>
    </row>
    <row r="228" spans="2:65" s="13" customFormat="1" x14ac:dyDescent="0.2">
      <c r="B228" s="159"/>
      <c r="D228" s="149" t="s">
        <v>199</v>
      </c>
      <c r="E228" s="160" t="s">
        <v>1</v>
      </c>
      <c r="F228" s="161" t="s">
        <v>2797</v>
      </c>
      <c r="H228" s="162">
        <v>6</v>
      </c>
      <c r="I228" s="163"/>
      <c r="L228" s="159"/>
      <c r="M228" s="164"/>
      <c r="T228" s="165"/>
      <c r="AT228" s="160" t="s">
        <v>199</v>
      </c>
      <c r="AU228" s="160" t="s">
        <v>87</v>
      </c>
      <c r="AV228" s="13" t="s">
        <v>87</v>
      </c>
      <c r="AW228" s="13" t="s">
        <v>33</v>
      </c>
      <c r="AX228" s="13" t="s">
        <v>85</v>
      </c>
      <c r="AY228" s="160" t="s">
        <v>185</v>
      </c>
    </row>
    <row r="229" spans="2:65" s="1" customFormat="1" ht="16.5" customHeight="1" x14ac:dyDescent="0.2">
      <c r="B229" s="32"/>
      <c r="C229" s="136" t="s">
        <v>506</v>
      </c>
      <c r="D229" s="136" t="s">
        <v>191</v>
      </c>
      <c r="E229" s="137" t="s">
        <v>2685</v>
      </c>
      <c r="F229" s="138" t="s">
        <v>2686</v>
      </c>
      <c r="G229" s="139" t="s">
        <v>382</v>
      </c>
      <c r="H229" s="140">
        <v>8.9700000000000006</v>
      </c>
      <c r="I229" s="141"/>
      <c r="J229" s="142">
        <f>ROUND(I229*H229,2)</f>
        <v>0</v>
      </c>
      <c r="K229" s="138" t="s">
        <v>195</v>
      </c>
      <c r="L229" s="32"/>
      <c r="M229" s="143" t="s">
        <v>1</v>
      </c>
      <c r="N229" s="144" t="s">
        <v>42</v>
      </c>
      <c r="P229" s="145">
        <f>O229*H229</f>
        <v>0</v>
      </c>
      <c r="Q229" s="145">
        <v>0</v>
      </c>
      <c r="R229" s="145">
        <f>Q229*H229</f>
        <v>0</v>
      </c>
      <c r="S229" s="145">
        <v>0</v>
      </c>
      <c r="T229" s="146">
        <f>S229*H229</f>
        <v>0</v>
      </c>
      <c r="AR229" s="147" t="s">
        <v>730</v>
      </c>
      <c r="AT229" s="147" t="s">
        <v>191</v>
      </c>
      <c r="AU229" s="147" t="s">
        <v>87</v>
      </c>
      <c r="AY229" s="17" t="s">
        <v>185</v>
      </c>
      <c r="BE229" s="148">
        <f>IF(N229="základní",J229,0)</f>
        <v>0</v>
      </c>
      <c r="BF229" s="148">
        <f>IF(N229="snížená",J229,0)</f>
        <v>0</v>
      </c>
      <c r="BG229" s="148">
        <f>IF(N229="zákl. přenesená",J229,0)</f>
        <v>0</v>
      </c>
      <c r="BH229" s="148">
        <f>IF(N229="sníž. přenesená",J229,0)</f>
        <v>0</v>
      </c>
      <c r="BI229" s="148">
        <f>IF(N229="nulová",J229,0)</f>
        <v>0</v>
      </c>
      <c r="BJ229" s="17" t="s">
        <v>85</v>
      </c>
      <c r="BK229" s="148">
        <f>ROUND(I229*H229,2)</f>
        <v>0</v>
      </c>
      <c r="BL229" s="17" t="s">
        <v>730</v>
      </c>
      <c r="BM229" s="147" t="s">
        <v>730</v>
      </c>
    </row>
    <row r="230" spans="2:65" s="1" customFormat="1" x14ac:dyDescent="0.2">
      <c r="B230" s="32"/>
      <c r="D230" s="149" t="s">
        <v>198</v>
      </c>
      <c r="F230" s="150" t="s">
        <v>2687</v>
      </c>
      <c r="I230" s="151"/>
      <c r="L230" s="32"/>
      <c r="M230" s="152"/>
      <c r="T230" s="56"/>
      <c r="AT230" s="17" t="s">
        <v>198</v>
      </c>
      <c r="AU230" s="17" t="s">
        <v>87</v>
      </c>
    </row>
    <row r="231" spans="2:65" s="12" customFormat="1" x14ac:dyDescent="0.2">
      <c r="B231" s="153"/>
      <c r="D231" s="149" t="s">
        <v>199</v>
      </c>
      <c r="E231" s="154" t="s">
        <v>1</v>
      </c>
      <c r="F231" s="155" t="s">
        <v>2688</v>
      </c>
      <c r="H231" s="154" t="s">
        <v>1</v>
      </c>
      <c r="I231" s="156"/>
      <c r="L231" s="153"/>
      <c r="M231" s="157"/>
      <c r="T231" s="158"/>
      <c r="AT231" s="154" t="s">
        <v>199</v>
      </c>
      <c r="AU231" s="154" t="s">
        <v>87</v>
      </c>
      <c r="AV231" s="12" t="s">
        <v>85</v>
      </c>
      <c r="AW231" s="12" t="s">
        <v>33</v>
      </c>
      <c r="AX231" s="12" t="s">
        <v>77</v>
      </c>
      <c r="AY231" s="154" t="s">
        <v>185</v>
      </c>
    </row>
    <row r="232" spans="2:65" s="12" customFormat="1" x14ac:dyDescent="0.2">
      <c r="B232" s="153"/>
      <c r="D232" s="149" t="s">
        <v>199</v>
      </c>
      <c r="E232" s="154" t="s">
        <v>1</v>
      </c>
      <c r="F232" s="155" t="s">
        <v>2689</v>
      </c>
      <c r="H232" s="154" t="s">
        <v>1</v>
      </c>
      <c r="I232" s="156"/>
      <c r="L232" s="153"/>
      <c r="M232" s="157"/>
      <c r="T232" s="158"/>
      <c r="AT232" s="154" t="s">
        <v>199</v>
      </c>
      <c r="AU232" s="154" t="s">
        <v>87</v>
      </c>
      <c r="AV232" s="12" t="s">
        <v>85</v>
      </c>
      <c r="AW232" s="12" t="s">
        <v>33</v>
      </c>
      <c r="AX232" s="12" t="s">
        <v>77</v>
      </c>
      <c r="AY232" s="154" t="s">
        <v>185</v>
      </c>
    </row>
    <row r="233" spans="2:65" s="13" customFormat="1" x14ac:dyDescent="0.2">
      <c r="B233" s="159"/>
      <c r="D233" s="149" t="s">
        <v>199</v>
      </c>
      <c r="E233" s="160" t="s">
        <v>1</v>
      </c>
      <c r="F233" s="161" t="s">
        <v>2798</v>
      </c>
      <c r="H233" s="162">
        <v>1.92</v>
      </c>
      <c r="I233" s="163"/>
      <c r="L233" s="159"/>
      <c r="M233" s="164"/>
      <c r="T233" s="165"/>
      <c r="AT233" s="160" t="s">
        <v>199</v>
      </c>
      <c r="AU233" s="160" t="s">
        <v>87</v>
      </c>
      <c r="AV233" s="13" t="s">
        <v>87</v>
      </c>
      <c r="AW233" s="13" t="s">
        <v>33</v>
      </c>
      <c r="AX233" s="13" t="s">
        <v>77</v>
      </c>
      <c r="AY233" s="160" t="s">
        <v>185</v>
      </c>
    </row>
    <row r="234" spans="2:65" s="12" customFormat="1" x14ac:dyDescent="0.2">
      <c r="B234" s="153"/>
      <c r="D234" s="149" t="s">
        <v>199</v>
      </c>
      <c r="E234" s="154" t="s">
        <v>1</v>
      </c>
      <c r="F234" s="155" t="s">
        <v>2691</v>
      </c>
      <c r="H234" s="154" t="s">
        <v>1</v>
      </c>
      <c r="I234" s="156"/>
      <c r="L234" s="153"/>
      <c r="M234" s="157"/>
      <c r="T234" s="158"/>
      <c r="AT234" s="154" t="s">
        <v>199</v>
      </c>
      <c r="AU234" s="154" t="s">
        <v>87</v>
      </c>
      <c r="AV234" s="12" t="s">
        <v>85</v>
      </c>
      <c r="AW234" s="12" t="s">
        <v>33</v>
      </c>
      <c r="AX234" s="12" t="s">
        <v>77</v>
      </c>
      <c r="AY234" s="154" t="s">
        <v>185</v>
      </c>
    </row>
    <row r="235" spans="2:65" s="13" customFormat="1" x14ac:dyDescent="0.2">
      <c r="B235" s="159"/>
      <c r="D235" s="149" t="s">
        <v>199</v>
      </c>
      <c r="E235" s="160" t="s">
        <v>1</v>
      </c>
      <c r="F235" s="161" t="s">
        <v>2799</v>
      </c>
      <c r="H235" s="162">
        <v>7.05</v>
      </c>
      <c r="I235" s="163"/>
      <c r="L235" s="159"/>
      <c r="M235" s="164"/>
      <c r="T235" s="165"/>
      <c r="AT235" s="160" t="s">
        <v>199</v>
      </c>
      <c r="AU235" s="160" t="s">
        <v>87</v>
      </c>
      <c r="AV235" s="13" t="s">
        <v>87</v>
      </c>
      <c r="AW235" s="13" t="s">
        <v>33</v>
      </c>
      <c r="AX235" s="13" t="s">
        <v>77</v>
      </c>
      <c r="AY235" s="160" t="s">
        <v>185</v>
      </c>
    </row>
    <row r="236" spans="2:65" s="14" customFormat="1" x14ac:dyDescent="0.2">
      <c r="B236" s="169"/>
      <c r="D236" s="149" t="s">
        <v>199</v>
      </c>
      <c r="E236" s="170" t="s">
        <v>1</v>
      </c>
      <c r="F236" s="171" t="s">
        <v>324</v>
      </c>
      <c r="H236" s="172">
        <v>8.9700000000000006</v>
      </c>
      <c r="I236" s="173"/>
      <c r="L236" s="169"/>
      <c r="M236" s="174"/>
      <c r="T236" s="175"/>
      <c r="AT236" s="170" t="s">
        <v>199</v>
      </c>
      <c r="AU236" s="170" t="s">
        <v>87</v>
      </c>
      <c r="AV236" s="14" t="s">
        <v>184</v>
      </c>
      <c r="AW236" s="14" t="s">
        <v>33</v>
      </c>
      <c r="AX236" s="14" t="s">
        <v>85</v>
      </c>
      <c r="AY236" s="170" t="s">
        <v>185</v>
      </c>
    </row>
    <row r="237" spans="2:65" s="1" customFormat="1" ht="16.5" customHeight="1" x14ac:dyDescent="0.2">
      <c r="B237" s="32"/>
      <c r="C237" s="136" t="s">
        <v>514</v>
      </c>
      <c r="D237" s="136" t="s">
        <v>191</v>
      </c>
      <c r="E237" s="137" t="s">
        <v>2693</v>
      </c>
      <c r="F237" s="138" t="s">
        <v>2694</v>
      </c>
      <c r="G237" s="139" t="s">
        <v>365</v>
      </c>
      <c r="H237" s="140">
        <v>127</v>
      </c>
      <c r="I237" s="141"/>
      <c r="J237" s="142">
        <f>ROUND(I237*H237,2)</f>
        <v>0</v>
      </c>
      <c r="K237" s="138" t="s">
        <v>195</v>
      </c>
      <c r="L237" s="32"/>
      <c r="M237" s="143" t="s">
        <v>1</v>
      </c>
      <c r="N237" s="144" t="s">
        <v>42</v>
      </c>
      <c r="P237" s="145">
        <f>O237*H237</f>
        <v>0</v>
      </c>
      <c r="Q237" s="145">
        <v>0</v>
      </c>
      <c r="R237" s="145">
        <f>Q237*H237</f>
        <v>0</v>
      </c>
      <c r="S237" s="145">
        <v>0</v>
      </c>
      <c r="T237" s="146">
        <f>S237*H237</f>
        <v>0</v>
      </c>
      <c r="AR237" s="147" t="s">
        <v>730</v>
      </c>
      <c r="AT237" s="147" t="s">
        <v>191</v>
      </c>
      <c r="AU237" s="147" t="s">
        <v>87</v>
      </c>
      <c r="AY237" s="17" t="s">
        <v>185</v>
      </c>
      <c r="BE237" s="148">
        <f>IF(N237="základní",J237,0)</f>
        <v>0</v>
      </c>
      <c r="BF237" s="148">
        <f>IF(N237="snížená",J237,0)</f>
        <v>0</v>
      </c>
      <c r="BG237" s="148">
        <f>IF(N237="zákl. přenesená",J237,0)</f>
        <v>0</v>
      </c>
      <c r="BH237" s="148">
        <f>IF(N237="sníž. přenesená",J237,0)</f>
        <v>0</v>
      </c>
      <c r="BI237" s="148">
        <f>IF(N237="nulová",J237,0)</f>
        <v>0</v>
      </c>
      <c r="BJ237" s="17" t="s">
        <v>85</v>
      </c>
      <c r="BK237" s="148">
        <f>ROUND(I237*H237,2)</f>
        <v>0</v>
      </c>
      <c r="BL237" s="17" t="s">
        <v>730</v>
      </c>
      <c r="BM237" s="147" t="s">
        <v>743</v>
      </c>
    </row>
    <row r="238" spans="2:65" s="1" customFormat="1" ht="19.2" x14ac:dyDescent="0.2">
      <c r="B238" s="32"/>
      <c r="D238" s="149" t="s">
        <v>198</v>
      </c>
      <c r="F238" s="150" t="s">
        <v>2695</v>
      </c>
      <c r="I238" s="151"/>
      <c r="L238" s="32"/>
      <c r="M238" s="152"/>
      <c r="T238" s="56"/>
      <c r="AT238" s="17" t="s">
        <v>198</v>
      </c>
      <c r="AU238" s="17" t="s">
        <v>87</v>
      </c>
    </row>
    <row r="239" spans="2:65" s="13" customFormat="1" x14ac:dyDescent="0.2">
      <c r="B239" s="159"/>
      <c r="D239" s="149" t="s">
        <v>199</v>
      </c>
      <c r="E239" s="160" t="s">
        <v>1</v>
      </c>
      <c r="F239" s="161" t="s">
        <v>2800</v>
      </c>
      <c r="H239" s="162">
        <v>127</v>
      </c>
      <c r="I239" s="163"/>
      <c r="L239" s="159"/>
      <c r="M239" s="164"/>
      <c r="T239" s="165"/>
      <c r="AT239" s="160" t="s">
        <v>199</v>
      </c>
      <c r="AU239" s="160" t="s">
        <v>87</v>
      </c>
      <c r="AV239" s="13" t="s">
        <v>87</v>
      </c>
      <c r="AW239" s="13" t="s">
        <v>33</v>
      </c>
      <c r="AX239" s="13" t="s">
        <v>85</v>
      </c>
      <c r="AY239" s="160" t="s">
        <v>185</v>
      </c>
    </row>
    <row r="240" spans="2:65" s="12" customFormat="1" x14ac:dyDescent="0.2">
      <c r="B240" s="153"/>
      <c r="D240" s="149" t="s">
        <v>199</v>
      </c>
      <c r="E240" s="154" t="s">
        <v>1</v>
      </c>
      <c r="F240" s="155" t="s">
        <v>2697</v>
      </c>
      <c r="H240" s="154" t="s">
        <v>1</v>
      </c>
      <c r="I240" s="156"/>
      <c r="L240" s="153"/>
      <c r="M240" s="157"/>
      <c r="T240" s="158"/>
      <c r="AT240" s="154" t="s">
        <v>199</v>
      </c>
      <c r="AU240" s="154" t="s">
        <v>87</v>
      </c>
      <c r="AV240" s="12" t="s">
        <v>85</v>
      </c>
      <c r="AW240" s="12" t="s">
        <v>33</v>
      </c>
      <c r="AX240" s="12" t="s">
        <v>77</v>
      </c>
      <c r="AY240" s="154" t="s">
        <v>185</v>
      </c>
    </row>
    <row r="241" spans="2:65" s="1" customFormat="1" ht="16.5" customHeight="1" x14ac:dyDescent="0.2">
      <c r="B241" s="32"/>
      <c r="C241" s="136" t="s">
        <v>522</v>
      </c>
      <c r="D241" s="136" t="s">
        <v>191</v>
      </c>
      <c r="E241" s="137" t="s">
        <v>2801</v>
      </c>
      <c r="F241" s="138" t="s">
        <v>2802</v>
      </c>
      <c r="G241" s="139" t="s">
        <v>365</v>
      </c>
      <c r="H241" s="140">
        <v>14</v>
      </c>
      <c r="I241" s="141"/>
      <c r="J241" s="142">
        <f>ROUND(I241*H241,2)</f>
        <v>0</v>
      </c>
      <c r="K241" s="138" t="s">
        <v>195</v>
      </c>
      <c r="L241" s="32"/>
      <c r="M241" s="143" t="s">
        <v>1</v>
      </c>
      <c r="N241" s="144" t="s">
        <v>42</v>
      </c>
      <c r="P241" s="145">
        <f>O241*H241</f>
        <v>0</v>
      </c>
      <c r="Q241" s="145">
        <v>0</v>
      </c>
      <c r="R241" s="145">
        <f>Q241*H241</f>
        <v>0</v>
      </c>
      <c r="S241" s="145">
        <v>0</v>
      </c>
      <c r="T241" s="146">
        <f>S241*H241</f>
        <v>0</v>
      </c>
      <c r="AR241" s="147" t="s">
        <v>730</v>
      </c>
      <c r="AT241" s="147" t="s">
        <v>191</v>
      </c>
      <c r="AU241" s="147" t="s">
        <v>87</v>
      </c>
      <c r="AY241" s="17" t="s">
        <v>185</v>
      </c>
      <c r="BE241" s="148">
        <f>IF(N241="základní",J241,0)</f>
        <v>0</v>
      </c>
      <c r="BF241" s="148">
        <f>IF(N241="snížená",J241,0)</f>
        <v>0</v>
      </c>
      <c r="BG241" s="148">
        <f>IF(N241="zákl. přenesená",J241,0)</f>
        <v>0</v>
      </c>
      <c r="BH241" s="148">
        <f>IF(N241="sníž. přenesená",J241,0)</f>
        <v>0</v>
      </c>
      <c r="BI241" s="148">
        <f>IF(N241="nulová",J241,0)</f>
        <v>0</v>
      </c>
      <c r="BJ241" s="17" t="s">
        <v>85</v>
      </c>
      <c r="BK241" s="148">
        <f>ROUND(I241*H241,2)</f>
        <v>0</v>
      </c>
      <c r="BL241" s="17" t="s">
        <v>730</v>
      </c>
      <c r="BM241" s="147" t="s">
        <v>2803</v>
      </c>
    </row>
    <row r="242" spans="2:65" s="1" customFormat="1" ht="19.2" x14ac:dyDescent="0.2">
      <c r="B242" s="32"/>
      <c r="D242" s="149" t="s">
        <v>198</v>
      </c>
      <c r="F242" s="150" t="s">
        <v>2804</v>
      </c>
      <c r="I242" s="151"/>
      <c r="L242" s="32"/>
      <c r="M242" s="152"/>
      <c r="T242" s="56"/>
      <c r="AT242" s="17" t="s">
        <v>198</v>
      </c>
      <c r="AU242" s="17" t="s">
        <v>87</v>
      </c>
    </row>
    <row r="243" spans="2:65" s="13" customFormat="1" x14ac:dyDescent="0.2">
      <c r="B243" s="159"/>
      <c r="D243" s="149" t="s">
        <v>199</v>
      </c>
      <c r="E243" s="160" t="s">
        <v>1</v>
      </c>
      <c r="F243" s="161" t="s">
        <v>2805</v>
      </c>
      <c r="H243" s="162">
        <v>14</v>
      </c>
      <c r="I243" s="163"/>
      <c r="L243" s="159"/>
      <c r="M243" s="164"/>
      <c r="T243" s="165"/>
      <c r="AT243" s="160" t="s">
        <v>199</v>
      </c>
      <c r="AU243" s="160" t="s">
        <v>87</v>
      </c>
      <c r="AV243" s="13" t="s">
        <v>87</v>
      </c>
      <c r="AW243" s="13" t="s">
        <v>33</v>
      </c>
      <c r="AX243" s="13" t="s">
        <v>85</v>
      </c>
      <c r="AY243" s="160" t="s">
        <v>185</v>
      </c>
    </row>
    <row r="244" spans="2:65" s="12" customFormat="1" x14ac:dyDescent="0.2">
      <c r="B244" s="153"/>
      <c r="D244" s="149" t="s">
        <v>199</v>
      </c>
      <c r="E244" s="154" t="s">
        <v>1</v>
      </c>
      <c r="F244" s="155" t="s">
        <v>2806</v>
      </c>
      <c r="H244" s="154" t="s">
        <v>1</v>
      </c>
      <c r="I244" s="156"/>
      <c r="L244" s="153"/>
      <c r="M244" s="157"/>
      <c r="T244" s="158"/>
      <c r="AT244" s="154" t="s">
        <v>199</v>
      </c>
      <c r="AU244" s="154" t="s">
        <v>87</v>
      </c>
      <c r="AV244" s="12" t="s">
        <v>85</v>
      </c>
      <c r="AW244" s="12" t="s">
        <v>33</v>
      </c>
      <c r="AX244" s="12" t="s">
        <v>77</v>
      </c>
      <c r="AY244" s="154" t="s">
        <v>185</v>
      </c>
    </row>
    <row r="245" spans="2:65" s="1" customFormat="1" ht="16.5" customHeight="1" x14ac:dyDescent="0.2">
      <c r="B245" s="32"/>
      <c r="C245" s="136" t="s">
        <v>529</v>
      </c>
      <c r="D245" s="136" t="s">
        <v>191</v>
      </c>
      <c r="E245" s="137" t="s">
        <v>2698</v>
      </c>
      <c r="F245" s="138" t="s">
        <v>2699</v>
      </c>
      <c r="G245" s="139" t="s">
        <v>382</v>
      </c>
      <c r="H245" s="140">
        <v>1.5</v>
      </c>
      <c r="I245" s="141"/>
      <c r="J245" s="142">
        <f>ROUND(I245*H245,2)</f>
        <v>0</v>
      </c>
      <c r="K245" s="138" t="s">
        <v>195</v>
      </c>
      <c r="L245" s="32"/>
      <c r="M245" s="143" t="s">
        <v>1</v>
      </c>
      <c r="N245" s="144" t="s">
        <v>42</v>
      </c>
      <c r="P245" s="145">
        <f>O245*H245</f>
        <v>0</v>
      </c>
      <c r="Q245" s="145">
        <v>0</v>
      </c>
      <c r="R245" s="145">
        <f>Q245*H245</f>
        <v>0</v>
      </c>
      <c r="S245" s="145">
        <v>0</v>
      </c>
      <c r="T245" s="146">
        <f>S245*H245</f>
        <v>0</v>
      </c>
      <c r="AR245" s="147" t="s">
        <v>730</v>
      </c>
      <c r="AT245" s="147" t="s">
        <v>191</v>
      </c>
      <c r="AU245" s="147" t="s">
        <v>87</v>
      </c>
      <c r="AY245" s="17" t="s">
        <v>185</v>
      </c>
      <c r="BE245" s="148">
        <f>IF(N245="základní",J245,0)</f>
        <v>0</v>
      </c>
      <c r="BF245" s="148">
        <f>IF(N245="snížená",J245,0)</f>
        <v>0</v>
      </c>
      <c r="BG245" s="148">
        <f>IF(N245="zákl. přenesená",J245,0)</f>
        <v>0</v>
      </c>
      <c r="BH245" s="148">
        <f>IF(N245="sníž. přenesená",J245,0)</f>
        <v>0</v>
      </c>
      <c r="BI245" s="148">
        <f>IF(N245="nulová",J245,0)</f>
        <v>0</v>
      </c>
      <c r="BJ245" s="17" t="s">
        <v>85</v>
      </c>
      <c r="BK245" s="148">
        <f>ROUND(I245*H245,2)</f>
        <v>0</v>
      </c>
      <c r="BL245" s="17" t="s">
        <v>730</v>
      </c>
      <c r="BM245" s="147" t="s">
        <v>2700</v>
      </c>
    </row>
    <row r="246" spans="2:65" s="1" customFormat="1" ht="19.2" x14ac:dyDescent="0.2">
      <c r="B246" s="32"/>
      <c r="D246" s="149" t="s">
        <v>198</v>
      </c>
      <c r="F246" s="150" t="s">
        <v>2701</v>
      </c>
      <c r="I246" s="151"/>
      <c r="L246" s="32"/>
      <c r="M246" s="152"/>
      <c r="T246" s="56"/>
      <c r="AT246" s="17" t="s">
        <v>198</v>
      </c>
      <c r="AU246" s="17" t="s">
        <v>87</v>
      </c>
    </row>
    <row r="247" spans="2:65" s="13" customFormat="1" x14ac:dyDescent="0.2">
      <c r="B247" s="159"/>
      <c r="D247" s="149" t="s">
        <v>199</v>
      </c>
      <c r="E247" s="160" t="s">
        <v>1</v>
      </c>
      <c r="F247" s="161" t="s">
        <v>2807</v>
      </c>
      <c r="H247" s="162">
        <v>1.5</v>
      </c>
      <c r="I247" s="163"/>
      <c r="L247" s="159"/>
      <c r="M247" s="164"/>
      <c r="T247" s="165"/>
      <c r="AT247" s="160" t="s">
        <v>199</v>
      </c>
      <c r="AU247" s="160" t="s">
        <v>87</v>
      </c>
      <c r="AV247" s="13" t="s">
        <v>87</v>
      </c>
      <c r="AW247" s="13" t="s">
        <v>33</v>
      </c>
      <c r="AX247" s="13" t="s">
        <v>85</v>
      </c>
      <c r="AY247" s="160" t="s">
        <v>185</v>
      </c>
    </row>
    <row r="248" spans="2:65" s="1" customFormat="1" ht="16.5" customHeight="1" x14ac:dyDescent="0.2">
      <c r="B248" s="32"/>
      <c r="C248" s="136" t="s">
        <v>537</v>
      </c>
      <c r="D248" s="136" t="s">
        <v>191</v>
      </c>
      <c r="E248" s="137" t="s">
        <v>2703</v>
      </c>
      <c r="F248" s="138" t="s">
        <v>2704</v>
      </c>
      <c r="G248" s="139" t="s">
        <v>365</v>
      </c>
      <c r="H248" s="140">
        <v>141</v>
      </c>
      <c r="I248" s="141"/>
      <c r="J248" s="142">
        <f>ROUND(I248*H248,2)</f>
        <v>0</v>
      </c>
      <c r="K248" s="138" t="s">
        <v>195</v>
      </c>
      <c r="L248" s="32"/>
      <c r="M248" s="143" t="s">
        <v>1</v>
      </c>
      <c r="N248" s="144" t="s">
        <v>42</v>
      </c>
      <c r="P248" s="145">
        <f>O248*H248</f>
        <v>0</v>
      </c>
      <c r="Q248" s="145">
        <v>0</v>
      </c>
      <c r="R248" s="145">
        <f>Q248*H248</f>
        <v>0</v>
      </c>
      <c r="S248" s="145">
        <v>0</v>
      </c>
      <c r="T248" s="146">
        <f>S248*H248</f>
        <v>0</v>
      </c>
      <c r="AR248" s="147" t="s">
        <v>730</v>
      </c>
      <c r="AT248" s="147" t="s">
        <v>191</v>
      </c>
      <c r="AU248" s="147" t="s">
        <v>87</v>
      </c>
      <c r="AY248" s="17" t="s">
        <v>185</v>
      </c>
      <c r="BE248" s="148">
        <f>IF(N248="základní",J248,0)</f>
        <v>0</v>
      </c>
      <c r="BF248" s="148">
        <f>IF(N248="snížená",J248,0)</f>
        <v>0</v>
      </c>
      <c r="BG248" s="148">
        <f>IF(N248="zákl. přenesená",J248,0)</f>
        <v>0</v>
      </c>
      <c r="BH248" s="148">
        <f>IF(N248="sníž. přenesená",J248,0)</f>
        <v>0</v>
      </c>
      <c r="BI248" s="148">
        <f>IF(N248="nulová",J248,0)</f>
        <v>0</v>
      </c>
      <c r="BJ248" s="17" t="s">
        <v>85</v>
      </c>
      <c r="BK248" s="148">
        <f>ROUND(I248*H248,2)</f>
        <v>0</v>
      </c>
      <c r="BL248" s="17" t="s">
        <v>730</v>
      </c>
      <c r="BM248" s="147" t="s">
        <v>2705</v>
      </c>
    </row>
    <row r="249" spans="2:65" s="1" customFormat="1" x14ac:dyDescent="0.2">
      <c r="B249" s="32"/>
      <c r="D249" s="149" t="s">
        <v>198</v>
      </c>
      <c r="F249" s="150" t="s">
        <v>2706</v>
      </c>
      <c r="I249" s="151"/>
      <c r="L249" s="32"/>
      <c r="M249" s="152"/>
      <c r="T249" s="56"/>
      <c r="AT249" s="17" t="s">
        <v>198</v>
      </c>
      <c r="AU249" s="17" t="s">
        <v>87</v>
      </c>
    </row>
    <row r="250" spans="2:65" s="12" customFormat="1" x14ac:dyDescent="0.2">
      <c r="B250" s="153"/>
      <c r="D250" s="149" t="s">
        <v>199</v>
      </c>
      <c r="E250" s="154" t="s">
        <v>1</v>
      </c>
      <c r="F250" s="155" t="s">
        <v>2707</v>
      </c>
      <c r="H250" s="154" t="s">
        <v>1</v>
      </c>
      <c r="I250" s="156"/>
      <c r="L250" s="153"/>
      <c r="M250" s="157"/>
      <c r="T250" s="158"/>
      <c r="AT250" s="154" t="s">
        <v>199</v>
      </c>
      <c r="AU250" s="154" t="s">
        <v>87</v>
      </c>
      <c r="AV250" s="12" t="s">
        <v>85</v>
      </c>
      <c r="AW250" s="12" t="s">
        <v>33</v>
      </c>
      <c r="AX250" s="12" t="s">
        <v>77</v>
      </c>
      <c r="AY250" s="154" t="s">
        <v>185</v>
      </c>
    </row>
    <row r="251" spans="2:65" s="13" customFormat="1" x14ac:dyDescent="0.2">
      <c r="B251" s="159"/>
      <c r="D251" s="149" t="s">
        <v>199</v>
      </c>
      <c r="E251" s="160" t="s">
        <v>1</v>
      </c>
      <c r="F251" s="161" t="s">
        <v>2808</v>
      </c>
      <c r="H251" s="162">
        <v>141</v>
      </c>
      <c r="I251" s="163"/>
      <c r="L251" s="159"/>
      <c r="M251" s="164"/>
      <c r="T251" s="165"/>
      <c r="AT251" s="160" t="s">
        <v>199</v>
      </c>
      <c r="AU251" s="160" t="s">
        <v>87</v>
      </c>
      <c r="AV251" s="13" t="s">
        <v>87</v>
      </c>
      <c r="AW251" s="13" t="s">
        <v>33</v>
      </c>
      <c r="AX251" s="13" t="s">
        <v>85</v>
      </c>
      <c r="AY251" s="160" t="s">
        <v>185</v>
      </c>
    </row>
    <row r="252" spans="2:65" s="1" customFormat="1" ht="16.5" customHeight="1" x14ac:dyDescent="0.2">
      <c r="B252" s="32"/>
      <c r="C252" s="136" t="s">
        <v>543</v>
      </c>
      <c r="D252" s="136" t="s">
        <v>191</v>
      </c>
      <c r="E252" s="137" t="s">
        <v>2709</v>
      </c>
      <c r="F252" s="138" t="s">
        <v>2710</v>
      </c>
      <c r="G252" s="139" t="s">
        <v>365</v>
      </c>
      <c r="H252" s="140">
        <v>127</v>
      </c>
      <c r="I252" s="141"/>
      <c r="J252" s="142">
        <f>ROUND(I252*H252,2)</f>
        <v>0</v>
      </c>
      <c r="K252" s="138" t="s">
        <v>195</v>
      </c>
      <c r="L252" s="32"/>
      <c r="M252" s="143" t="s">
        <v>1</v>
      </c>
      <c r="N252" s="144" t="s">
        <v>42</v>
      </c>
      <c r="P252" s="145">
        <f>O252*H252</f>
        <v>0</v>
      </c>
      <c r="Q252" s="145">
        <v>0</v>
      </c>
      <c r="R252" s="145">
        <f>Q252*H252</f>
        <v>0</v>
      </c>
      <c r="S252" s="145">
        <v>0</v>
      </c>
      <c r="T252" s="146">
        <f>S252*H252</f>
        <v>0</v>
      </c>
      <c r="AR252" s="147" t="s">
        <v>730</v>
      </c>
      <c r="AT252" s="147" t="s">
        <v>191</v>
      </c>
      <c r="AU252" s="147" t="s">
        <v>87</v>
      </c>
      <c r="AY252" s="17" t="s">
        <v>185</v>
      </c>
      <c r="BE252" s="148">
        <f>IF(N252="základní",J252,0)</f>
        <v>0</v>
      </c>
      <c r="BF252" s="148">
        <f>IF(N252="snížená",J252,0)</f>
        <v>0</v>
      </c>
      <c r="BG252" s="148">
        <f>IF(N252="zákl. přenesená",J252,0)</f>
        <v>0</v>
      </c>
      <c r="BH252" s="148">
        <f>IF(N252="sníž. přenesená",J252,0)</f>
        <v>0</v>
      </c>
      <c r="BI252" s="148">
        <f>IF(N252="nulová",J252,0)</f>
        <v>0</v>
      </c>
      <c r="BJ252" s="17" t="s">
        <v>85</v>
      </c>
      <c r="BK252" s="148">
        <f>ROUND(I252*H252,2)</f>
        <v>0</v>
      </c>
      <c r="BL252" s="17" t="s">
        <v>730</v>
      </c>
      <c r="BM252" s="147" t="s">
        <v>2711</v>
      </c>
    </row>
    <row r="253" spans="2:65" s="1" customFormat="1" ht="19.2" x14ac:dyDescent="0.2">
      <c r="B253" s="32"/>
      <c r="D253" s="149" t="s">
        <v>198</v>
      </c>
      <c r="F253" s="150" t="s">
        <v>2712</v>
      </c>
      <c r="I253" s="151"/>
      <c r="L253" s="32"/>
      <c r="M253" s="152"/>
      <c r="T253" s="56"/>
      <c r="AT253" s="17" t="s">
        <v>198</v>
      </c>
      <c r="AU253" s="17" t="s">
        <v>87</v>
      </c>
    </row>
    <row r="254" spans="2:65" s="13" customFormat="1" x14ac:dyDescent="0.2">
      <c r="B254" s="159"/>
      <c r="D254" s="149" t="s">
        <v>199</v>
      </c>
      <c r="E254" s="160" t="s">
        <v>1</v>
      </c>
      <c r="F254" s="161" t="s">
        <v>2809</v>
      </c>
      <c r="H254" s="162">
        <v>127</v>
      </c>
      <c r="I254" s="163"/>
      <c r="L254" s="159"/>
      <c r="M254" s="164"/>
      <c r="T254" s="165"/>
      <c r="AT254" s="160" t="s">
        <v>199</v>
      </c>
      <c r="AU254" s="160" t="s">
        <v>87</v>
      </c>
      <c r="AV254" s="13" t="s">
        <v>87</v>
      </c>
      <c r="AW254" s="13" t="s">
        <v>33</v>
      </c>
      <c r="AX254" s="13" t="s">
        <v>85</v>
      </c>
      <c r="AY254" s="160" t="s">
        <v>185</v>
      </c>
    </row>
    <row r="255" spans="2:65" s="1" customFormat="1" ht="16.5" customHeight="1" x14ac:dyDescent="0.2">
      <c r="B255" s="32"/>
      <c r="C255" s="136" t="s">
        <v>552</v>
      </c>
      <c r="D255" s="136" t="s">
        <v>191</v>
      </c>
      <c r="E255" s="137" t="s">
        <v>2810</v>
      </c>
      <c r="F255" s="138" t="s">
        <v>2811</v>
      </c>
      <c r="G255" s="139" t="s">
        <v>365</v>
      </c>
      <c r="H255" s="140">
        <v>14</v>
      </c>
      <c r="I255" s="141"/>
      <c r="J255" s="142">
        <f>ROUND(I255*H255,2)</f>
        <v>0</v>
      </c>
      <c r="K255" s="138" t="s">
        <v>195</v>
      </c>
      <c r="L255" s="32"/>
      <c r="M255" s="143" t="s">
        <v>1</v>
      </c>
      <c r="N255" s="144" t="s">
        <v>42</v>
      </c>
      <c r="P255" s="145">
        <f>O255*H255</f>
        <v>0</v>
      </c>
      <c r="Q255" s="145">
        <v>0</v>
      </c>
      <c r="R255" s="145">
        <f>Q255*H255</f>
        <v>0</v>
      </c>
      <c r="S255" s="145">
        <v>0</v>
      </c>
      <c r="T255" s="146">
        <f>S255*H255</f>
        <v>0</v>
      </c>
      <c r="AR255" s="147" t="s">
        <v>730</v>
      </c>
      <c r="AT255" s="147" t="s">
        <v>191</v>
      </c>
      <c r="AU255" s="147" t="s">
        <v>87</v>
      </c>
      <c r="AY255" s="17" t="s">
        <v>185</v>
      </c>
      <c r="BE255" s="148">
        <f>IF(N255="základní",J255,0)</f>
        <v>0</v>
      </c>
      <c r="BF255" s="148">
        <f>IF(N255="snížená",J255,0)</f>
        <v>0</v>
      </c>
      <c r="BG255" s="148">
        <f>IF(N255="zákl. přenesená",J255,0)</f>
        <v>0</v>
      </c>
      <c r="BH255" s="148">
        <f>IF(N255="sníž. přenesená",J255,0)</f>
        <v>0</v>
      </c>
      <c r="BI255" s="148">
        <f>IF(N255="nulová",J255,0)</f>
        <v>0</v>
      </c>
      <c r="BJ255" s="17" t="s">
        <v>85</v>
      </c>
      <c r="BK255" s="148">
        <f>ROUND(I255*H255,2)</f>
        <v>0</v>
      </c>
      <c r="BL255" s="17" t="s">
        <v>730</v>
      </c>
      <c r="BM255" s="147" t="s">
        <v>2812</v>
      </c>
    </row>
    <row r="256" spans="2:65" s="1" customFormat="1" ht="19.2" x14ac:dyDescent="0.2">
      <c r="B256" s="32"/>
      <c r="D256" s="149" t="s">
        <v>198</v>
      </c>
      <c r="F256" s="150" t="s">
        <v>2813</v>
      </c>
      <c r="I256" s="151"/>
      <c r="L256" s="32"/>
      <c r="M256" s="152"/>
      <c r="T256" s="56"/>
      <c r="AT256" s="17" t="s">
        <v>198</v>
      </c>
      <c r="AU256" s="17" t="s">
        <v>87</v>
      </c>
    </row>
    <row r="257" spans="2:65" s="13" customFormat="1" x14ac:dyDescent="0.2">
      <c r="B257" s="159"/>
      <c r="D257" s="149" t="s">
        <v>199</v>
      </c>
      <c r="E257" s="160" t="s">
        <v>1</v>
      </c>
      <c r="F257" s="161" t="s">
        <v>2814</v>
      </c>
      <c r="H257" s="162">
        <v>14</v>
      </c>
      <c r="I257" s="163"/>
      <c r="L257" s="159"/>
      <c r="M257" s="164"/>
      <c r="T257" s="165"/>
      <c r="AT257" s="160" t="s">
        <v>199</v>
      </c>
      <c r="AU257" s="160" t="s">
        <v>87</v>
      </c>
      <c r="AV257" s="13" t="s">
        <v>87</v>
      </c>
      <c r="AW257" s="13" t="s">
        <v>33</v>
      </c>
      <c r="AX257" s="13" t="s">
        <v>85</v>
      </c>
      <c r="AY257" s="160" t="s">
        <v>185</v>
      </c>
    </row>
    <row r="258" spans="2:65" s="1" customFormat="1" ht="16.5" customHeight="1" x14ac:dyDescent="0.2">
      <c r="B258" s="32"/>
      <c r="C258" s="136" t="s">
        <v>558</v>
      </c>
      <c r="D258" s="136" t="s">
        <v>191</v>
      </c>
      <c r="E258" s="137" t="s">
        <v>2714</v>
      </c>
      <c r="F258" s="138" t="s">
        <v>2715</v>
      </c>
      <c r="G258" s="139" t="s">
        <v>365</v>
      </c>
      <c r="H258" s="140">
        <v>141</v>
      </c>
      <c r="I258" s="141"/>
      <c r="J258" s="142">
        <f>ROUND(I258*H258,2)</f>
        <v>0</v>
      </c>
      <c r="K258" s="138" t="s">
        <v>195</v>
      </c>
      <c r="L258" s="32"/>
      <c r="M258" s="143" t="s">
        <v>1</v>
      </c>
      <c r="N258" s="144" t="s">
        <v>42</v>
      </c>
      <c r="P258" s="145">
        <f>O258*H258</f>
        <v>0</v>
      </c>
      <c r="Q258" s="145">
        <v>9.0000000000000006E-5</v>
      </c>
      <c r="R258" s="145">
        <f>Q258*H258</f>
        <v>1.2690000000000002E-2</v>
      </c>
      <c r="S258" s="145">
        <v>0</v>
      </c>
      <c r="T258" s="146">
        <f>S258*H258</f>
        <v>0</v>
      </c>
      <c r="AR258" s="147" t="s">
        <v>730</v>
      </c>
      <c r="AT258" s="147" t="s">
        <v>191</v>
      </c>
      <c r="AU258" s="147" t="s">
        <v>87</v>
      </c>
      <c r="AY258" s="17" t="s">
        <v>185</v>
      </c>
      <c r="BE258" s="148">
        <f>IF(N258="základní",J258,0)</f>
        <v>0</v>
      </c>
      <c r="BF258" s="148">
        <f>IF(N258="snížená",J258,0)</f>
        <v>0</v>
      </c>
      <c r="BG258" s="148">
        <f>IF(N258="zákl. přenesená",J258,0)</f>
        <v>0</v>
      </c>
      <c r="BH258" s="148">
        <f>IF(N258="sníž. přenesená",J258,0)</f>
        <v>0</v>
      </c>
      <c r="BI258" s="148">
        <f>IF(N258="nulová",J258,0)</f>
        <v>0</v>
      </c>
      <c r="BJ258" s="17" t="s">
        <v>85</v>
      </c>
      <c r="BK258" s="148">
        <f>ROUND(I258*H258,2)</f>
        <v>0</v>
      </c>
      <c r="BL258" s="17" t="s">
        <v>730</v>
      </c>
      <c r="BM258" s="147" t="s">
        <v>776</v>
      </c>
    </row>
    <row r="259" spans="2:65" s="1" customFormat="1" x14ac:dyDescent="0.2">
      <c r="B259" s="32"/>
      <c r="D259" s="149" t="s">
        <v>198</v>
      </c>
      <c r="F259" s="150" t="s">
        <v>2716</v>
      </c>
      <c r="I259" s="151"/>
      <c r="L259" s="32"/>
      <c r="M259" s="152"/>
      <c r="T259" s="56"/>
      <c r="AT259" s="17" t="s">
        <v>198</v>
      </c>
      <c r="AU259" s="17" t="s">
        <v>87</v>
      </c>
    </row>
    <row r="260" spans="2:65" s="13" customFormat="1" x14ac:dyDescent="0.2">
      <c r="B260" s="159"/>
      <c r="D260" s="149" t="s">
        <v>199</v>
      </c>
      <c r="E260" s="160" t="s">
        <v>1</v>
      </c>
      <c r="F260" s="161" t="s">
        <v>2815</v>
      </c>
      <c r="H260" s="162">
        <v>141</v>
      </c>
      <c r="I260" s="163"/>
      <c r="L260" s="159"/>
      <c r="M260" s="164"/>
      <c r="T260" s="165"/>
      <c r="AT260" s="160" t="s">
        <v>199</v>
      </c>
      <c r="AU260" s="160" t="s">
        <v>87</v>
      </c>
      <c r="AV260" s="13" t="s">
        <v>87</v>
      </c>
      <c r="AW260" s="13" t="s">
        <v>33</v>
      </c>
      <c r="AX260" s="13" t="s">
        <v>85</v>
      </c>
      <c r="AY260" s="160" t="s">
        <v>185</v>
      </c>
    </row>
    <row r="261" spans="2:65" s="1" customFormat="1" ht="21.75" customHeight="1" x14ac:dyDescent="0.2">
      <c r="B261" s="32"/>
      <c r="C261" s="136" t="s">
        <v>568</v>
      </c>
      <c r="D261" s="136" t="s">
        <v>191</v>
      </c>
      <c r="E261" s="137" t="s">
        <v>2718</v>
      </c>
      <c r="F261" s="138" t="s">
        <v>2719</v>
      </c>
      <c r="G261" s="139" t="s">
        <v>382</v>
      </c>
      <c r="H261" s="140">
        <v>8.9700000000000006</v>
      </c>
      <c r="I261" s="141"/>
      <c r="J261" s="142">
        <f>ROUND(I261*H261,2)</f>
        <v>0</v>
      </c>
      <c r="K261" s="138" t="s">
        <v>195</v>
      </c>
      <c r="L261" s="32"/>
      <c r="M261" s="143" t="s">
        <v>1</v>
      </c>
      <c r="N261" s="144" t="s">
        <v>42</v>
      </c>
      <c r="P261" s="145">
        <f>O261*H261</f>
        <v>0</v>
      </c>
      <c r="Q261" s="145">
        <v>0</v>
      </c>
      <c r="R261" s="145">
        <f>Q261*H261</f>
        <v>0</v>
      </c>
      <c r="S261" s="145">
        <v>0</v>
      </c>
      <c r="T261" s="146">
        <f>S261*H261</f>
        <v>0</v>
      </c>
      <c r="AR261" s="147" t="s">
        <v>730</v>
      </c>
      <c r="AT261" s="147" t="s">
        <v>191</v>
      </c>
      <c r="AU261" s="147" t="s">
        <v>87</v>
      </c>
      <c r="AY261" s="17" t="s">
        <v>185</v>
      </c>
      <c r="BE261" s="148">
        <f>IF(N261="základní",J261,0)</f>
        <v>0</v>
      </c>
      <c r="BF261" s="148">
        <f>IF(N261="snížená",J261,0)</f>
        <v>0</v>
      </c>
      <c r="BG261" s="148">
        <f>IF(N261="zákl. přenesená",J261,0)</f>
        <v>0</v>
      </c>
      <c r="BH261" s="148">
        <f>IF(N261="sníž. přenesená",J261,0)</f>
        <v>0</v>
      </c>
      <c r="BI261" s="148">
        <f>IF(N261="nulová",J261,0)</f>
        <v>0</v>
      </c>
      <c r="BJ261" s="17" t="s">
        <v>85</v>
      </c>
      <c r="BK261" s="148">
        <f>ROUND(I261*H261,2)</f>
        <v>0</v>
      </c>
      <c r="BL261" s="17" t="s">
        <v>730</v>
      </c>
      <c r="BM261" s="147" t="s">
        <v>795</v>
      </c>
    </row>
    <row r="262" spans="2:65" s="1" customFormat="1" ht="19.2" x14ac:dyDescent="0.2">
      <c r="B262" s="32"/>
      <c r="D262" s="149" t="s">
        <v>198</v>
      </c>
      <c r="F262" s="150" t="s">
        <v>2720</v>
      </c>
      <c r="I262" s="151"/>
      <c r="L262" s="32"/>
      <c r="M262" s="152"/>
      <c r="T262" s="56"/>
      <c r="AT262" s="17" t="s">
        <v>198</v>
      </c>
      <c r="AU262" s="17" t="s">
        <v>87</v>
      </c>
    </row>
    <row r="263" spans="2:65" s="12" customFormat="1" x14ac:dyDescent="0.2">
      <c r="B263" s="153"/>
      <c r="D263" s="149" t="s">
        <v>199</v>
      </c>
      <c r="E263" s="154" t="s">
        <v>1</v>
      </c>
      <c r="F263" s="155" t="s">
        <v>2721</v>
      </c>
      <c r="H263" s="154" t="s">
        <v>1</v>
      </c>
      <c r="I263" s="156"/>
      <c r="L263" s="153"/>
      <c r="M263" s="157"/>
      <c r="T263" s="158"/>
      <c r="AT263" s="154" t="s">
        <v>199</v>
      </c>
      <c r="AU263" s="154" t="s">
        <v>87</v>
      </c>
      <c r="AV263" s="12" t="s">
        <v>85</v>
      </c>
      <c r="AW263" s="12" t="s">
        <v>33</v>
      </c>
      <c r="AX263" s="12" t="s">
        <v>77</v>
      </c>
      <c r="AY263" s="154" t="s">
        <v>185</v>
      </c>
    </row>
    <row r="264" spans="2:65" s="12" customFormat="1" x14ac:dyDescent="0.2">
      <c r="B264" s="153"/>
      <c r="D264" s="149" t="s">
        <v>199</v>
      </c>
      <c r="E264" s="154" t="s">
        <v>1</v>
      </c>
      <c r="F264" s="155" t="s">
        <v>2722</v>
      </c>
      <c r="H264" s="154" t="s">
        <v>1</v>
      </c>
      <c r="I264" s="156"/>
      <c r="L264" s="153"/>
      <c r="M264" s="157"/>
      <c r="T264" s="158"/>
      <c r="AT264" s="154" t="s">
        <v>199</v>
      </c>
      <c r="AU264" s="154" t="s">
        <v>87</v>
      </c>
      <c r="AV264" s="12" t="s">
        <v>85</v>
      </c>
      <c r="AW264" s="12" t="s">
        <v>33</v>
      </c>
      <c r="AX264" s="12" t="s">
        <v>77</v>
      </c>
      <c r="AY264" s="154" t="s">
        <v>185</v>
      </c>
    </row>
    <row r="265" spans="2:65" s="13" customFormat="1" x14ac:dyDescent="0.2">
      <c r="B265" s="159"/>
      <c r="D265" s="149" t="s">
        <v>199</v>
      </c>
      <c r="E265" s="160" t="s">
        <v>1</v>
      </c>
      <c r="F265" s="161" t="s">
        <v>2816</v>
      </c>
      <c r="H265" s="162">
        <v>8.9700000000000006</v>
      </c>
      <c r="I265" s="163"/>
      <c r="L265" s="159"/>
      <c r="M265" s="164"/>
      <c r="T265" s="165"/>
      <c r="AT265" s="160" t="s">
        <v>199</v>
      </c>
      <c r="AU265" s="160" t="s">
        <v>87</v>
      </c>
      <c r="AV265" s="13" t="s">
        <v>87</v>
      </c>
      <c r="AW265" s="13" t="s">
        <v>33</v>
      </c>
      <c r="AX265" s="13" t="s">
        <v>85</v>
      </c>
      <c r="AY265" s="160" t="s">
        <v>185</v>
      </c>
    </row>
    <row r="266" spans="2:65" s="1" customFormat="1" ht="24.15" customHeight="1" x14ac:dyDescent="0.2">
      <c r="B266" s="32"/>
      <c r="C266" s="136" t="s">
        <v>575</v>
      </c>
      <c r="D266" s="136" t="s">
        <v>191</v>
      </c>
      <c r="E266" s="137" t="s">
        <v>2724</v>
      </c>
      <c r="F266" s="138" t="s">
        <v>2725</v>
      </c>
      <c r="G266" s="139" t="s">
        <v>382</v>
      </c>
      <c r="H266" s="140">
        <v>179.4</v>
      </c>
      <c r="I266" s="141"/>
      <c r="J266" s="142">
        <f>ROUND(I266*H266,2)</f>
        <v>0</v>
      </c>
      <c r="K266" s="138" t="s">
        <v>195</v>
      </c>
      <c r="L266" s="32"/>
      <c r="M266" s="143" t="s">
        <v>1</v>
      </c>
      <c r="N266" s="144" t="s">
        <v>42</v>
      </c>
      <c r="P266" s="145">
        <f>O266*H266</f>
        <v>0</v>
      </c>
      <c r="Q266" s="145">
        <v>0</v>
      </c>
      <c r="R266" s="145">
        <f>Q266*H266</f>
        <v>0</v>
      </c>
      <c r="S266" s="145">
        <v>0</v>
      </c>
      <c r="T266" s="146">
        <f>S266*H266</f>
        <v>0</v>
      </c>
      <c r="AR266" s="147" t="s">
        <v>730</v>
      </c>
      <c r="AT266" s="147" t="s">
        <v>191</v>
      </c>
      <c r="AU266" s="147" t="s">
        <v>87</v>
      </c>
      <c r="AY266" s="17" t="s">
        <v>185</v>
      </c>
      <c r="BE266" s="148">
        <f>IF(N266="základní",J266,0)</f>
        <v>0</v>
      </c>
      <c r="BF266" s="148">
        <f>IF(N266="snížená",J266,0)</f>
        <v>0</v>
      </c>
      <c r="BG266" s="148">
        <f>IF(N266="zákl. přenesená",J266,0)</f>
        <v>0</v>
      </c>
      <c r="BH266" s="148">
        <f>IF(N266="sníž. přenesená",J266,0)</f>
        <v>0</v>
      </c>
      <c r="BI266" s="148">
        <f>IF(N266="nulová",J266,0)</f>
        <v>0</v>
      </c>
      <c r="BJ266" s="17" t="s">
        <v>85</v>
      </c>
      <c r="BK266" s="148">
        <f>ROUND(I266*H266,2)</f>
        <v>0</v>
      </c>
      <c r="BL266" s="17" t="s">
        <v>730</v>
      </c>
      <c r="BM266" s="147" t="s">
        <v>805</v>
      </c>
    </row>
    <row r="267" spans="2:65" s="1" customFormat="1" ht="19.2" x14ac:dyDescent="0.2">
      <c r="B267" s="32"/>
      <c r="D267" s="149" t="s">
        <v>198</v>
      </c>
      <c r="F267" s="150" t="s">
        <v>2726</v>
      </c>
      <c r="I267" s="151"/>
      <c r="L267" s="32"/>
      <c r="M267" s="152"/>
      <c r="T267" s="56"/>
      <c r="AT267" s="17" t="s">
        <v>198</v>
      </c>
      <c r="AU267" s="17" t="s">
        <v>87</v>
      </c>
    </row>
    <row r="268" spans="2:65" s="12" customFormat="1" x14ac:dyDescent="0.2">
      <c r="B268" s="153"/>
      <c r="D268" s="149" t="s">
        <v>199</v>
      </c>
      <c r="E268" s="154" t="s">
        <v>1</v>
      </c>
      <c r="F268" s="155" t="s">
        <v>430</v>
      </c>
      <c r="H268" s="154" t="s">
        <v>1</v>
      </c>
      <c r="I268" s="156"/>
      <c r="L268" s="153"/>
      <c r="M268" s="157"/>
      <c r="T268" s="158"/>
      <c r="AT268" s="154" t="s">
        <v>199</v>
      </c>
      <c r="AU268" s="154" t="s">
        <v>87</v>
      </c>
      <c r="AV268" s="12" t="s">
        <v>85</v>
      </c>
      <c r="AW268" s="12" t="s">
        <v>33</v>
      </c>
      <c r="AX268" s="12" t="s">
        <v>77</v>
      </c>
      <c r="AY268" s="154" t="s">
        <v>185</v>
      </c>
    </row>
    <row r="269" spans="2:65" s="13" customFormat="1" x14ac:dyDescent="0.2">
      <c r="B269" s="159"/>
      <c r="D269" s="149" t="s">
        <v>199</v>
      </c>
      <c r="E269" s="160" t="s">
        <v>1</v>
      </c>
      <c r="F269" s="161" t="s">
        <v>2817</v>
      </c>
      <c r="H269" s="162">
        <v>179.4</v>
      </c>
      <c r="I269" s="163"/>
      <c r="L269" s="159"/>
      <c r="M269" s="164"/>
      <c r="T269" s="165"/>
      <c r="AT269" s="160" t="s">
        <v>199</v>
      </c>
      <c r="AU269" s="160" t="s">
        <v>87</v>
      </c>
      <c r="AV269" s="13" t="s">
        <v>87</v>
      </c>
      <c r="AW269" s="13" t="s">
        <v>33</v>
      </c>
      <c r="AX269" s="13" t="s">
        <v>85</v>
      </c>
      <c r="AY269" s="160" t="s">
        <v>185</v>
      </c>
    </row>
    <row r="270" spans="2:65" s="1" customFormat="1" ht="16.5" customHeight="1" x14ac:dyDescent="0.2">
      <c r="B270" s="32"/>
      <c r="C270" s="136" t="s">
        <v>584</v>
      </c>
      <c r="D270" s="136" t="s">
        <v>191</v>
      </c>
      <c r="E270" s="137" t="s">
        <v>2728</v>
      </c>
      <c r="F270" s="138" t="s">
        <v>2729</v>
      </c>
      <c r="G270" s="139" t="s">
        <v>443</v>
      </c>
      <c r="H270" s="140">
        <v>16.146000000000001</v>
      </c>
      <c r="I270" s="141"/>
      <c r="J270" s="142">
        <f>ROUND(I270*H270,2)</f>
        <v>0</v>
      </c>
      <c r="K270" s="138" t="s">
        <v>195</v>
      </c>
      <c r="L270" s="32"/>
      <c r="M270" s="143" t="s">
        <v>1</v>
      </c>
      <c r="N270" s="144" t="s">
        <v>42</v>
      </c>
      <c r="P270" s="145">
        <f>O270*H270</f>
        <v>0</v>
      </c>
      <c r="Q270" s="145">
        <v>0</v>
      </c>
      <c r="R270" s="145">
        <f>Q270*H270</f>
        <v>0</v>
      </c>
      <c r="S270" s="145">
        <v>0</v>
      </c>
      <c r="T270" s="146">
        <f>S270*H270</f>
        <v>0</v>
      </c>
      <c r="AR270" s="147" t="s">
        <v>730</v>
      </c>
      <c r="AT270" s="147" t="s">
        <v>191</v>
      </c>
      <c r="AU270" s="147" t="s">
        <v>87</v>
      </c>
      <c r="AY270" s="17" t="s">
        <v>185</v>
      </c>
      <c r="BE270" s="148">
        <f>IF(N270="základní",J270,0)</f>
        <v>0</v>
      </c>
      <c r="BF270" s="148">
        <f>IF(N270="snížená",J270,0)</f>
        <v>0</v>
      </c>
      <c r="BG270" s="148">
        <f>IF(N270="zákl. přenesená",J270,0)</f>
        <v>0</v>
      </c>
      <c r="BH270" s="148">
        <f>IF(N270="sníž. přenesená",J270,0)</f>
        <v>0</v>
      </c>
      <c r="BI270" s="148">
        <f>IF(N270="nulová",J270,0)</f>
        <v>0</v>
      </c>
      <c r="BJ270" s="17" t="s">
        <v>85</v>
      </c>
      <c r="BK270" s="148">
        <f>ROUND(I270*H270,2)</f>
        <v>0</v>
      </c>
      <c r="BL270" s="17" t="s">
        <v>730</v>
      </c>
      <c r="BM270" s="147" t="s">
        <v>2730</v>
      </c>
    </row>
    <row r="271" spans="2:65" s="1" customFormat="1" x14ac:dyDescent="0.2">
      <c r="B271" s="32"/>
      <c r="D271" s="149" t="s">
        <v>198</v>
      </c>
      <c r="F271" s="150" t="s">
        <v>2731</v>
      </c>
      <c r="I271" s="151"/>
      <c r="L271" s="32"/>
      <c r="M271" s="152"/>
      <c r="T271" s="56"/>
      <c r="AT271" s="17" t="s">
        <v>198</v>
      </c>
      <c r="AU271" s="17" t="s">
        <v>87</v>
      </c>
    </row>
    <row r="272" spans="2:65" s="13" customFormat="1" x14ac:dyDescent="0.2">
      <c r="B272" s="159"/>
      <c r="D272" s="149" t="s">
        <v>199</v>
      </c>
      <c r="E272" s="160" t="s">
        <v>1</v>
      </c>
      <c r="F272" s="161" t="s">
        <v>2818</v>
      </c>
      <c r="H272" s="162">
        <v>16.146000000000001</v>
      </c>
      <c r="I272" s="163"/>
      <c r="L272" s="159"/>
      <c r="M272" s="164"/>
      <c r="T272" s="165"/>
      <c r="AT272" s="160" t="s">
        <v>199</v>
      </c>
      <c r="AU272" s="160" t="s">
        <v>87</v>
      </c>
      <c r="AV272" s="13" t="s">
        <v>87</v>
      </c>
      <c r="AW272" s="13" t="s">
        <v>33</v>
      </c>
      <c r="AX272" s="13" t="s">
        <v>85</v>
      </c>
      <c r="AY272" s="160" t="s">
        <v>185</v>
      </c>
    </row>
    <row r="273" spans="2:65" s="12" customFormat="1" x14ac:dyDescent="0.2">
      <c r="B273" s="153"/>
      <c r="D273" s="149" t="s">
        <v>199</v>
      </c>
      <c r="E273" s="154" t="s">
        <v>1</v>
      </c>
      <c r="F273" s="155" t="s">
        <v>2733</v>
      </c>
      <c r="H273" s="154" t="s">
        <v>1</v>
      </c>
      <c r="I273" s="156"/>
      <c r="L273" s="153"/>
      <c r="M273" s="157"/>
      <c r="T273" s="158"/>
      <c r="AT273" s="154" t="s">
        <v>199</v>
      </c>
      <c r="AU273" s="154" t="s">
        <v>87</v>
      </c>
      <c r="AV273" s="12" t="s">
        <v>85</v>
      </c>
      <c r="AW273" s="12" t="s">
        <v>33</v>
      </c>
      <c r="AX273" s="12" t="s">
        <v>77</v>
      </c>
      <c r="AY273" s="154" t="s">
        <v>185</v>
      </c>
    </row>
    <row r="274" spans="2:65" s="1" customFormat="1" ht="24.15" customHeight="1" x14ac:dyDescent="0.2">
      <c r="B274" s="32"/>
      <c r="C274" s="136" t="s">
        <v>593</v>
      </c>
      <c r="D274" s="136" t="s">
        <v>191</v>
      </c>
      <c r="E274" s="137" t="s">
        <v>2734</v>
      </c>
      <c r="F274" s="138" t="s">
        <v>2735</v>
      </c>
      <c r="G274" s="139" t="s">
        <v>296</v>
      </c>
      <c r="H274" s="140">
        <v>70.5</v>
      </c>
      <c r="I274" s="141"/>
      <c r="J274" s="142">
        <f>ROUND(I274*H274,2)</f>
        <v>0</v>
      </c>
      <c r="K274" s="138" t="s">
        <v>195</v>
      </c>
      <c r="L274" s="32"/>
      <c r="M274" s="143" t="s">
        <v>1</v>
      </c>
      <c r="N274" s="144" t="s">
        <v>42</v>
      </c>
      <c r="P274" s="145">
        <f>O274*H274</f>
        <v>0</v>
      </c>
      <c r="Q274" s="145">
        <v>2.0000000000000002E-5</v>
      </c>
      <c r="R274" s="145">
        <f>Q274*H274</f>
        <v>1.41E-3</v>
      </c>
      <c r="S274" s="145">
        <v>0</v>
      </c>
      <c r="T274" s="146">
        <f>S274*H274</f>
        <v>0</v>
      </c>
      <c r="AR274" s="147" t="s">
        <v>730</v>
      </c>
      <c r="AT274" s="147" t="s">
        <v>191</v>
      </c>
      <c r="AU274" s="147" t="s">
        <v>87</v>
      </c>
      <c r="AY274" s="17" t="s">
        <v>185</v>
      </c>
      <c r="BE274" s="148">
        <f>IF(N274="základní",J274,0)</f>
        <v>0</v>
      </c>
      <c r="BF274" s="148">
        <f>IF(N274="snížená",J274,0)</f>
        <v>0</v>
      </c>
      <c r="BG274" s="148">
        <f>IF(N274="zákl. přenesená",J274,0)</f>
        <v>0</v>
      </c>
      <c r="BH274" s="148">
        <f>IF(N274="sníž. přenesená",J274,0)</f>
        <v>0</v>
      </c>
      <c r="BI274" s="148">
        <f>IF(N274="nulová",J274,0)</f>
        <v>0</v>
      </c>
      <c r="BJ274" s="17" t="s">
        <v>85</v>
      </c>
      <c r="BK274" s="148">
        <f>ROUND(I274*H274,2)</f>
        <v>0</v>
      </c>
      <c r="BL274" s="17" t="s">
        <v>730</v>
      </c>
      <c r="BM274" s="147" t="s">
        <v>2736</v>
      </c>
    </row>
    <row r="275" spans="2:65" s="1" customFormat="1" ht="19.2" x14ac:dyDescent="0.2">
      <c r="B275" s="32"/>
      <c r="D275" s="149" t="s">
        <v>198</v>
      </c>
      <c r="F275" s="150" t="s">
        <v>2737</v>
      </c>
      <c r="I275" s="151"/>
      <c r="L275" s="32"/>
      <c r="M275" s="152"/>
      <c r="T275" s="56"/>
      <c r="AT275" s="17" t="s">
        <v>198</v>
      </c>
      <c r="AU275" s="17" t="s">
        <v>87</v>
      </c>
    </row>
    <row r="276" spans="2:65" s="12" customFormat="1" x14ac:dyDescent="0.2">
      <c r="B276" s="153"/>
      <c r="D276" s="149" t="s">
        <v>199</v>
      </c>
      <c r="E276" s="154" t="s">
        <v>1</v>
      </c>
      <c r="F276" s="155" t="s">
        <v>2738</v>
      </c>
      <c r="H276" s="154" t="s">
        <v>1</v>
      </c>
      <c r="I276" s="156"/>
      <c r="L276" s="153"/>
      <c r="M276" s="157"/>
      <c r="T276" s="158"/>
      <c r="AT276" s="154" t="s">
        <v>199</v>
      </c>
      <c r="AU276" s="154" t="s">
        <v>87</v>
      </c>
      <c r="AV276" s="12" t="s">
        <v>85</v>
      </c>
      <c r="AW276" s="12" t="s">
        <v>33</v>
      </c>
      <c r="AX276" s="12" t="s">
        <v>77</v>
      </c>
      <c r="AY276" s="154" t="s">
        <v>185</v>
      </c>
    </row>
    <row r="277" spans="2:65" s="12" customFormat="1" x14ac:dyDescent="0.2">
      <c r="B277" s="153"/>
      <c r="D277" s="149" t="s">
        <v>199</v>
      </c>
      <c r="E277" s="154" t="s">
        <v>1</v>
      </c>
      <c r="F277" s="155" t="s">
        <v>2739</v>
      </c>
      <c r="H277" s="154" t="s">
        <v>1</v>
      </c>
      <c r="I277" s="156"/>
      <c r="L277" s="153"/>
      <c r="M277" s="157"/>
      <c r="T277" s="158"/>
      <c r="AT277" s="154" t="s">
        <v>199</v>
      </c>
      <c r="AU277" s="154" t="s">
        <v>87</v>
      </c>
      <c r="AV277" s="12" t="s">
        <v>85</v>
      </c>
      <c r="AW277" s="12" t="s">
        <v>33</v>
      </c>
      <c r="AX277" s="12" t="s">
        <v>77</v>
      </c>
      <c r="AY277" s="154" t="s">
        <v>185</v>
      </c>
    </row>
    <row r="278" spans="2:65" s="13" customFormat="1" x14ac:dyDescent="0.2">
      <c r="B278" s="159"/>
      <c r="D278" s="149" t="s">
        <v>199</v>
      </c>
      <c r="E278" s="160" t="s">
        <v>1</v>
      </c>
      <c r="F278" s="161" t="s">
        <v>2819</v>
      </c>
      <c r="H278" s="162">
        <v>70.5</v>
      </c>
      <c r="I278" s="163"/>
      <c r="L278" s="159"/>
      <c r="M278" s="164"/>
      <c r="T278" s="165"/>
      <c r="AT278" s="160" t="s">
        <v>199</v>
      </c>
      <c r="AU278" s="160" t="s">
        <v>87</v>
      </c>
      <c r="AV278" s="13" t="s">
        <v>87</v>
      </c>
      <c r="AW278" s="13" t="s">
        <v>33</v>
      </c>
      <c r="AX278" s="13" t="s">
        <v>85</v>
      </c>
      <c r="AY278" s="160" t="s">
        <v>185</v>
      </c>
    </row>
    <row r="279" spans="2:65" s="11" customFormat="1" ht="20.85" customHeight="1" x14ac:dyDescent="0.25">
      <c r="B279" s="124"/>
      <c r="D279" s="125" t="s">
        <v>76</v>
      </c>
      <c r="E279" s="134" t="s">
        <v>899</v>
      </c>
      <c r="F279" s="134" t="s">
        <v>900</v>
      </c>
      <c r="I279" s="127"/>
      <c r="J279" s="135">
        <f>BK279</f>
        <v>0</v>
      </c>
      <c r="L279" s="124"/>
      <c r="M279" s="129"/>
      <c r="P279" s="130">
        <f>SUM(P280:P292)</f>
        <v>0</v>
      </c>
      <c r="R279" s="130">
        <f>SUM(R280:R292)</f>
        <v>0</v>
      </c>
      <c r="T279" s="131">
        <f>SUM(T280:T292)</f>
        <v>0</v>
      </c>
      <c r="AR279" s="125" t="s">
        <v>85</v>
      </c>
      <c r="AT279" s="132" t="s">
        <v>76</v>
      </c>
      <c r="AU279" s="132" t="s">
        <v>87</v>
      </c>
      <c r="AY279" s="125" t="s">
        <v>185</v>
      </c>
      <c r="BK279" s="133">
        <f>SUM(BK280:BK292)</f>
        <v>0</v>
      </c>
    </row>
    <row r="280" spans="2:65" s="1" customFormat="1" ht="16.5" customHeight="1" x14ac:dyDescent="0.2">
      <c r="B280" s="32"/>
      <c r="C280" s="136" t="s">
        <v>602</v>
      </c>
      <c r="D280" s="136" t="s">
        <v>191</v>
      </c>
      <c r="E280" s="137" t="s">
        <v>938</v>
      </c>
      <c r="F280" s="138" t="s">
        <v>939</v>
      </c>
      <c r="G280" s="139" t="s">
        <v>443</v>
      </c>
      <c r="H280" s="140">
        <v>0.5</v>
      </c>
      <c r="I280" s="141"/>
      <c r="J280" s="142">
        <f>ROUND(I280*H280,2)</f>
        <v>0</v>
      </c>
      <c r="K280" s="138" t="s">
        <v>1</v>
      </c>
      <c r="L280" s="32"/>
      <c r="M280" s="143" t="s">
        <v>1</v>
      </c>
      <c r="N280" s="144" t="s">
        <v>42</v>
      </c>
      <c r="P280" s="145">
        <f>O280*H280</f>
        <v>0</v>
      </c>
      <c r="Q280" s="145">
        <v>0</v>
      </c>
      <c r="R280" s="145">
        <f>Q280*H280</f>
        <v>0</v>
      </c>
      <c r="S280" s="145">
        <v>0</v>
      </c>
      <c r="T280" s="146">
        <f>S280*H280</f>
        <v>0</v>
      </c>
      <c r="AR280" s="147" t="s">
        <v>184</v>
      </c>
      <c r="AT280" s="147" t="s">
        <v>191</v>
      </c>
      <c r="AU280" s="147" t="s">
        <v>207</v>
      </c>
      <c r="AY280" s="17" t="s">
        <v>185</v>
      </c>
      <c r="BE280" s="148">
        <f>IF(N280="základní",J280,0)</f>
        <v>0</v>
      </c>
      <c r="BF280" s="148">
        <f>IF(N280="snížená",J280,0)</f>
        <v>0</v>
      </c>
      <c r="BG280" s="148">
        <f>IF(N280="zákl. přenesená",J280,0)</f>
        <v>0</v>
      </c>
      <c r="BH280" s="148">
        <f>IF(N280="sníž. přenesená",J280,0)</f>
        <v>0</v>
      </c>
      <c r="BI280" s="148">
        <f>IF(N280="nulová",J280,0)</f>
        <v>0</v>
      </c>
      <c r="BJ280" s="17" t="s">
        <v>85</v>
      </c>
      <c r="BK280" s="148">
        <f>ROUND(I280*H280,2)</f>
        <v>0</v>
      </c>
      <c r="BL280" s="17" t="s">
        <v>184</v>
      </c>
      <c r="BM280" s="147" t="s">
        <v>2820</v>
      </c>
    </row>
    <row r="281" spans="2:65" s="1" customFormat="1" x14ac:dyDescent="0.2">
      <c r="B281" s="32"/>
      <c r="D281" s="149" t="s">
        <v>198</v>
      </c>
      <c r="F281" s="150" t="s">
        <v>2742</v>
      </c>
      <c r="I281" s="151"/>
      <c r="L281" s="32"/>
      <c r="M281" s="152"/>
      <c r="T281" s="56"/>
      <c r="AT281" s="17" t="s">
        <v>198</v>
      </c>
      <c r="AU281" s="17" t="s">
        <v>207</v>
      </c>
    </row>
    <row r="282" spans="2:65" s="12" customFormat="1" x14ac:dyDescent="0.2">
      <c r="B282" s="153"/>
      <c r="D282" s="149" t="s">
        <v>199</v>
      </c>
      <c r="E282" s="154" t="s">
        <v>1</v>
      </c>
      <c r="F282" s="155" t="s">
        <v>2743</v>
      </c>
      <c r="H282" s="154" t="s">
        <v>1</v>
      </c>
      <c r="I282" s="156"/>
      <c r="L282" s="153"/>
      <c r="M282" s="157"/>
      <c r="T282" s="158"/>
      <c r="AT282" s="154" t="s">
        <v>199</v>
      </c>
      <c r="AU282" s="154" t="s">
        <v>207</v>
      </c>
      <c r="AV282" s="12" t="s">
        <v>85</v>
      </c>
      <c r="AW282" s="12" t="s">
        <v>33</v>
      </c>
      <c r="AX282" s="12" t="s">
        <v>77</v>
      </c>
      <c r="AY282" s="154" t="s">
        <v>185</v>
      </c>
    </row>
    <row r="283" spans="2:65" s="13" customFormat="1" x14ac:dyDescent="0.2">
      <c r="B283" s="159"/>
      <c r="D283" s="149" t="s">
        <v>199</v>
      </c>
      <c r="E283" s="160" t="s">
        <v>1</v>
      </c>
      <c r="F283" s="161" t="s">
        <v>2821</v>
      </c>
      <c r="H283" s="162">
        <v>0.5</v>
      </c>
      <c r="I283" s="163"/>
      <c r="L283" s="159"/>
      <c r="M283" s="164"/>
      <c r="T283" s="165"/>
      <c r="AT283" s="160" t="s">
        <v>199</v>
      </c>
      <c r="AU283" s="160" t="s">
        <v>207</v>
      </c>
      <c r="AV283" s="13" t="s">
        <v>87</v>
      </c>
      <c r="AW283" s="13" t="s">
        <v>33</v>
      </c>
      <c r="AX283" s="13" t="s">
        <v>77</v>
      </c>
      <c r="AY283" s="160" t="s">
        <v>185</v>
      </c>
    </row>
    <row r="284" spans="2:65" s="14" customFormat="1" x14ac:dyDescent="0.2">
      <c r="B284" s="169"/>
      <c r="D284" s="149" t="s">
        <v>199</v>
      </c>
      <c r="E284" s="170" t="s">
        <v>1</v>
      </c>
      <c r="F284" s="171" t="s">
        <v>324</v>
      </c>
      <c r="H284" s="172">
        <v>0.5</v>
      </c>
      <c r="I284" s="173"/>
      <c r="L284" s="169"/>
      <c r="M284" s="174"/>
      <c r="T284" s="175"/>
      <c r="AT284" s="170" t="s">
        <v>199</v>
      </c>
      <c r="AU284" s="170" t="s">
        <v>207</v>
      </c>
      <c r="AV284" s="14" t="s">
        <v>184</v>
      </c>
      <c r="AW284" s="14" t="s">
        <v>33</v>
      </c>
      <c r="AX284" s="14" t="s">
        <v>85</v>
      </c>
      <c r="AY284" s="170" t="s">
        <v>185</v>
      </c>
    </row>
    <row r="285" spans="2:65" s="1" customFormat="1" ht="16.5" customHeight="1" x14ac:dyDescent="0.2">
      <c r="B285" s="32"/>
      <c r="C285" s="136" t="s">
        <v>609</v>
      </c>
      <c r="D285" s="136" t="s">
        <v>191</v>
      </c>
      <c r="E285" s="137" t="s">
        <v>948</v>
      </c>
      <c r="F285" s="138" t="s">
        <v>949</v>
      </c>
      <c r="G285" s="139" t="s">
        <v>443</v>
      </c>
      <c r="H285" s="140">
        <v>1</v>
      </c>
      <c r="I285" s="141"/>
      <c r="J285" s="142">
        <f>ROUND(I285*H285,2)</f>
        <v>0</v>
      </c>
      <c r="K285" s="138" t="s">
        <v>1</v>
      </c>
      <c r="L285" s="32"/>
      <c r="M285" s="143" t="s">
        <v>1</v>
      </c>
      <c r="N285" s="144" t="s">
        <v>42</v>
      </c>
      <c r="P285" s="145">
        <f>O285*H285</f>
        <v>0</v>
      </c>
      <c r="Q285" s="145">
        <v>0</v>
      </c>
      <c r="R285" s="145">
        <f>Q285*H285</f>
        <v>0</v>
      </c>
      <c r="S285" s="145">
        <v>0</v>
      </c>
      <c r="T285" s="146">
        <f>S285*H285</f>
        <v>0</v>
      </c>
      <c r="AR285" s="147" t="s">
        <v>184</v>
      </c>
      <c r="AT285" s="147" t="s">
        <v>191</v>
      </c>
      <c r="AU285" s="147" t="s">
        <v>207</v>
      </c>
      <c r="AY285" s="17" t="s">
        <v>185</v>
      </c>
      <c r="BE285" s="148">
        <f>IF(N285="základní",J285,0)</f>
        <v>0</v>
      </c>
      <c r="BF285" s="148">
        <f>IF(N285="snížená",J285,0)</f>
        <v>0</v>
      </c>
      <c r="BG285" s="148">
        <f>IF(N285="zákl. přenesená",J285,0)</f>
        <v>0</v>
      </c>
      <c r="BH285" s="148">
        <f>IF(N285="sníž. přenesená",J285,0)</f>
        <v>0</v>
      </c>
      <c r="BI285" s="148">
        <f>IF(N285="nulová",J285,0)</f>
        <v>0</v>
      </c>
      <c r="BJ285" s="17" t="s">
        <v>85</v>
      </c>
      <c r="BK285" s="148">
        <f>ROUND(I285*H285,2)</f>
        <v>0</v>
      </c>
      <c r="BL285" s="17" t="s">
        <v>184</v>
      </c>
      <c r="BM285" s="147" t="s">
        <v>2822</v>
      </c>
    </row>
    <row r="286" spans="2:65" s="1" customFormat="1" ht="19.2" x14ac:dyDescent="0.2">
      <c r="B286" s="32"/>
      <c r="D286" s="149" t="s">
        <v>198</v>
      </c>
      <c r="F286" s="150" t="s">
        <v>2746</v>
      </c>
      <c r="I286" s="151"/>
      <c r="L286" s="32"/>
      <c r="M286" s="152"/>
      <c r="T286" s="56"/>
      <c r="AT286" s="17" t="s">
        <v>198</v>
      </c>
      <c r="AU286" s="17" t="s">
        <v>207</v>
      </c>
    </row>
    <row r="287" spans="2:65" s="12" customFormat="1" x14ac:dyDescent="0.2">
      <c r="B287" s="153"/>
      <c r="D287" s="149" t="s">
        <v>199</v>
      </c>
      <c r="E287" s="154" t="s">
        <v>1</v>
      </c>
      <c r="F287" s="155" t="s">
        <v>2743</v>
      </c>
      <c r="H287" s="154" t="s">
        <v>1</v>
      </c>
      <c r="I287" s="156"/>
      <c r="L287" s="153"/>
      <c r="M287" s="157"/>
      <c r="T287" s="158"/>
      <c r="AT287" s="154" t="s">
        <v>199</v>
      </c>
      <c r="AU287" s="154" t="s">
        <v>207</v>
      </c>
      <c r="AV287" s="12" t="s">
        <v>85</v>
      </c>
      <c r="AW287" s="12" t="s">
        <v>33</v>
      </c>
      <c r="AX287" s="12" t="s">
        <v>77</v>
      </c>
      <c r="AY287" s="154" t="s">
        <v>185</v>
      </c>
    </row>
    <row r="288" spans="2:65" s="13" customFormat="1" x14ac:dyDescent="0.2">
      <c r="B288" s="159"/>
      <c r="D288" s="149" t="s">
        <v>199</v>
      </c>
      <c r="E288" s="160" t="s">
        <v>1</v>
      </c>
      <c r="F288" s="161" t="s">
        <v>2823</v>
      </c>
      <c r="H288" s="162">
        <v>1</v>
      </c>
      <c r="I288" s="163"/>
      <c r="L288" s="159"/>
      <c r="M288" s="164"/>
      <c r="T288" s="165"/>
      <c r="AT288" s="160" t="s">
        <v>199</v>
      </c>
      <c r="AU288" s="160" t="s">
        <v>207</v>
      </c>
      <c r="AV288" s="13" t="s">
        <v>87</v>
      </c>
      <c r="AW288" s="13" t="s">
        <v>33</v>
      </c>
      <c r="AX288" s="13" t="s">
        <v>85</v>
      </c>
      <c r="AY288" s="160" t="s">
        <v>185</v>
      </c>
    </row>
    <row r="289" spans="2:65" s="1" customFormat="1" ht="16.5" customHeight="1" x14ac:dyDescent="0.2">
      <c r="B289" s="32"/>
      <c r="C289" s="136" t="s">
        <v>614</v>
      </c>
      <c r="D289" s="136" t="s">
        <v>191</v>
      </c>
      <c r="E289" s="137" t="s">
        <v>2748</v>
      </c>
      <c r="F289" s="138" t="s">
        <v>2749</v>
      </c>
      <c r="G289" s="139" t="s">
        <v>532</v>
      </c>
      <c r="H289" s="140">
        <v>2</v>
      </c>
      <c r="I289" s="141"/>
      <c r="J289" s="142">
        <f>ROUND(I289*H289,2)</f>
        <v>0</v>
      </c>
      <c r="K289" s="138" t="s">
        <v>1</v>
      </c>
      <c r="L289" s="32"/>
      <c r="M289" s="143" t="s">
        <v>1</v>
      </c>
      <c r="N289" s="144" t="s">
        <v>42</v>
      </c>
      <c r="P289" s="145">
        <f>O289*H289</f>
        <v>0</v>
      </c>
      <c r="Q289" s="145">
        <v>0</v>
      </c>
      <c r="R289" s="145">
        <f>Q289*H289</f>
        <v>0</v>
      </c>
      <c r="S289" s="145">
        <v>0</v>
      </c>
      <c r="T289" s="146">
        <f>S289*H289</f>
        <v>0</v>
      </c>
      <c r="AR289" s="147" t="s">
        <v>184</v>
      </c>
      <c r="AT289" s="147" t="s">
        <v>191</v>
      </c>
      <c r="AU289" s="147" t="s">
        <v>207</v>
      </c>
      <c r="AY289" s="17" t="s">
        <v>185</v>
      </c>
      <c r="BE289" s="148">
        <f>IF(N289="základní",J289,0)</f>
        <v>0</v>
      </c>
      <c r="BF289" s="148">
        <f>IF(N289="snížená",J289,0)</f>
        <v>0</v>
      </c>
      <c r="BG289" s="148">
        <f>IF(N289="zákl. přenesená",J289,0)</f>
        <v>0</v>
      </c>
      <c r="BH289" s="148">
        <f>IF(N289="sníž. přenesená",J289,0)</f>
        <v>0</v>
      </c>
      <c r="BI289" s="148">
        <f>IF(N289="nulová",J289,0)</f>
        <v>0</v>
      </c>
      <c r="BJ289" s="17" t="s">
        <v>85</v>
      </c>
      <c r="BK289" s="148">
        <f>ROUND(I289*H289,2)</f>
        <v>0</v>
      </c>
      <c r="BL289" s="17" t="s">
        <v>184</v>
      </c>
      <c r="BM289" s="147" t="s">
        <v>2824</v>
      </c>
    </row>
    <row r="290" spans="2:65" s="1" customFormat="1" x14ac:dyDescent="0.2">
      <c r="B290" s="32"/>
      <c r="D290" s="149" t="s">
        <v>198</v>
      </c>
      <c r="F290" s="150" t="s">
        <v>2749</v>
      </c>
      <c r="I290" s="151"/>
      <c r="L290" s="32"/>
      <c r="M290" s="152"/>
      <c r="T290" s="56"/>
      <c r="AT290" s="17" t="s">
        <v>198</v>
      </c>
      <c r="AU290" s="17" t="s">
        <v>207</v>
      </c>
    </row>
    <row r="291" spans="2:65" s="13" customFormat="1" x14ac:dyDescent="0.2">
      <c r="B291" s="159"/>
      <c r="D291" s="149" t="s">
        <v>199</v>
      </c>
      <c r="E291" s="160" t="s">
        <v>1</v>
      </c>
      <c r="F291" s="161" t="s">
        <v>2825</v>
      </c>
      <c r="H291" s="162">
        <v>2</v>
      </c>
      <c r="I291" s="163"/>
      <c r="L291" s="159"/>
      <c r="M291" s="164"/>
      <c r="T291" s="165"/>
      <c r="AT291" s="160" t="s">
        <v>199</v>
      </c>
      <c r="AU291" s="160" t="s">
        <v>207</v>
      </c>
      <c r="AV291" s="13" t="s">
        <v>87</v>
      </c>
      <c r="AW291" s="13" t="s">
        <v>33</v>
      </c>
      <c r="AX291" s="13" t="s">
        <v>85</v>
      </c>
      <c r="AY291" s="160" t="s">
        <v>185</v>
      </c>
    </row>
    <row r="292" spans="2:65" s="12" customFormat="1" x14ac:dyDescent="0.2">
      <c r="B292" s="153"/>
      <c r="D292" s="149" t="s">
        <v>199</v>
      </c>
      <c r="E292" s="154" t="s">
        <v>1</v>
      </c>
      <c r="F292" s="155" t="s">
        <v>332</v>
      </c>
      <c r="H292" s="154" t="s">
        <v>1</v>
      </c>
      <c r="I292" s="156"/>
      <c r="L292" s="153"/>
      <c r="M292" s="157"/>
      <c r="T292" s="158"/>
      <c r="AT292" s="154" t="s">
        <v>199</v>
      </c>
      <c r="AU292" s="154" t="s">
        <v>207</v>
      </c>
      <c r="AV292" s="12" t="s">
        <v>85</v>
      </c>
      <c r="AW292" s="12" t="s">
        <v>33</v>
      </c>
      <c r="AX292" s="12" t="s">
        <v>77</v>
      </c>
      <c r="AY292" s="154" t="s">
        <v>185</v>
      </c>
    </row>
    <row r="293" spans="2:65" s="11" customFormat="1" ht="25.95" customHeight="1" x14ac:dyDescent="0.25">
      <c r="B293" s="124"/>
      <c r="D293" s="125" t="s">
        <v>76</v>
      </c>
      <c r="E293" s="126" t="s">
        <v>186</v>
      </c>
      <c r="F293" s="126" t="s">
        <v>187</v>
      </c>
      <c r="I293" s="127"/>
      <c r="J293" s="128">
        <f>BK293</f>
        <v>0</v>
      </c>
      <c r="L293" s="124"/>
      <c r="M293" s="129"/>
      <c r="P293" s="130">
        <f>P294</f>
        <v>0</v>
      </c>
      <c r="R293" s="130">
        <f>R294</f>
        <v>0</v>
      </c>
      <c r="T293" s="131">
        <f>T294</f>
        <v>0</v>
      </c>
      <c r="AR293" s="125" t="s">
        <v>188</v>
      </c>
      <c r="AT293" s="132" t="s">
        <v>76</v>
      </c>
      <c r="AU293" s="132" t="s">
        <v>77</v>
      </c>
      <c r="AY293" s="125" t="s">
        <v>185</v>
      </c>
      <c r="BK293" s="133">
        <f>BK294</f>
        <v>0</v>
      </c>
    </row>
    <row r="294" spans="2:65" s="11" customFormat="1" ht="22.95" customHeight="1" x14ac:dyDescent="0.25">
      <c r="B294" s="124"/>
      <c r="D294" s="125" t="s">
        <v>76</v>
      </c>
      <c r="E294" s="134" t="s">
        <v>189</v>
      </c>
      <c r="F294" s="134" t="s">
        <v>190</v>
      </c>
      <c r="I294" s="127"/>
      <c r="J294" s="135">
        <f>BK294</f>
        <v>0</v>
      </c>
      <c r="L294" s="124"/>
      <c r="M294" s="129"/>
      <c r="P294" s="130">
        <f>SUM(P295:P302)</f>
        <v>0</v>
      </c>
      <c r="R294" s="130">
        <f>SUM(R295:R302)</f>
        <v>0</v>
      </c>
      <c r="T294" s="131">
        <f>SUM(T295:T302)</f>
        <v>0</v>
      </c>
      <c r="AR294" s="125" t="s">
        <v>188</v>
      </c>
      <c r="AT294" s="132" t="s">
        <v>76</v>
      </c>
      <c r="AU294" s="132" t="s">
        <v>85</v>
      </c>
      <c r="AY294" s="125" t="s">
        <v>185</v>
      </c>
      <c r="BK294" s="133">
        <f>SUM(BK295:BK302)</f>
        <v>0</v>
      </c>
    </row>
    <row r="295" spans="2:65" s="1" customFormat="1" ht="16.5" customHeight="1" x14ac:dyDescent="0.2">
      <c r="B295" s="32"/>
      <c r="C295" s="136" t="s">
        <v>619</v>
      </c>
      <c r="D295" s="136" t="s">
        <v>191</v>
      </c>
      <c r="E295" s="137" t="s">
        <v>208</v>
      </c>
      <c r="F295" s="138" t="s">
        <v>209</v>
      </c>
      <c r="G295" s="139" t="s">
        <v>194</v>
      </c>
      <c r="H295" s="140">
        <v>1</v>
      </c>
      <c r="I295" s="141"/>
      <c r="J295" s="142">
        <f>ROUND(I295*H295,2)</f>
        <v>0</v>
      </c>
      <c r="K295" s="138" t="s">
        <v>195</v>
      </c>
      <c r="L295" s="32"/>
      <c r="M295" s="143" t="s">
        <v>1</v>
      </c>
      <c r="N295" s="144" t="s">
        <v>42</v>
      </c>
      <c r="P295" s="145">
        <f>O295*H295</f>
        <v>0</v>
      </c>
      <c r="Q295" s="145">
        <v>0</v>
      </c>
      <c r="R295" s="145">
        <f>Q295*H295</f>
        <v>0</v>
      </c>
      <c r="S295" s="145">
        <v>0</v>
      </c>
      <c r="T295" s="146">
        <f>S295*H295</f>
        <v>0</v>
      </c>
      <c r="AR295" s="147" t="s">
        <v>196</v>
      </c>
      <c r="AT295" s="147" t="s">
        <v>191</v>
      </c>
      <c r="AU295" s="147" t="s">
        <v>87</v>
      </c>
      <c r="AY295" s="17" t="s">
        <v>185</v>
      </c>
      <c r="BE295" s="148">
        <f>IF(N295="základní",J295,0)</f>
        <v>0</v>
      </c>
      <c r="BF295" s="148">
        <f>IF(N295="snížená",J295,0)</f>
        <v>0</v>
      </c>
      <c r="BG295" s="148">
        <f>IF(N295="zákl. přenesená",J295,0)</f>
        <v>0</v>
      </c>
      <c r="BH295" s="148">
        <f>IF(N295="sníž. přenesená",J295,0)</f>
        <v>0</v>
      </c>
      <c r="BI295" s="148">
        <f>IF(N295="nulová",J295,0)</f>
        <v>0</v>
      </c>
      <c r="BJ295" s="17" t="s">
        <v>85</v>
      </c>
      <c r="BK295" s="148">
        <f>ROUND(I295*H295,2)</f>
        <v>0</v>
      </c>
      <c r="BL295" s="17" t="s">
        <v>196</v>
      </c>
      <c r="BM295" s="147" t="s">
        <v>2752</v>
      </c>
    </row>
    <row r="296" spans="2:65" s="1" customFormat="1" x14ac:dyDescent="0.2">
      <c r="B296" s="32"/>
      <c r="D296" s="149" t="s">
        <v>198</v>
      </c>
      <c r="F296" s="150" t="s">
        <v>209</v>
      </c>
      <c r="I296" s="151"/>
      <c r="L296" s="32"/>
      <c r="M296" s="152"/>
      <c r="T296" s="56"/>
      <c r="AT296" s="17" t="s">
        <v>198</v>
      </c>
      <c r="AU296" s="17" t="s">
        <v>87</v>
      </c>
    </row>
    <row r="297" spans="2:65" s="12" customFormat="1" x14ac:dyDescent="0.2">
      <c r="B297" s="153"/>
      <c r="D297" s="149" t="s">
        <v>199</v>
      </c>
      <c r="E297" s="154" t="s">
        <v>1</v>
      </c>
      <c r="F297" s="155" t="s">
        <v>2753</v>
      </c>
      <c r="H297" s="154" t="s">
        <v>1</v>
      </c>
      <c r="I297" s="156"/>
      <c r="L297" s="153"/>
      <c r="M297" s="157"/>
      <c r="T297" s="158"/>
      <c r="AT297" s="154" t="s">
        <v>199</v>
      </c>
      <c r="AU297" s="154" t="s">
        <v>87</v>
      </c>
      <c r="AV297" s="12" t="s">
        <v>85</v>
      </c>
      <c r="AW297" s="12" t="s">
        <v>33</v>
      </c>
      <c r="AX297" s="12" t="s">
        <v>77</v>
      </c>
      <c r="AY297" s="154" t="s">
        <v>185</v>
      </c>
    </row>
    <row r="298" spans="2:65" s="13" customFormat="1" x14ac:dyDescent="0.2">
      <c r="B298" s="159"/>
      <c r="D298" s="149" t="s">
        <v>199</v>
      </c>
      <c r="E298" s="160" t="s">
        <v>1</v>
      </c>
      <c r="F298" s="161" t="s">
        <v>2754</v>
      </c>
      <c r="H298" s="162">
        <v>1</v>
      </c>
      <c r="I298" s="163"/>
      <c r="L298" s="159"/>
      <c r="M298" s="164"/>
      <c r="T298" s="165"/>
      <c r="AT298" s="160" t="s">
        <v>199</v>
      </c>
      <c r="AU298" s="160" t="s">
        <v>87</v>
      </c>
      <c r="AV298" s="13" t="s">
        <v>87</v>
      </c>
      <c r="AW298" s="13" t="s">
        <v>33</v>
      </c>
      <c r="AX298" s="13" t="s">
        <v>85</v>
      </c>
      <c r="AY298" s="160" t="s">
        <v>185</v>
      </c>
    </row>
    <row r="299" spans="2:65" s="1" customFormat="1" ht="16.5" customHeight="1" x14ac:dyDescent="0.2">
      <c r="B299" s="32"/>
      <c r="C299" s="136" t="s">
        <v>625</v>
      </c>
      <c r="D299" s="136" t="s">
        <v>191</v>
      </c>
      <c r="E299" s="137" t="s">
        <v>213</v>
      </c>
      <c r="F299" s="138" t="s">
        <v>214</v>
      </c>
      <c r="G299" s="139" t="s">
        <v>194</v>
      </c>
      <c r="H299" s="140">
        <v>1</v>
      </c>
      <c r="I299" s="141"/>
      <c r="J299" s="142">
        <f>ROUND(I299*H299,2)</f>
        <v>0</v>
      </c>
      <c r="K299" s="138" t="s">
        <v>195</v>
      </c>
      <c r="L299" s="32"/>
      <c r="M299" s="143" t="s">
        <v>1</v>
      </c>
      <c r="N299" s="144" t="s">
        <v>42</v>
      </c>
      <c r="P299" s="145">
        <f>O299*H299</f>
        <v>0</v>
      </c>
      <c r="Q299" s="145">
        <v>0</v>
      </c>
      <c r="R299" s="145">
        <f>Q299*H299</f>
        <v>0</v>
      </c>
      <c r="S299" s="145">
        <v>0</v>
      </c>
      <c r="T299" s="146">
        <f>S299*H299</f>
        <v>0</v>
      </c>
      <c r="AR299" s="147" t="s">
        <v>196</v>
      </c>
      <c r="AT299" s="147" t="s">
        <v>191</v>
      </c>
      <c r="AU299" s="147" t="s">
        <v>87</v>
      </c>
      <c r="AY299" s="17" t="s">
        <v>185</v>
      </c>
      <c r="BE299" s="148">
        <f>IF(N299="základní",J299,0)</f>
        <v>0</v>
      </c>
      <c r="BF299" s="148">
        <f>IF(N299="snížená",J299,0)</f>
        <v>0</v>
      </c>
      <c r="BG299" s="148">
        <f>IF(N299="zákl. přenesená",J299,0)</f>
        <v>0</v>
      </c>
      <c r="BH299" s="148">
        <f>IF(N299="sníž. přenesená",J299,0)</f>
        <v>0</v>
      </c>
      <c r="BI299" s="148">
        <f>IF(N299="nulová",J299,0)</f>
        <v>0</v>
      </c>
      <c r="BJ299" s="17" t="s">
        <v>85</v>
      </c>
      <c r="BK299" s="148">
        <f>ROUND(I299*H299,2)</f>
        <v>0</v>
      </c>
      <c r="BL299" s="17" t="s">
        <v>196</v>
      </c>
      <c r="BM299" s="147" t="s">
        <v>2755</v>
      </c>
    </row>
    <row r="300" spans="2:65" s="1" customFormat="1" x14ac:dyDescent="0.2">
      <c r="B300" s="32"/>
      <c r="D300" s="149" t="s">
        <v>198</v>
      </c>
      <c r="F300" s="150" t="s">
        <v>214</v>
      </c>
      <c r="I300" s="151"/>
      <c r="L300" s="32"/>
      <c r="M300" s="152"/>
      <c r="T300" s="56"/>
      <c r="AT300" s="17" t="s">
        <v>198</v>
      </c>
      <c r="AU300" s="17" t="s">
        <v>87</v>
      </c>
    </row>
    <row r="301" spans="2:65" s="12" customFormat="1" x14ac:dyDescent="0.2">
      <c r="B301" s="153"/>
      <c r="D301" s="149" t="s">
        <v>199</v>
      </c>
      <c r="E301" s="154" t="s">
        <v>1</v>
      </c>
      <c r="F301" s="155" t="s">
        <v>2756</v>
      </c>
      <c r="H301" s="154" t="s">
        <v>1</v>
      </c>
      <c r="I301" s="156"/>
      <c r="L301" s="153"/>
      <c r="M301" s="157"/>
      <c r="T301" s="158"/>
      <c r="AT301" s="154" t="s">
        <v>199</v>
      </c>
      <c r="AU301" s="154" t="s">
        <v>87</v>
      </c>
      <c r="AV301" s="12" t="s">
        <v>85</v>
      </c>
      <c r="AW301" s="12" t="s">
        <v>33</v>
      </c>
      <c r="AX301" s="12" t="s">
        <v>77</v>
      </c>
      <c r="AY301" s="154" t="s">
        <v>185</v>
      </c>
    </row>
    <row r="302" spans="2:65" s="13" customFormat="1" x14ac:dyDescent="0.2">
      <c r="B302" s="159"/>
      <c r="D302" s="149" t="s">
        <v>199</v>
      </c>
      <c r="E302" s="160" t="s">
        <v>1</v>
      </c>
      <c r="F302" s="161" t="s">
        <v>2826</v>
      </c>
      <c r="H302" s="162">
        <v>1</v>
      </c>
      <c r="I302" s="163"/>
      <c r="L302" s="159"/>
      <c r="M302" s="166"/>
      <c r="N302" s="167"/>
      <c r="O302" s="167"/>
      <c r="P302" s="167"/>
      <c r="Q302" s="167"/>
      <c r="R302" s="167"/>
      <c r="S302" s="167"/>
      <c r="T302" s="168"/>
      <c r="AT302" s="160" t="s">
        <v>199</v>
      </c>
      <c r="AU302" s="160" t="s">
        <v>87</v>
      </c>
      <c r="AV302" s="13" t="s">
        <v>87</v>
      </c>
      <c r="AW302" s="13" t="s">
        <v>33</v>
      </c>
      <c r="AX302" s="13" t="s">
        <v>85</v>
      </c>
      <c r="AY302" s="160" t="s">
        <v>185</v>
      </c>
    </row>
    <row r="303" spans="2:65" s="1" customFormat="1" ht="6.9" customHeight="1" x14ac:dyDescent="0.2">
      <c r="B303" s="44"/>
      <c r="C303" s="45"/>
      <c r="D303" s="45"/>
      <c r="E303" s="45"/>
      <c r="F303" s="45"/>
      <c r="G303" s="45"/>
      <c r="H303" s="45"/>
      <c r="I303" s="45"/>
      <c r="J303" s="45"/>
      <c r="K303" s="45"/>
      <c r="L303" s="32"/>
    </row>
  </sheetData>
  <sheetProtection algorithmName="SHA-512" hashValue="hCkk6xjL2KmopYxFdaka4VC+xywVtlyZkfD3mzpmFTGiZEiB2lBs22SRR68WgkgHXofcMQ4qHM/WdV/JmVnbWQ==" saltValue="luZMPIO1GgtqoQTW6UTI8MUQqyuSAtUI4AvbGa8YXonm92Bg37GAG4niC1sU741UjZL7qksstDU5h/9McaFXfg==" spinCount="100000" sheet="1" objects="1" scenarios="1" formatColumns="0" formatRows="0" autoFilter="0"/>
  <autoFilter ref="C127:K302" xr:uid="{00000000-0009-0000-0000-000011000000}"/>
  <mergeCells count="12">
    <mergeCell ref="E120:H120"/>
    <mergeCell ref="L2:V2"/>
    <mergeCell ref="E85:H85"/>
    <mergeCell ref="E87:H87"/>
    <mergeCell ref="E89:H89"/>
    <mergeCell ref="E116:H116"/>
    <mergeCell ref="E118:H118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191"/>
  <sheetViews>
    <sheetView showGridLines="0" topLeftCell="A158" workbookViewId="0">
      <selection activeCell="I179" sqref="I179"/>
    </sheetView>
  </sheetViews>
  <sheetFormatPr defaultRowHeight="10.199999999999999" x14ac:dyDescent="0.2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100.85546875" customWidth="1"/>
    <col min="7" max="7" width="7.42578125" customWidth="1"/>
    <col min="8" max="8" width="14" customWidth="1"/>
    <col min="9" max="9" width="15.85546875" customWidth="1"/>
    <col min="10" max="11" width="22.28515625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 x14ac:dyDescent="0.2">
      <c r="L2" s="209"/>
      <c r="M2" s="209"/>
      <c r="N2" s="209"/>
      <c r="O2" s="209"/>
      <c r="P2" s="209"/>
      <c r="Q2" s="209"/>
      <c r="R2" s="209"/>
      <c r="S2" s="209"/>
      <c r="T2" s="209"/>
      <c r="U2" s="209"/>
      <c r="V2" s="209"/>
      <c r="AT2" s="17" t="s">
        <v>86</v>
      </c>
    </row>
    <row r="3" spans="2:46" ht="6.9" customHeight="1" x14ac:dyDescent="0.2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87</v>
      </c>
    </row>
    <row r="4" spans="2:46" ht="24.9" customHeight="1" x14ac:dyDescent="0.2">
      <c r="B4" s="20"/>
      <c r="D4" s="21" t="s">
        <v>154</v>
      </c>
      <c r="L4" s="20"/>
      <c r="M4" s="93" t="s">
        <v>10</v>
      </c>
      <c r="AT4" s="17" t="s">
        <v>4</v>
      </c>
    </row>
    <row r="5" spans="2:46" ht="6.9" customHeight="1" x14ac:dyDescent="0.2">
      <c r="B5" s="20"/>
      <c r="L5" s="20"/>
    </row>
    <row r="6" spans="2:46" ht="12" customHeight="1" x14ac:dyDescent="0.2">
      <c r="B6" s="20"/>
      <c r="D6" s="27" t="s">
        <v>16</v>
      </c>
      <c r="L6" s="20"/>
    </row>
    <row r="7" spans="2:46" ht="16.5" customHeight="1" x14ac:dyDescent="0.2">
      <c r="B7" s="20"/>
      <c r="E7" s="239" t="str">
        <f>'Rekapitulace stavby'!K6</f>
        <v>Stavební úpravy MK v ul. Na Chmelnici a části ul. Vrchlickéhé v Třeboni</v>
      </c>
      <c r="F7" s="240"/>
      <c r="G7" s="240"/>
      <c r="H7" s="240"/>
      <c r="L7" s="20"/>
    </row>
    <row r="8" spans="2:46" s="1" customFormat="1" ht="12" customHeight="1" x14ac:dyDescent="0.2">
      <c r="B8" s="32"/>
      <c r="D8" s="27" t="s">
        <v>155</v>
      </c>
      <c r="L8" s="32"/>
    </row>
    <row r="9" spans="2:46" s="1" customFormat="1" ht="16.5" customHeight="1" x14ac:dyDescent="0.2">
      <c r="B9" s="32"/>
      <c r="E9" s="225" t="s">
        <v>156</v>
      </c>
      <c r="F9" s="238"/>
      <c r="G9" s="238"/>
      <c r="H9" s="238"/>
      <c r="L9" s="32"/>
    </row>
    <row r="10" spans="2:46" s="1" customFormat="1" x14ac:dyDescent="0.2">
      <c r="B10" s="32"/>
      <c r="L10" s="32"/>
    </row>
    <row r="11" spans="2:46" s="1" customFormat="1" ht="12" customHeight="1" x14ac:dyDescent="0.2">
      <c r="B11" s="32"/>
      <c r="D11" s="27" t="s">
        <v>18</v>
      </c>
      <c r="F11" s="25" t="s">
        <v>1</v>
      </c>
      <c r="I11" s="27" t="s">
        <v>19</v>
      </c>
      <c r="J11" s="25" t="s">
        <v>1</v>
      </c>
      <c r="L11" s="32"/>
    </row>
    <row r="12" spans="2:46" s="1" customFormat="1" ht="12" customHeight="1" x14ac:dyDescent="0.2">
      <c r="B12" s="32"/>
      <c r="D12" s="27" t="s">
        <v>20</v>
      </c>
      <c r="F12" s="25" t="s">
        <v>21</v>
      </c>
      <c r="I12" s="27" t="s">
        <v>22</v>
      </c>
      <c r="J12" s="52" t="str">
        <f>'Rekapitulace stavby'!AN8</f>
        <v>6. 6. 2024</v>
      </c>
      <c r="L12" s="32"/>
    </row>
    <row r="13" spans="2:46" s="1" customFormat="1" ht="10.95" customHeight="1" x14ac:dyDescent="0.2">
      <c r="B13" s="32"/>
      <c r="L13" s="32"/>
    </row>
    <row r="14" spans="2:46" s="1" customFormat="1" ht="12" customHeight="1" x14ac:dyDescent="0.2">
      <c r="B14" s="32"/>
      <c r="D14" s="27" t="s">
        <v>24</v>
      </c>
      <c r="I14" s="27" t="s">
        <v>25</v>
      </c>
      <c r="J14" s="25" t="s">
        <v>1</v>
      </c>
      <c r="L14" s="32"/>
    </row>
    <row r="15" spans="2:46" s="1" customFormat="1" ht="18" customHeight="1" x14ac:dyDescent="0.2">
      <c r="B15" s="32"/>
      <c r="E15" s="25" t="s">
        <v>26</v>
      </c>
      <c r="I15" s="27" t="s">
        <v>27</v>
      </c>
      <c r="J15" s="25" t="s">
        <v>1</v>
      </c>
      <c r="L15" s="32"/>
    </row>
    <row r="16" spans="2:46" s="1" customFormat="1" ht="6.9" customHeight="1" x14ac:dyDescent="0.2">
      <c r="B16" s="32"/>
      <c r="L16" s="32"/>
    </row>
    <row r="17" spans="2:12" s="1" customFormat="1" ht="12" customHeight="1" x14ac:dyDescent="0.2">
      <c r="B17" s="32"/>
      <c r="D17" s="27" t="s">
        <v>28</v>
      </c>
      <c r="I17" s="27" t="s">
        <v>25</v>
      </c>
      <c r="J17" s="28" t="str">
        <f>'Rekapitulace stavby'!AN13</f>
        <v>Vyplň údaj</v>
      </c>
      <c r="L17" s="32"/>
    </row>
    <row r="18" spans="2:12" s="1" customFormat="1" ht="18" customHeight="1" x14ac:dyDescent="0.2">
      <c r="B18" s="32"/>
      <c r="E18" s="241" t="str">
        <f>'Rekapitulace stavby'!E14</f>
        <v>Vyplň údaj</v>
      </c>
      <c r="F18" s="208"/>
      <c r="G18" s="208"/>
      <c r="H18" s="208"/>
      <c r="I18" s="27" t="s">
        <v>27</v>
      </c>
      <c r="J18" s="28" t="str">
        <f>'Rekapitulace stavby'!AN14</f>
        <v>Vyplň údaj</v>
      </c>
      <c r="L18" s="32"/>
    </row>
    <row r="19" spans="2:12" s="1" customFormat="1" ht="6.9" customHeight="1" x14ac:dyDescent="0.2">
      <c r="B19" s="32"/>
      <c r="L19" s="32"/>
    </row>
    <row r="20" spans="2:12" s="1" customFormat="1" ht="12" customHeight="1" x14ac:dyDescent="0.2">
      <c r="B20" s="32"/>
      <c r="D20" s="27" t="s">
        <v>30</v>
      </c>
      <c r="I20" s="27" t="s">
        <v>25</v>
      </c>
      <c r="J20" s="25" t="s">
        <v>1</v>
      </c>
      <c r="L20" s="32"/>
    </row>
    <row r="21" spans="2:12" s="1" customFormat="1" ht="18" customHeight="1" x14ac:dyDescent="0.2">
      <c r="B21" s="32"/>
      <c r="E21" s="25" t="s">
        <v>32</v>
      </c>
      <c r="I21" s="27" t="s">
        <v>27</v>
      </c>
      <c r="J21" s="25" t="s">
        <v>1</v>
      </c>
      <c r="L21" s="32"/>
    </row>
    <row r="22" spans="2:12" s="1" customFormat="1" ht="6.9" customHeight="1" x14ac:dyDescent="0.2">
      <c r="B22" s="32"/>
      <c r="L22" s="32"/>
    </row>
    <row r="23" spans="2:12" s="1" customFormat="1" ht="12" customHeight="1" x14ac:dyDescent="0.2">
      <c r="B23" s="32"/>
      <c r="D23" s="27" t="s">
        <v>34</v>
      </c>
      <c r="I23" s="27" t="s">
        <v>25</v>
      </c>
      <c r="J23" s="25" t="str">
        <f>IF('Rekapitulace stavby'!AN19="","",'Rekapitulace stavby'!AN19)</f>
        <v/>
      </c>
      <c r="L23" s="32"/>
    </row>
    <row r="24" spans="2:12" s="1" customFormat="1" ht="18" customHeight="1" x14ac:dyDescent="0.2">
      <c r="B24" s="32"/>
      <c r="E24" s="25" t="str">
        <f>IF('Rekapitulace stavby'!E20="","",'Rekapitulace stavby'!E20)</f>
        <v xml:space="preserve"> </v>
      </c>
      <c r="I24" s="27" t="s">
        <v>27</v>
      </c>
      <c r="J24" s="25" t="str">
        <f>IF('Rekapitulace stavby'!AN20="","",'Rekapitulace stavby'!AN20)</f>
        <v/>
      </c>
      <c r="L24" s="32"/>
    </row>
    <row r="25" spans="2:12" s="1" customFormat="1" ht="6.9" customHeight="1" x14ac:dyDescent="0.2">
      <c r="B25" s="32"/>
      <c r="L25" s="32"/>
    </row>
    <row r="26" spans="2:12" s="1" customFormat="1" ht="12" customHeight="1" x14ac:dyDescent="0.2">
      <c r="B26" s="32"/>
      <c r="D26" s="27" t="s">
        <v>36</v>
      </c>
      <c r="L26" s="32"/>
    </row>
    <row r="27" spans="2:12" s="7" customFormat="1" ht="16.5" customHeight="1" x14ac:dyDescent="0.2">
      <c r="B27" s="94"/>
      <c r="E27" s="213" t="s">
        <v>1</v>
      </c>
      <c r="F27" s="213"/>
      <c r="G27" s="213"/>
      <c r="H27" s="213"/>
      <c r="L27" s="94"/>
    </row>
    <row r="28" spans="2:12" s="1" customFormat="1" ht="6.9" customHeight="1" x14ac:dyDescent="0.2">
      <c r="B28" s="32"/>
      <c r="L28" s="32"/>
    </row>
    <row r="29" spans="2:12" s="1" customFormat="1" ht="6.9" customHeight="1" x14ac:dyDescent="0.2">
      <c r="B29" s="32"/>
      <c r="D29" s="53"/>
      <c r="E29" s="53"/>
      <c r="F29" s="53"/>
      <c r="G29" s="53"/>
      <c r="H29" s="53"/>
      <c r="I29" s="53"/>
      <c r="J29" s="53"/>
      <c r="K29" s="53"/>
      <c r="L29" s="32"/>
    </row>
    <row r="30" spans="2:12" s="1" customFormat="1" ht="25.35" customHeight="1" x14ac:dyDescent="0.2">
      <c r="B30" s="32"/>
      <c r="D30" s="95" t="s">
        <v>37</v>
      </c>
      <c r="J30" s="66">
        <f>ROUND(J123, 2)</f>
        <v>20000</v>
      </c>
      <c r="L30" s="32"/>
    </row>
    <row r="31" spans="2:12" s="1" customFormat="1" ht="6.9" customHeight="1" x14ac:dyDescent="0.2">
      <c r="B31" s="32"/>
      <c r="D31" s="53"/>
      <c r="E31" s="53"/>
      <c r="F31" s="53"/>
      <c r="G31" s="53"/>
      <c r="H31" s="53"/>
      <c r="I31" s="53"/>
      <c r="J31" s="53"/>
      <c r="K31" s="53"/>
      <c r="L31" s="32"/>
    </row>
    <row r="32" spans="2:12" s="1" customFormat="1" ht="14.4" customHeight="1" x14ac:dyDescent="0.2">
      <c r="B32" s="32"/>
      <c r="F32" s="35" t="s">
        <v>39</v>
      </c>
      <c r="I32" s="35" t="s">
        <v>38</v>
      </c>
      <c r="J32" s="35" t="s">
        <v>40</v>
      </c>
      <c r="L32" s="32"/>
    </row>
    <row r="33" spans="2:12" s="1" customFormat="1" ht="14.4" customHeight="1" x14ac:dyDescent="0.2">
      <c r="B33" s="32"/>
      <c r="D33" s="55" t="s">
        <v>41</v>
      </c>
      <c r="E33" s="27" t="s">
        <v>42</v>
      </c>
      <c r="F33" s="86">
        <f>ROUND((SUM(BE123:BE190)),  2)</f>
        <v>20000</v>
      </c>
      <c r="I33" s="96">
        <v>0.21</v>
      </c>
      <c r="J33" s="86">
        <f>ROUND(((SUM(BE123:BE190))*I33),  2)</f>
        <v>4200</v>
      </c>
      <c r="L33" s="32"/>
    </row>
    <row r="34" spans="2:12" s="1" customFormat="1" ht="14.4" customHeight="1" x14ac:dyDescent="0.2">
      <c r="B34" s="32"/>
      <c r="E34" s="27" t="s">
        <v>43</v>
      </c>
      <c r="F34" s="86">
        <f>ROUND((SUM(BF123:BF190)),  2)</f>
        <v>0</v>
      </c>
      <c r="I34" s="96">
        <v>0.15</v>
      </c>
      <c r="J34" s="86">
        <f>ROUND(((SUM(BF123:BF190))*I34),  2)</f>
        <v>0</v>
      </c>
      <c r="L34" s="32"/>
    </row>
    <row r="35" spans="2:12" s="1" customFormat="1" ht="14.4" hidden="1" customHeight="1" x14ac:dyDescent="0.2">
      <c r="B35" s="32"/>
      <c r="E35" s="27" t="s">
        <v>44</v>
      </c>
      <c r="F35" s="86">
        <f>ROUND((SUM(BG123:BG190)),  2)</f>
        <v>0</v>
      </c>
      <c r="I35" s="96">
        <v>0.21</v>
      </c>
      <c r="J35" s="86">
        <f>0</f>
        <v>0</v>
      </c>
      <c r="L35" s="32"/>
    </row>
    <row r="36" spans="2:12" s="1" customFormat="1" ht="14.4" hidden="1" customHeight="1" x14ac:dyDescent="0.2">
      <c r="B36" s="32"/>
      <c r="E36" s="27" t="s">
        <v>45</v>
      </c>
      <c r="F36" s="86">
        <f>ROUND((SUM(BH123:BH190)),  2)</f>
        <v>0</v>
      </c>
      <c r="I36" s="96">
        <v>0.15</v>
      </c>
      <c r="J36" s="86">
        <f>0</f>
        <v>0</v>
      </c>
      <c r="L36" s="32"/>
    </row>
    <row r="37" spans="2:12" s="1" customFormat="1" ht="14.4" hidden="1" customHeight="1" x14ac:dyDescent="0.2">
      <c r="B37" s="32"/>
      <c r="E37" s="27" t="s">
        <v>46</v>
      </c>
      <c r="F37" s="86">
        <f>ROUND((SUM(BI123:BI190)),  2)</f>
        <v>0</v>
      </c>
      <c r="I37" s="96">
        <v>0</v>
      </c>
      <c r="J37" s="86">
        <f>0</f>
        <v>0</v>
      </c>
      <c r="L37" s="32"/>
    </row>
    <row r="38" spans="2:12" s="1" customFormat="1" ht="6.9" customHeight="1" x14ac:dyDescent="0.2">
      <c r="B38" s="32"/>
      <c r="L38" s="32"/>
    </row>
    <row r="39" spans="2:12" s="1" customFormat="1" ht="25.35" customHeight="1" x14ac:dyDescent="0.2">
      <c r="B39" s="32"/>
      <c r="C39" s="97"/>
      <c r="D39" s="98" t="s">
        <v>47</v>
      </c>
      <c r="E39" s="57"/>
      <c r="F39" s="57"/>
      <c r="G39" s="99" t="s">
        <v>48</v>
      </c>
      <c r="H39" s="100" t="s">
        <v>49</v>
      </c>
      <c r="I39" s="57"/>
      <c r="J39" s="101">
        <f>SUM(J30:J37)</f>
        <v>24200</v>
      </c>
      <c r="K39" s="102"/>
      <c r="L39" s="32"/>
    </row>
    <row r="40" spans="2:12" s="1" customFormat="1" ht="14.4" customHeight="1" x14ac:dyDescent="0.2">
      <c r="B40" s="32"/>
      <c r="L40" s="32"/>
    </row>
    <row r="41" spans="2:12" ht="14.4" customHeight="1" x14ac:dyDescent="0.2">
      <c r="B41" s="20"/>
      <c r="L41" s="20"/>
    </row>
    <row r="42" spans="2:12" ht="14.4" customHeight="1" x14ac:dyDescent="0.2">
      <c r="B42" s="20"/>
      <c r="L42" s="20"/>
    </row>
    <row r="43" spans="2:12" ht="14.4" customHeight="1" x14ac:dyDescent="0.2">
      <c r="B43" s="20"/>
      <c r="L43" s="20"/>
    </row>
    <row r="44" spans="2:12" ht="14.4" customHeight="1" x14ac:dyDescent="0.2">
      <c r="B44" s="20"/>
      <c r="L44" s="20"/>
    </row>
    <row r="45" spans="2:12" ht="14.4" customHeight="1" x14ac:dyDescent="0.2">
      <c r="B45" s="20"/>
      <c r="L45" s="20"/>
    </row>
    <row r="46" spans="2:12" ht="14.4" customHeight="1" x14ac:dyDescent="0.2">
      <c r="B46" s="20"/>
      <c r="L46" s="20"/>
    </row>
    <row r="47" spans="2:12" ht="14.4" customHeight="1" x14ac:dyDescent="0.2">
      <c r="B47" s="20"/>
      <c r="L47" s="20"/>
    </row>
    <row r="48" spans="2:12" ht="14.4" customHeight="1" x14ac:dyDescent="0.2">
      <c r="B48" s="20"/>
      <c r="L48" s="20"/>
    </row>
    <row r="49" spans="2:12" ht="14.4" customHeight="1" x14ac:dyDescent="0.2">
      <c r="B49" s="20"/>
      <c r="L49" s="20"/>
    </row>
    <row r="50" spans="2:12" s="1" customFormat="1" ht="14.4" customHeight="1" x14ac:dyDescent="0.2">
      <c r="B50" s="32"/>
      <c r="D50" s="41" t="s">
        <v>50</v>
      </c>
      <c r="E50" s="42"/>
      <c r="F50" s="42"/>
      <c r="G50" s="41" t="s">
        <v>51</v>
      </c>
      <c r="H50" s="42"/>
      <c r="I50" s="42"/>
      <c r="J50" s="42"/>
      <c r="K50" s="42"/>
      <c r="L50" s="32"/>
    </row>
    <row r="51" spans="2:12" x14ac:dyDescent="0.2">
      <c r="B51" s="20"/>
      <c r="L51" s="20"/>
    </row>
    <row r="52" spans="2:12" x14ac:dyDescent="0.2">
      <c r="B52" s="20"/>
      <c r="L52" s="20"/>
    </row>
    <row r="53" spans="2:12" x14ac:dyDescent="0.2">
      <c r="B53" s="20"/>
      <c r="L53" s="20"/>
    </row>
    <row r="54" spans="2:12" x14ac:dyDescent="0.2">
      <c r="B54" s="20"/>
      <c r="L54" s="20"/>
    </row>
    <row r="55" spans="2:12" x14ac:dyDescent="0.2">
      <c r="B55" s="20"/>
      <c r="L55" s="20"/>
    </row>
    <row r="56" spans="2:12" x14ac:dyDescent="0.2">
      <c r="B56" s="20"/>
      <c r="L56" s="20"/>
    </row>
    <row r="57" spans="2:12" x14ac:dyDescent="0.2">
      <c r="B57" s="20"/>
      <c r="L57" s="20"/>
    </row>
    <row r="58" spans="2:12" x14ac:dyDescent="0.2">
      <c r="B58" s="20"/>
      <c r="L58" s="20"/>
    </row>
    <row r="59" spans="2:12" x14ac:dyDescent="0.2">
      <c r="B59" s="20"/>
      <c r="L59" s="20"/>
    </row>
    <row r="60" spans="2:12" x14ac:dyDescent="0.2">
      <c r="B60" s="20"/>
      <c r="L60" s="20"/>
    </row>
    <row r="61" spans="2:12" s="1" customFormat="1" ht="13.2" x14ac:dyDescent="0.2">
      <c r="B61" s="32"/>
      <c r="D61" s="43" t="s">
        <v>52</v>
      </c>
      <c r="E61" s="34"/>
      <c r="F61" s="103" t="s">
        <v>53</v>
      </c>
      <c r="G61" s="43" t="s">
        <v>52</v>
      </c>
      <c r="H61" s="34"/>
      <c r="I61" s="34"/>
      <c r="J61" s="104" t="s">
        <v>53</v>
      </c>
      <c r="K61" s="34"/>
      <c r="L61" s="32"/>
    </row>
    <row r="62" spans="2:12" x14ac:dyDescent="0.2">
      <c r="B62" s="20"/>
      <c r="L62" s="20"/>
    </row>
    <row r="63" spans="2:12" x14ac:dyDescent="0.2">
      <c r="B63" s="20"/>
      <c r="L63" s="20"/>
    </row>
    <row r="64" spans="2:12" x14ac:dyDescent="0.2">
      <c r="B64" s="20"/>
      <c r="L64" s="20"/>
    </row>
    <row r="65" spans="2:12" s="1" customFormat="1" ht="13.2" x14ac:dyDescent="0.2">
      <c r="B65" s="32"/>
      <c r="D65" s="41" t="s">
        <v>54</v>
      </c>
      <c r="E65" s="42"/>
      <c r="F65" s="42"/>
      <c r="G65" s="41" t="s">
        <v>55</v>
      </c>
      <c r="H65" s="42"/>
      <c r="I65" s="42"/>
      <c r="J65" s="42"/>
      <c r="K65" s="42"/>
      <c r="L65" s="32"/>
    </row>
    <row r="66" spans="2:12" x14ac:dyDescent="0.2">
      <c r="B66" s="20"/>
      <c r="L66" s="20"/>
    </row>
    <row r="67" spans="2:12" x14ac:dyDescent="0.2">
      <c r="B67" s="20"/>
      <c r="L67" s="20"/>
    </row>
    <row r="68" spans="2:12" x14ac:dyDescent="0.2">
      <c r="B68" s="20"/>
      <c r="L68" s="20"/>
    </row>
    <row r="69" spans="2:12" x14ac:dyDescent="0.2">
      <c r="B69" s="20"/>
      <c r="L69" s="20"/>
    </row>
    <row r="70" spans="2:12" x14ac:dyDescent="0.2">
      <c r="B70" s="20"/>
      <c r="L70" s="20"/>
    </row>
    <row r="71" spans="2:12" x14ac:dyDescent="0.2">
      <c r="B71" s="20"/>
      <c r="L71" s="20"/>
    </row>
    <row r="72" spans="2:12" x14ac:dyDescent="0.2">
      <c r="B72" s="20"/>
      <c r="L72" s="20"/>
    </row>
    <row r="73" spans="2:12" x14ac:dyDescent="0.2">
      <c r="B73" s="20"/>
      <c r="L73" s="20"/>
    </row>
    <row r="74" spans="2:12" x14ac:dyDescent="0.2">
      <c r="B74" s="20"/>
      <c r="L74" s="20"/>
    </row>
    <row r="75" spans="2:12" x14ac:dyDescent="0.2">
      <c r="B75" s="20"/>
      <c r="L75" s="20"/>
    </row>
    <row r="76" spans="2:12" s="1" customFormat="1" ht="13.2" x14ac:dyDescent="0.2">
      <c r="B76" s="32"/>
      <c r="D76" s="43" t="s">
        <v>52</v>
      </c>
      <c r="E76" s="34"/>
      <c r="F76" s="103" t="s">
        <v>53</v>
      </c>
      <c r="G76" s="43" t="s">
        <v>52</v>
      </c>
      <c r="H76" s="34"/>
      <c r="I76" s="34"/>
      <c r="J76" s="104" t="s">
        <v>53</v>
      </c>
      <c r="K76" s="34"/>
      <c r="L76" s="32"/>
    </row>
    <row r="77" spans="2:12" s="1" customFormat="1" ht="14.4" customHeight="1" x14ac:dyDescent="0.2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2"/>
    </row>
    <row r="81" spans="2:47" s="1" customFormat="1" ht="6.9" customHeight="1" x14ac:dyDescent="0.2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2"/>
    </row>
    <row r="82" spans="2:47" s="1" customFormat="1" ht="24.9" customHeight="1" x14ac:dyDescent="0.2">
      <c r="B82" s="32"/>
      <c r="C82" s="21" t="s">
        <v>157</v>
      </c>
      <c r="L82" s="32"/>
    </row>
    <row r="83" spans="2:47" s="1" customFormat="1" ht="6.9" customHeight="1" x14ac:dyDescent="0.2">
      <c r="B83" s="32"/>
      <c r="L83" s="32"/>
    </row>
    <row r="84" spans="2:47" s="1" customFormat="1" ht="12" customHeight="1" x14ac:dyDescent="0.2">
      <c r="B84" s="32"/>
      <c r="C84" s="27" t="s">
        <v>16</v>
      </c>
      <c r="L84" s="32"/>
    </row>
    <row r="85" spans="2:47" s="1" customFormat="1" ht="16.5" customHeight="1" x14ac:dyDescent="0.2">
      <c r="B85" s="32"/>
      <c r="E85" s="239" t="str">
        <f>E7</f>
        <v>Stavební úpravy MK v ul. Na Chmelnici a části ul. Vrchlickéhé v Třeboni</v>
      </c>
      <c r="F85" s="240"/>
      <c r="G85" s="240"/>
      <c r="H85" s="240"/>
      <c r="L85" s="32"/>
    </row>
    <row r="86" spans="2:47" s="1" customFormat="1" ht="12" customHeight="1" x14ac:dyDescent="0.2">
      <c r="B86" s="32"/>
      <c r="C86" s="27" t="s">
        <v>155</v>
      </c>
      <c r="L86" s="32"/>
    </row>
    <row r="87" spans="2:47" s="1" customFormat="1" ht="16.5" customHeight="1" x14ac:dyDescent="0.2">
      <c r="B87" s="32"/>
      <c r="E87" s="225" t="str">
        <f>E9</f>
        <v>02 - Ostatní a vedlejší náklady</v>
      </c>
      <c r="F87" s="238"/>
      <c r="G87" s="238"/>
      <c r="H87" s="238"/>
      <c r="L87" s="32"/>
    </row>
    <row r="88" spans="2:47" s="1" customFormat="1" ht="6.9" customHeight="1" x14ac:dyDescent="0.2">
      <c r="B88" s="32"/>
      <c r="L88" s="32"/>
    </row>
    <row r="89" spans="2:47" s="1" customFormat="1" ht="12" customHeight="1" x14ac:dyDescent="0.2">
      <c r="B89" s="32"/>
      <c r="C89" s="27" t="s">
        <v>20</v>
      </c>
      <c r="F89" s="25" t="str">
        <f>F12</f>
        <v>Třeboň</v>
      </c>
      <c r="I89" s="27" t="s">
        <v>22</v>
      </c>
      <c r="J89" s="52" t="str">
        <f>IF(J12="","",J12)</f>
        <v>6. 6. 2024</v>
      </c>
      <c r="L89" s="32"/>
    </row>
    <row r="90" spans="2:47" s="1" customFormat="1" ht="6.9" customHeight="1" x14ac:dyDescent="0.2">
      <c r="B90" s="32"/>
      <c r="L90" s="32"/>
    </row>
    <row r="91" spans="2:47" s="1" customFormat="1" ht="15.15" customHeight="1" x14ac:dyDescent="0.2">
      <c r="B91" s="32"/>
      <c r="C91" s="27" t="s">
        <v>24</v>
      </c>
      <c r="F91" s="25" t="str">
        <f>E15</f>
        <v>Město Třeboň</v>
      </c>
      <c r="I91" s="27" t="s">
        <v>30</v>
      </c>
      <c r="J91" s="30" t="str">
        <f>E21</f>
        <v>WAY project s.r.o.</v>
      </c>
      <c r="L91" s="32"/>
    </row>
    <row r="92" spans="2:47" s="1" customFormat="1" ht="15.15" customHeight="1" x14ac:dyDescent="0.2">
      <c r="B92" s="32"/>
      <c r="C92" s="27" t="s">
        <v>28</v>
      </c>
      <c r="F92" s="25" t="str">
        <f>IF(E18="","",E18)</f>
        <v>Vyplň údaj</v>
      </c>
      <c r="I92" s="27" t="s">
        <v>34</v>
      </c>
      <c r="J92" s="30" t="str">
        <f>E24</f>
        <v xml:space="preserve"> </v>
      </c>
      <c r="L92" s="32"/>
    </row>
    <row r="93" spans="2:47" s="1" customFormat="1" ht="10.35" customHeight="1" x14ac:dyDescent="0.2">
      <c r="B93" s="32"/>
      <c r="L93" s="32"/>
    </row>
    <row r="94" spans="2:47" s="1" customFormat="1" ht="29.25" customHeight="1" x14ac:dyDescent="0.2">
      <c r="B94" s="32"/>
      <c r="C94" s="105" t="s">
        <v>158</v>
      </c>
      <c r="D94" s="97"/>
      <c r="E94" s="97"/>
      <c r="F94" s="97"/>
      <c r="G94" s="97"/>
      <c r="H94" s="97"/>
      <c r="I94" s="97"/>
      <c r="J94" s="106" t="s">
        <v>159</v>
      </c>
      <c r="K94" s="97"/>
      <c r="L94" s="32"/>
    </row>
    <row r="95" spans="2:47" s="1" customFormat="1" ht="10.35" customHeight="1" x14ac:dyDescent="0.2">
      <c r="B95" s="32"/>
      <c r="L95" s="32"/>
    </row>
    <row r="96" spans="2:47" s="1" customFormat="1" ht="22.95" customHeight="1" x14ac:dyDescent="0.2">
      <c r="B96" s="32"/>
      <c r="C96" s="107" t="s">
        <v>160</v>
      </c>
      <c r="J96" s="66">
        <f>J123</f>
        <v>20000</v>
      </c>
      <c r="L96" s="32"/>
      <c r="AU96" s="17" t="s">
        <v>161</v>
      </c>
    </row>
    <row r="97" spans="2:12" s="8" customFormat="1" ht="24.9" customHeight="1" x14ac:dyDescent="0.2">
      <c r="B97" s="108"/>
      <c r="D97" s="109" t="s">
        <v>162</v>
      </c>
      <c r="E97" s="110"/>
      <c r="F97" s="110"/>
      <c r="G97" s="110"/>
      <c r="H97" s="110"/>
      <c r="I97" s="110"/>
      <c r="J97" s="111">
        <f>J124</f>
        <v>0</v>
      </c>
      <c r="L97" s="108"/>
    </row>
    <row r="98" spans="2:12" s="8" customFormat="1" ht="24.9" customHeight="1" x14ac:dyDescent="0.2">
      <c r="B98" s="108"/>
      <c r="D98" s="109" t="s">
        <v>163</v>
      </c>
      <c r="E98" s="110"/>
      <c r="F98" s="110"/>
      <c r="G98" s="110"/>
      <c r="H98" s="110"/>
      <c r="I98" s="110"/>
      <c r="J98" s="111">
        <f>J125</f>
        <v>20000</v>
      </c>
      <c r="L98" s="108"/>
    </row>
    <row r="99" spans="2:12" s="9" customFormat="1" ht="19.95" customHeight="1" x14ac:dyDescent="0.2">
      <c r="B99" s="112"/>
      <c r="D99" s="113" t="s">
        <v>164</v>
      </c>
      <c r="E99" s="114"/>
      <c r="F99" s="114"/>
      <c r="G99" s="114"/>
      <c r="H99" s="114"/>
      <c r="I99" s="114"/>
      <c r="J99" s="115">
        <f>J126</f>
        <v>0</v>
      </c>
      <c r="L99" s="112"/>
    </row>
    <row r="100" spans="2:12" s="9" customFormat="1" ht="19.95" customHeight="1" x14ac:dyDescent="0.2">
      <c r="B100" s="112"/>
      <c r="D100" s="113" t="s">
        <v>165</v>
      </c>
      <c r="E100" s="114"/>
      <c r="F100" s="114"/>
      <c r="G100" s="114"/>
      <c r="H100" s="114"/>
      <c r="I100" s="114"/>
      <c r="J100" s="115">
        <f>J149</f>
        <v>0</v>
      </c>
      <c r="L100" s="112"/>
    </row>
    <row r="101" spans="2:12" s="9" customFormat="1" ht="19.95" customHeight="1" x14ac:dyDescent="0.2">
      <c r="B101" s="112"/>
      <c r="D101" s="113" t="s">
        <v>166</v>
      </c>
      <c r="E101" s="114"/>
      <c r="F101" s="114"/>
      <c r="G101" s="114"/>
      <c r="H101" s="114"/>
      <c r="I101" s="114"/>
      <c r="J101" s="115">
        <f>J163</f>
        <v>20000</v>
      </c>
      <c r="L101" s="112"/>
    </row>
    <row r="102" spans="2:12" s="9" customFormat="1" ht="19.95" customHeight="1" x14ac:dyDescent="0.2">
      <c r="B102" s="112"/>
      <c r="D102" s="113" t="s">
        <v>167</v>
      </c>
      <c r="E102" s="114"/>
      <c r="F102" s="114"/>
      <c r="G102" s="114"/>
      <c r="H102" s="114"/>
      <c r="I102" s="114"/>
      <c r="J102" s="115">
        <f>J183</f>
        <v>0</v>
      </c>
      <c r="L102" s="112"/>
    </row>
    <row r="103" spans="2:12" s="9" customFormat="1" ht="19.95" customHeight="1" x14ac:dyDescent="0.2">
      <c r="B103" s="112"/>
      <c r="D103" s="113" t="s">
        <v>168</v>
      </c>
      <c r="E103" s="114"/>
      <c r="F103" s="114"/>
      <c r="G103" s="114"/>
      <c r="H103" s="114"/>
      <c r="I103" s="114"/>
      <c r="J103" s="115">
        <f>J187</f>
        <v>0</v>
      </c>
      <c r="L103" s="112"/>
    </row>
    <row r="104" spans="2:12" s="1" customFormat="1" ht="21.75" customHeight="1" x14ac:dyDescent="0.2">
      <c r="B104" s="32"/>
      <c r="L104" s="32"/>
    </row>
    <row r="105" spans="2:12" s="1" customFormat="1" ht="6.9" customHeight="1" x14ac:dyDescent="0.2">
      <c r="B105" s="44"/>
      <c r="C105" s="45"/>
      <c r="D105" s="45"/>
      <c r="E105" s="45"/>
      <c r="F105" s="45"/>
      <c r="G105" s="45"/>
      <c r="H105" s="45"/>
      <c r="I105" s="45"/>
      <c r="J105" s="45"/>
      <c r="K105" s="45"/>
      <c r="L105" s="32"/>
    </row>
    <row r="109" spans="2:12" s="1" customFormat="1" ht="6.9" customHeight="1" x14ac:dyDescent="0.2">
      <c r="B109" s="46"/>
      <c r="C109" s="47"/>
      <c r="D109" s="47"/>
      <c r="E109" s="47"/>
      <c r="F109" s="47"/>
      <c r="G109" s="47"/>
      <c r="H109" s="47"/>
      <c r="I109" s="47"/>
      <c r="J109" s="47"/>
      <c r="K109" s="47"/>
      <c r="L109" s="32"/>
    </row>
    <row r="110" spans="2:12" s="1" customFormat="1" ht="24.9" customHeight="1" x14ac:dyDescent="0.2">
      <c r="B110" s="32"/>
      <c r="C110" s="21" t="s">
        <v>169</v>
      </c>
      <c r="L110" s="32"/>
    </row>
    <row r="111" spans="2:12" s="1" customFormat="1" ht="6.9" customHeight="1" x14ac:dyDescent="0.2">
      <c r="B111" s="32"/>
      <c r="L111" s="32"/>
    </row>
    <row r="112" spans="2:12" s="1" customFormat="1" ht="12" customHeight="1" x14ac:dyDescent="0.2">
      <c r="B112" s="32"/>
      <c r="C112" s="27" t="s">
        <v>16</v>
      </c>
      <c r="L112" s="32"/>
    </row>
    <row r="113" spans="2:65" s="1" customFormat="1" ht="16.5" customHeight="1" x14ac:dyDescent="0.2">
      <c r="B113" s="32"/>
      <c r="E113" s="239" t="str">
        <f>E7</f>
        <v>Stavební úpravy MK v ul. Na Chmelnici a části ul. Vrchlickéhé v Třeboni</v>
      </c>
      <c r="F113" s="240"/>
      <c r="G113" s="240"/>
      <c r="H113" s="240"/>
      <c r="L113" s="32"/>
    </row>
    <row r="114" spans="2:65" s="1" customFormat="1" ht="12" customHeight="1" x14ac:dyDescent="0.2">
      <c r="B114" s="32"/>
      <c r="C114" s="27" t="s">
        <v>155</v>
      </c>
      <c r="L114" s="32"/>
    </row>
    <row r="115" spans="2:65" s="1" customFormat="1" ht="16.5" customHeight="1" x14ac:dyDescent="0.2">
      <c r="B115" s="32"/>
      <c r="E115" s="225" t="str">
        <f>E9</f>
        <v>02 - Ostatní a vedlejší náklady</v>
      </c>
      <c r="F115" s="238"/>
      <c r="G115" s="238"/>
      <c r="H115" s="238"/>
      <c r="L115" s="32"/>
    </row>
    <row r="116" spans="2:65" s="1" customFormat="1" ht="6.9" customHeight="1" x14ac:dyDescent="0.2">
      <c r="B116" s="32"/>
      <c r="L116" s="32"/>
    </row>
    <row r="117" spans="2:65" s="1" customFormat="1" ht="12" customHeight="1" x14ac:dyDescent="0.2">
      <c r="B117" s="32"/>
      <c r="C117" s="27" t="s">
        <v>20</v>
      </c>
      <c r="F117" s="25" t="str">
        <f>F12</f>
        <v>Třeboň</v>
      </c>
      <c r="I117" s="27" t="s">
        <v>22</v>
      </c>
      <c r="J117" s="52" t="str">
        <f>IF(J12="","",J12)</f>
        <v>6. 6. 2024</v>
      </c>
      <c r="L117" s="32"/>
    </row>
    <row r="118" spans="2:65" s="1" customFormat="1" ht="6.9" customHeight="1" x14ac:dyDescent="0.2">
      <c r="B118" s="32"/>
      <c r="L118" s="32"/>
    </row>
    <row r="119" spans="2:65" s="1" customFormat="1" ht="15.15" customHeight="1" x14ac:dyDescent="0.2">
      <c r="B119" s="32"/>
      <c r="C119" s="27" t="s">
        <v>24</v>
      </c>
      <c r="F119" s="25" t="str">
        <f>E15</f>
        <v>Město Třeboň</v>
      </c>
      <c r="I119" s="27" t="s">
        <v>30</v>
      </c>
      <c r="J119" s="30" t="str">
        <f>E21</f>
        <v>WAY project s.r.o.</v>
      </c>
      <c r="L119" s="32"/>
    </row>
    <row r="120" spans="2:65" s="1" customFormat="1" ht="15.15" customHeight="1" x14ac:dyDescent="0.2">
      <c r="B120" s="32"/>
      <c r="C120" s="27" t="s">
        <v>28</v>
      </c>
      <c r="F120" s="25" t="str">
        <f>IF(E18="","",E18)</f>
        <v>Vyplň údaj</v>
      </c>
      <c r="I120" s="27" t="s">
        <v>34</v>
      </c>
      <c r="J120" s="30" t="str">
        <f>E24</f>
        <v xml:space="preserve"> </v>
      </c>
      <c r="L120" s="32"/>
    </row>
    <row r="121" spans="2:65" s="1" customFormat="1" ht="10.35" customHeight="1" x14ac:dyDescent="0.2">
      <c r="B121" s="32"/>
      <c r="L121" s="32"/>
    </row>
    <row r="122" spans="2:65" s="10" customFormat="1" ht="29.25" customHeight="1" x14ac:dyDescent="0.2">
      <c r="B122" s="116"/>
      <c r="C122" s="117" t="s">
        <v>170</v>
      </c>
      <c r="D122" s="118" t="s">
        <v>62</v>
      </c>
      <c r="E122" s="118" t="s">
        <v>58</v>
      </c>
      <c r="F122" s="118" t="s">
        <v>59</v>
      </c>
      <c r="G122" s="118" t="s">
        <v>171</v>
      </c>
      <c r="H122" s="118" t="s">
        <v>172</v>
      </c>
      <c r="I122" s="118" t="s">
        <v>173</v>
      </c>
      <c r="J122" s="118" t="s">
        <v>159</v>
      </c>
      <c r="K122" s="119" t="s">
        <v>174</v>
      </c>
      <c r="L122" s="116"/>
      <c r="M122" s="59" t="s">
        <v>1</v>
      </c>
      <c r="N122" s="60" t="s">
        <v>41</v>
      </c>
      <c r="O122" s="60" t="s">
        <v>175</v>
      </c>
      <c r="P122" s="60" t="s">
        <v>176</v>
      </c>
      <c r="Q122" s="60" t="s">
        <v>177</v>
      </c>
      <c r="R122" s="60" t="s">
        <v>178</v>
      </c>
      <c r="S122" s="60" t="s">
        <v>179</v>
      </c>
      <c r="T122" s="61" t="s">
        <v>180</v>
      </c>
    </row>
    <row r="123" spans="2:65" s="1" customFormat="1" ht="22.95" customHeight="1" x14ac:dyDescent="0.3">
      <c r="B123" s="32"/>
      <c r="C123" s="64" t="s">
        <v>181</v>
      </c>
      <c r="J123" s="120">
        <f>BK123</f>
        <v>20000</v>
      </c>
      <c r="L123" s="32"/>
      <c r="M123" s="62"/>
      <c r="N123" s="53"/>
      <c r="O123" s="53"/>
      <c r="P123" s="121">
        <f>P124+P125</f>
        <v>0</v>
      </c>
      <c r="Q123" s="53"/>
      <c r="R123" s="121">
        <f>R124+R125</f>
        <v>0</v>
      </c>
      <c r="S123" s="53"/>
      <c r="T123" s="122">
        <f>T124+T125</f>
        <v>0</v>
      </c>
      <c r="AT123" s="17" t="s">
        <v>76</v>
      </c>
      <c r="AU123" s="17" t="s">
        <v>161</v>
      </c>
      <c r="BK123" s="123">
        <f>BK124+BK125</f>
        <v>20000</v>
      </c>
    </row>
    <row r="124" spans="2:65" s="11" customFormat="1" ht="25.95" customHeight="1" x14ac:dyDescent="0.25">
      <c r="B124" s="124"/>
      <c r="D124" s="125" t="s">
        <v>76</v>
      </c>
      <c r="E124" s="126" t="s">
        <v>182</v>
      </c>
      <c r="F124" s="126" t="s">
        <v>183</v>
      </c>
      <c r="I124" s="127"/>
      <c r="J124" s="128">
        <f>BK124</f>
        <v>0</v>
      </c>
      <c r="L124" s="124"/>
      <c r="M124" s="129"/>
      <c r="P124" s="130">
        <v>0</v>
      </c>
      <c r="R124" s="130">
        <v>0</v>
      </c>
      <c r="T124" s="131">
        <v>0</v>
      </c>
      <c r="AR124" s="125" t="s">
        <v>184</v>
      </c>
      <c r="AT124" s="132" t="s">
        <v>76</v>
      </c>
      <c r="AU124" s="132" t="s">
        <v>77</v>
      </c>
      <c r="AY124" s="125" t="s">
        <v>185</v>
      </c>
      <c r="BK124" s="133">
        <v>0</v>
      </c>
    </row>
    <row r="125" spans="2:65" s="11" customFormat="1" ht="25.95" customHeight="1" x14ac:dyDescent="0.25">
      <c r="B125" s="124"/>
      <c r="D125" s="125" t="s">
        <v>76</v>
      </c>
      <c r="E125" s="126" t="s">
        <v>186</v>
      </c>
      <c r="F125" s="126" t="s">
        <v>187</v>
      </c>
      <c r="I125" s="127"/>
      <c r="J125" s="128">
        <f>BK125</f>
        <v>20000</v>
      </c>
      <c r="L125" s="124"/>
      <c r="M125" s="129"/>
      <c r="P125" s="130">
        <f>P126+P149+P163+P183+P187</f>
        <v>0</v>
      </c>
      <c r="R125" s="130">
        <f>R126+R149+R163+R183+R187</f>
        <v>0</v>
      </c>
      <c r="T125" s="131">
        <f>T126+T149+T163+T183+T187</f>
        <v>0</v>
      </c>
      <c r="AR125" s="125" t="s">
        <v>188</v>
      </c>
      <c r="AT125" s="132" t="s">
        <v>76</v>
      </c>
      <c r="AU125" s="132" t="s">
        <v>77</v>
      </c>
      <c r="AY125" s="125" t="s">
        <v>185</v>
      </c>
      <c r="BK125" s="133">
        <f>BK126+BK149+BK163+BK183+BK187</f>
        <v>20000</v>
      </c>
    </row>
    <row r="126" spans="2:65" s="11" customFormat="1" ht="22.95" customHeight="1" x14ac:dyDescent="0.25">
      <c r="B126" s="124"/>
      <c r="D126" s="125" t="s">
        <v>76</v>
      </c>
      <c r="E126" s="134" t="s">
        <v>189</v>
      </c>
      <c r="F126" s="134" t="s">
        <v>190</v>
      </c>
      <c r="I126" s="127"/>
      <c r="J126" s="135">
        <f>BK126</f>
        <v>0</v>
      </c>
      <c r="L126" s="124"/>
      <c r="M126" s="129"/>
      <c r="P126" s="130">
        <f>SUM(P127:P148)</f>
        <v>0</v>
      </c>
      <c r="R126" s="130">
        <f>SUM(R127:R148)</f>
        <v>0</v>
      </c>
      <c r="T126" s="131">
        <f>SUM(T127:T148)</f>
        <v>0</v>
      </c>
      <c r="AR126" s="125" t="s">
        <v>188</v>
      </c>
      <c r="AT126" s="132" t="s">
        <v>76</v>
      </c>
      <c r="AU126" s="132" t="s">
        <v>85</v>
      </c>
      <c r="AY126" s="125" t="s">
        <v>185</v>
      </c>
      <c r="BK126" s="133">
        <f>SUM(BK127:BK148)</f>
        <v>0</v>
      </c>
    </row>
    <row r="127" spans="2:65" s="1" customFormat="1" ht="16.5" customHeight="1" x14ac:dyDescent="0.2">
      <c r="B127" s="32"/>
      <c r="C127" s="136" t="s">
        <v>85</v>
      </c>
      <c r="D127" s="136" t="s">
        <v>191</v>
      </c>
      <c r="E127" s="137" t="s">
        <v>192</v>
      </c>
      <c r="F127" s="138" t="s">
        <v>193</v>
      </c>
      <c r="G127" s="139" t="s">
        <v>194</v>
      </c>
      <c r="H127" s="140">
        <v>1</v>
      </c>
      <c r="I127" s="141"/>
      <c r="J127" s="142">
        <f>ROUND(I127*H127,2)</f>
        <v>0</v>
      </c>
      <c r="K127" s="138" t="s">
        <v>195</v>
      </c>
      <c r="L127" s="32"/>
      <c r="M127" s="143" t="s">
        <v>1</v>
      </c>
      <c r="N127" s="144" t="s">
        <v>42</v>
      </c>
      <c r="P127" s="145">
        <f>O127*H127</f>
        <v>0</v>
      </c>
      <c r="Q127" s="145">
        <v>0</v>
      </c>
      <c r="R127" s="145">
        <f>Q127*H127</f>
        <v>0</v>
      </c>
      <c r="S127" s="145">
        <v>0</v>
      </c>
      <c r="T127" s="146">
        <f>S127*H127</f>
        <v>0</v>
      </c>
      <c r="AR127" s="147" t="s">
        <v>196</v>
      </c>
      <c r="AT127" s="147" t="s">
        <v>191</v>
      </c>
      <c r="AU127" s="147" t="s">
        <v>87</v>
      </c>
      <c r="AY127" s="17" t="s">
        <v>185</v>
      </c>
      <c r="BE127" s="148">
        <f>IF(N127="základní",J127,0)</f>
        <v>0</v>
      </c>
      <c r="BF127" s="148">
        <f>IF(N127="snížená",J127,0)</f>
        <v>0</v>
      </c>
      <c r="BG127" s="148">
        <f>IF(N127="zákl. přenesená",J127,0)</f>
        <v>0</v>
      </c>
      <c r="BH127" s="148">
        <f>IF(N127="sníž. přenesená",J127,0)</f>
        <v>0</v>
      </c>
      <c r="BI127" s="148">
        <f>IF(N127="nulová",J127,0)</f>
        <v>0</v>
      </c>
      <c r="BJ127" s="17" t="s">
        <v>85</v>
      </c>
      <c r="BK127" s="148">
        <f>ROUND(I127*H127,2)</f>
        <v>0</v>
      </c>
      <c r="BL127" s="17" t="s">
        <v>196</v>
      </c>
      <c r="BM127" s="147" t="s">
        <v>197</v>
      </c>
    </row>
    <row r="128" spans="2:65" s="1" customFormat="1" x14ac:dyDescent="0.2">
      <c r="B128" s="32"/>
      <c r="D128" s="149" t="s">
        <v>198</v>
      </c>
      <c r="F128" s="150" t="s">
        <v>193</v>
      </c>
      <c r="I128" s="151"/>
      <c r="L128" s="32"/>
      <c r="M128" s="152"/>
      <c r="T128" s="56"/>
      <c r="AT128" s="17" t="s">
        <v>198</v>
      </c>
      <c r="AU128" s="17" t="s">
        <v>87</v>
      </c>
    </row>
    <row r="129" spans="2:65" s="12" customFormat="1" x14ac:dyDescent="0.2">
      <c r="B129" s="153"/>
      <c r="D129" s="149" t="s">
        <v>199</v>
      </c>
      <c r="E129" s="154" t="s">
        <v>1</v>
      </c>
      <c r="F129" s="155" t="s">
        <v>200</v>
      </c>
      <c r="H129" s="154" t="s">
        <v>1</v>
      </c>
      <c r="I129" s="156"/>
      <c r="L129" s="153"/>
      <c r="M129" s="157"/>
      <c r="T129" s="158"/>
      <c r="AT129" s="154" t="s">
        <v>199</v>
      </c>
      <c r="AU129" s="154" t="s">
        <v>87</v>
      </c>
      <c r="AV129" s="12" t="s">
        <v>85</v>
      </c>
      <c r="AW129" s="12" t="s">
        <v>33</v>
      </c>
      <c r="AX129" s="12" t="s">
        <v>77</v>
      </c>
      <c r="AY129" s="154" t="s">
        <v>185</v>
      </c>
    </row>
    <row r="130" spans="2:65" s="13" customFormat="1" x14ac:dyDescent="0.2">
      <c r="B130" s="159"/>
      <c r="D130" s="149" t="s">
        <v>199</v>
      </c>
      <c r="E130" s="160" t="s">
        <v>1</v>
      </c>
      <c r="F130" s="161" t="s">
        <v>201</v>
      </c>
      <c r="H130" s="162">
        <v>1</v>
      </c>
      <c r="I130" s="163"/>
      <c r="L130" s="159"/>
      <c r="M130" s="164"/>
      <c r="T130" s="165"/>
      <c r="AT130" s="160" t="s">
        <v>199</v>
      </c>
      <c r="AU130" s="160" t="s">
        <v>87</v>
      </c>
      <c r="AV130" s="13" t="s">
        <v>87</v>
      </c>
      <c r="AW130" s="13" t="s">
        <v>33</v>
      </c>
      <c r="AX130" s="13" t="s">
        <v>85</v>
      </c>
      <c r="AY130" s="160" t="s">
        <v>185</v>
      </c>
    </row>
    <row r="131" spans="2:65" s="1" customFormat="1" ht="16.5" customHeight="1" x14ac:dyDescent="0.2">
      <c r="B131" s="32"/>
      <c r="C131" s="136" t="s">
        <v>87</v>
      </c>
      <c r="D131" s="136" t="s">
        <v>191</v>
      </c>
      <c r="E131" s="137" t="s">
        <v>202</v>
      </c>
      <c r="F131" s="138" t="s">
        <v>203</v>
      </c>
      <c r="G131" s="139" t="s">
        <v>194</v>
      </c>
      <c r="H131" s="140">
        <v>1</v>
      </c>
      <c r="I131" s="141"/>
      <c r="J131" s="142">
        <f>ROUND(I131*H131,2)</f>
        <v>0</v>
      </c>
      <c r="K131" s="138" t="s">
        <v>195</v>
      </c>
      <c r="L131" s="32"/>
      <c r="M131" s="143" t="s">
        <v>1</v>
      </c>
      <c r="N131" s="144" t="s">
        <v>42</v>
      </c>
      <c r="P131" s="145">
        <f>O131*H131</f>
        <v>0</v>
      </c>
      <c r="Q131" s="145">
        <v>0</v>
      </c>
      <c r="R131" s="145">
        <f>Q131*H131</f>
        <v>0</v>
      </c>
      <c r="S131" s="145">
        <v>0</v>
      </c>
      <c r="T131" s="146">
        <f>S131*H131</f>
        <v>0</v>
      </c>
      <c r="AR131" s="147" t="s">
        <v>196</v>
      </c>
      <c r="AT131" s="147" t="s">
        <v>191</v>
      </c>
      <c r="AU131" s="147" t="s">
        <v>87</v>
      </c>
      <c r="AY131" s="17" t="s">
        <v>185</v>
      </c>
      <c r="BE131" s="148">
        <f>IF(N131="základní",J131,0)</f>
        <v>0</v>
      </c>
      <c r="BF131" s="148">
        <f>IF(N131="snížená",J131,0)</f>
        <v>0</v>
      </c>
      <c r="BG131" s="148">
        <f>IF(N131="zákl. přenesená",J131,0)</f>
        <v>0</v>
      </c>
      <c r="BH131" s="148">
        <f>IF(N131="sníž. přenesená",J131,0)</f>
        <v>0</v>
      </c>
      <c r="BI131" s="148">
        <f>IF(N131="nulová",J131,0)</f>
        <v>0</v>
      </c>
      <c r="BJ131" s="17" t="s">
        <v>85</v>
      </c>
      <c r="BK131" s="148">
        <f>ROUND(I131*H131,2)</f>
        <v>0</v>
      </c>
      <c r="BL131" s="17" t="s">
        <v>196</v>
      </c>
      <c r="BM131" s="147" t="s">
        <v>204</v>
      </c>
    </row>
    <row r="132" spans="2:65" s="1" customFormat="1" x14ac:dyDescent="0.2">
      <c r="B132" s="32"/>
      <c r="D132" s="149" t="s">
        <v>198</v>
      </c>
      <c r="F132" s="150" t="s">
        <v>203</v>
      </c>
      <c r="I132" s="151"/>
      <c r="L132" s="32"/>
      <c r="M132" s="152"/>
      <c r="T132" s="56"/>
      <c r="AT132" s="17" t="s">
        <v>198</v>
      </c>
      <c r="AU132" s="17" t="s">
        <v>87</v>
      </c>
    </row>
    <row r="133" spans="2:65" s="12" customFormat="1" x14ac:dyDescent="0.2">
      <c r="B133" s="153"/>
      <c r="D133" s="149" t="s">
        <v>199</v>
      </c>
      <c r="E133" s="154" t="s">
        <v>1</v>
      </c>
      <c r="F133" s="155" t="s">
        <v>205</v>
      </c>
      <c r="H133" s="154" t="s">
        <v>1</v>
      </c>
      <c r="I133" s="156"/>
      <c r="L133" s="153"/>
      <c r="M133" s="157"/>
      <c r="T133" s="158"/>
      <c r="AT133" s="154" t="s">
        <v>199</v>
      </c>
      <c r="AU133" s="154" t="s">
        <v>87</v>
      </c>
      <c r="AV133" s="12" t="s">
        <v>85</v>
      </c>
      <c r="AW133" s="12" t="s">
        <v>33</v>
      </c>
      <c r="AX133" s="12" t="s">
        <v>77</v>
      </c>
      <c r="AY133" s="154" t="s">
        <v>185</v>
      </c>
    </row>
    <row r="134" spans="2:65" s="12" customFormat="1" x14ac:dyDescent="0.2">
      <c r="B134" s="153"/>
      <c r="D134" s="149" t="s">
        <v>199</v>
      </c>
      <c r="E134" s="154" t="s">
        <v>1</v>
      </c>
      <c r="F134" s="155" t="s">
        <v>206</v>
      </c>
      <c r="H134" s="154" t="s">
        <v>1</v>
      </c>
      <c r="I134" s="156"/>
      <c r="L134" s="153"/>
      <c r="M134" s="157"/>
      <c r="T134" s="158"/>
      <c r="AT134" s="154" t="s">
        <v>199</v>
      </c>
      <c r="AU134" s="154" t="s">
        <v>87</v>
      </c>
      <c r="AV134" s="12" t="s">
        <v>85</v>
      </c>
      <c r="AW134" s="12" t="s">
        <v>33</v>
      </c>
      <c r="AX134" s="12" t="s">
        <v>77</v>
      </c>
      <c r="AY134" s="154" t="s">
        <v>185</v>
      </c>
    </row>
    <row r="135" spans="2:65" s="13" customFormat="1" x14ac:dyDescent="0.2">
      <c r="B135" s="159"/>
      <c r="D135" s="149" t="s">
        <v>199</v>
      </c>
      <c r="E135" s="160" t="s">
        <v>1</v>
      </c>
      <c r="F135" s="161" t="s">
        <v>201</v>
      </c>
      <c r="H135" s="162">
        <v>1</v>
      </c>
      <c r="I135" s="163"/>
      <c r="L135" s="159"/>
      <c r="M135" s="164"/>
      <c r="T135" s="165"/>
      <c r="AT135" s="160" t="s">
        <v>199</v>
      </c>
      <c r="AU135" s="160" t="s">
        <v>87</v>
      </c>
      <c r="AV135" s="13" t="s">
        <v>87</v>
      </c>
      <c r="AW135" s="13" t="s">
        <v>33</v>
      </c>
      <c r="AX135" s="13" t="s">
        <v>85</v>
      </c>
      <c r="AY135" s="160" t="s">
        <v>185</v>
      </c>
    </row>
    <row r="136" spans="2:65" s="1" customFormat="1" ht="16.5" customHeight="1" x14ac:dyDescent="0.2">
      <c r="B136" s="32"/>
      <c r="C136" s="136" t="s">
        <v>207</v>
      </c>
      <c r="D136" s="136" t="s">
        <v>191</v>
      </c>
      <c r="E136" s="137" t="s">
        <v>208</v>
      </c>
      <c r="F136" s="138" t="s">
        <v>209</v>
      </c>
      <c r="G136" s="139" t="s">
        <v>194</v>
      </c>
      <c r="H136" s="140">
        <v>1</v>
      </c>
      <c r="I136" s="141"/>
      <c r="J136" s="142">
        <f>ROUND(I136*H136,2)</f>
        <v>0</v>
      </c>
      <c r="K136" s="138" t="s">
        <v>195</v>
      </c>
      <c r="L136" s="32"/>
      <c r="M136" s="143" t="s">
        <v>1</v>
      </c>
      <c r="N136" s="144" t="s">
        <v>42</v>
      </c>
      <c r="P136" s="145">
        <f>O136*H136</f>
        <v>0</v>
      </c>
      <c r="Q136" s="145">
        <v>0</v>
      </c>
      <c r="R136" s="145">
        <f>Q136*H136</f>
        <v>0</v>
      </c>
      <c r="S136" s="145">
        <v>0</v>
      </c>
      <c r="T136" s="146">
        <f>S136*H136</f>
        <v>0</v>
      </c>
      <c r="AR136" s="147" t="s">
        <v>196</v>
      </c>
      <c r="AT136" s="147" t="s">
        <v>191</v>
      </c>
      <c r="AU136" s="147" t="s">
        <v>87</v>
      </c>
      <c r="AY136" s="17" t="s">
        <v>185</v>
      </c>
      <c r="BE136" s="148">
        <f>IF(N136="základní",J136,0)</f>
        <v>0</v>
      </c>
      <c r="BF136" s="148">
        <f>IF(N136="snížená",J136,0)</f>
        <v>0</v>
      </c>
      <c r="BG136" s="148">
        <f>IF(N136="zákl. přenesená",J136,0)</f>
        <v>0</v>
      </c>
      <c r="BH136" s="148">
        <f>IF(N136="sníž. přenesená",J136,0)</f>
        <v>0</v>
      </c>
      <c r="BI136" s="148">
        <f>IF(N136="nulová",J136,0)</f>
        <v>0</v>
      </c>
      <c r="BJ136" s="17" t="s">
        <v>85</v>
      </c>
      <c r="BK136" s="148">
        <f>ROUND(I136*H136,2)</f>
        <v>0</v>
      </c>
      <c r="BL136" s="17" t="s">
        <v>196</v>
      </c>
      <c r="BM136" s="147" t="s">
        <v>210</v>
      </c>
    </row>
    <row r="137" spans="2:65" s="1" customFormat="1" x14ac:dyDescent="0.2">
      <c r="B137" s="32"/>
      <c r="D137" s="149" t="s">
        <v>198</v>
      </c>
      <c r="F137" s="150" t="s">
        <v>209</v>
      </c>
      <c r="I137" s="151"/>
      <c r="L137" s="32"/>
      <c r="M137" s="152"/>
      <c r="T137" s="56"/>
      <c r="AT137" s="17" t="s">
        <v>198</v>
      </c>
      <c r="AU137" s="17" t="s">
        <v>87</v>
      </c>
    </row>
    <row r="138" spans="2:65" s="12" customFormat="1" x14ac:dyDescent="0.2">
      <c r="B138" s="153"/>
      <c r="D138" s="149" t="s">
        <v>199</v>
      </c>
      <c r="E138" s="154" t="s">
        <v>1</v>
      </c>
      <c r="F138" s="155" t="s">
        <v>211</v>
      </c>
      <c r="H138" s="154" t="s">
        <v>1</v>
      </c>
      <c r="I138" s="156"/>
      <c r="L138" s="153"/>
      <c r="M138" s="157"/>
      <c r="T138" s="158"/>
      <c r="AT138" s="154" t="s">
        <v>199</v>
      </c>
      <c r="AU138" s="154" t="s">
        <v>87</v>
      </c>
      <c r="AV138" s="12" t="s">
        <v>85</v>
      </c>
      <c r="AW138" s="12" t="s">
        <v>33</v>
      </c>
      <c r="AX138" s="12" t="s">
        <v>77</v>
      </c>
      <c r="AY138" s="154" t="s">
        <v>185</v>
      </c>
    </row>
    <row r="139" spans="2:65" s="13" customFormat="1" x14ac:dyDescent="0.2">
      <c r="B139" s="159"/>
      <c r="D139" s="149" t="s">
        <v>199</v>
      </c>
      <c r="E139" s="160" t="s">
        <v>1</v>
      </c>
      <c r="F139" s="161" t="s">
        <v>212</v>
      </c>
      <c r="H139" s="162">
        <v>1</v>
      </c>
      <c r="I139" s="163"/>
      <c r="L139" s="159"/>
      <c r="M139" s="164"/>
      <c r="T139" s="165"/>
      <c r="AT139" s="160" t="s">
        <v>199</v>
      </c>
      <c r="AU139" s="160" t="s">
        <v>87</v>
      </c>
      <c r="AV139" s="13" t="s">
        <v>87</v>
      </c>
      <c r="AW139" s="13" t="s">
        <v>33</v>
      </c>
      <c r="AX139" s="13" t="s">
        <v>85</v>
      </c>
      <c r="AY139" s="160" t="s">
        <v>185</v>
      </c>
    </row>
    <row r="140" spans="2:65" s="1" customFormat="1" ht="16.5" customHeight="1" x14ac:dyDescent="0.2">
      <c r="B140" s="32"/>
      <c r="C140" s="136" t="s">
        <v>184</v>
      </c>
      <c r="D140" s="136" t="s">
        <v>191</v>
      </c>
      <c r="E140" s="137" t="s">
        <v>213</v>
      </c>
      <c r="F140" s="138" t="s">
        <v>214</v>
      </c>
      <c r="G140" s="139" t="s">
        <v>194</v>
      </c>
      <c r="H140" s="140">
        <v>1</v>
      </c>
      <c r="I140" s="141"/>
      <c r="J140" s="142">
        <f>ROUND(I140*H140,2)</f>
        <v>0</v>
      </c>
      <c r="K140" s="138" t="s">
        <v>195</v>
      </c>
      <c r="L140" s="32"/>
      <c r="M140" s="143" t="s">
        <v>1</v>
      </c>
      <c r="N140" s="144" t="s">
        <v>42</v>
      </c>
      <c r="P140" s="145">
        <f>O140*H140</f>
        <v>0</v>
      </c>
      <c r="Q140" s="145">
        <v>0</v>
      </c>
      <c r="R140" s="145">
        <f>Q140*H140</f>
        <v>0</v>
      </c>
      <c r="S140" s="145">
        <v>0</v>
      </c>
      <c r="T140" s="146">
        <f>S140*H140</f>
        <v>0</v>
      </c>
      <c r="AR140" s="147" t="s">
        <v>196</v>
      </c>
      <c r="AT140" s="147" t="s">
        <v>191</v>
      </c>
      <c r="AU140" s="147" t="s">
        <v>87</v>
      </c>
      <c r="AY140" s="17" t="s">
        <v>185</v>
      </c>
      <c r="BE140" s="148">
        <f>IF(N140="základní",J140,0)</f>
        <v>0</v>
      </c>
      <c r="BF140" s="148">
        <f>IF(N140="snížená",J140,0)</f>
        <v>0</v>
      </c>
      <c r="BG140" s="148">
        <f>IF(N140="zákl. přenesená",J140,0)</f>
        <v>0</v>
      </c>
      <c r="BH140" s="148">
        <f>IF(N140="sníž. přenesená",J140,0)</f>
        <v>0</v>
      </c>
      <c r="BI140" s="148">
        <f>IF(N140="nulová",J140,0)</f>
        <v>0</v>
      </c>
      <c r="BJ140" s="17" t="s">
        <v>85</v>
      </c>
      <c r="BK140" s="148">
        <f>ROUND(I140*H140,2)</f>
        <v>0</v>
      </c>
      <c r="BL140" s="17" t="s">
        <v>196</v>
      </c>
      <c r="BM140" s="147" t="s">
        <v>215</v>
      </c>
    </row>
    <row r="141" spans="2:65" s="1" customFormat="1" x14ac:dyDescent="0.2">
      <c r="B141" s="32"/>
      <c r="D141" s="149" t="s">
        <v>198</v>
      </c>
      <c r="F141" s="150" t="s">
        <v>214</v>
      </c>
      <c r="I141" s="151"/>
      <c r="L141" s="32"/>
      <c r="M141" s="152"/>
      <c r="T141" s="56"/>
      <c r="AT141" s="17" t="s">
        <v>198</v>
      </c>
      <c r="AU141" s="17" t="s">
        <v>87</v>
      </c>
    </row>
    <row r="142" spans="2:65" s="12" customFormat="1" x14ac:dyDescent="0.2">
      <c r="B142" s="153"/>
      <c r="D142" s="149" t="s">
        <v>199</v>
      </c>
      <c r="E142" s="154" t="s">
        <v>1</v>
      </c>
      <c r="F142" s="155" t="s">
        <v>216</v>
      </c>
      <c r="H142" s="154" t="s">
        <v>1</v>
      </c>
      <c r="I142" s="156"/>
      <c r="L142" s="153"/>
      <c r="M142" s="157"/>
      <c r="T142" s="158"/>
      <c r="AT142" s="154" t="s">
        <v>199</v>
      </c>
      <c r="AU142" s="154" t="s">
        <v>87</v>
      </c>
      <c r="AV142" s="12" t="s">
        <v>85</v>
      </c>
      <c r="AW142" s="12" t="s">
        <v>33</v>
      </c>
      <c r="AX142" s="12" t="s">
        <v>77</v>
      </c>
      <c r="AY142" s="154" t="s">
        <v>185</v>
      </c>
    </row>
    <row r="143" spans="2:65" s="12" customFormat="1" x14ac:dyDescent="0.2">
      <c r="B143" s="153"/>
      <c r="D143" s="149" t="s">
        <v>199</v>
      </c>
      <c r="E143" s="154" t="s">
        <v>1</v>
      </c>
      <c r="F143" s="155" t="s">
        <v>217</v>
      </c>
      <c r="H143" s="154" t="s">
        <v>1</v>
      </c>
      <c r="I143" s="156"/>
      <c r="L143" s="153"/>
      <c r="M143" s="157"/>
      <c r="T143" s="158"/>
      <c r="AT143" s="154" t="s">
        <v>199</v>
      </c>
      <c r="AU143" s="154" t="s">
        <v>87</v>
      </c>
      <c r="AV143" s="12" t="s">
        <v>85</v>
      </c>
      <c r="AW143" s="12" t="s">
        <v>33</v>
      </c>
      <c r="AX143" s="12" t="s">
        <v>77</v>
      </c>
      <c r="AY143" s="154" t="s">
        <v>185</v>
      </c>
    </row>
    <row r="144" spans="2:65" s="13" customFormat="1" x14ac:dyDescent="0.2">
      <c r="B144" s="159"/>
      <c r="D144" s="149" t="s">
        <v>199</v>
      </c>
      <c r="E144" s="160" t="s">
        <v>1</v>
      </c>
      <c r="F144" s="161" t="s">
        <v>218</v>
      </c>
      <c r="H144" s="162">
        <v>1</v>
      </c>
      <c r="I144" s="163"/>
      <c r="L144" s="159"/>
      <c r="M144" s="164"/>
      <c r="T144" s="165"/>
      <c r="AT144" s="160" t="s">
        <v>199</v>
      </c>
      <c r="AU144" s="160" t="s">
        <v>87</v>
      </c>
      <c r="AV144" s="13" t="s">
        <v>87</v>
      </c>
      <c r="AW144" s="13" t="s">
        <v>33</v>
      </c>
      <c r="AX144" s="13" t="s">
        <v>85</v>
      </c>
      <c r="AY144" s="160" t="s">
        <v>185</v>
      </c>
    </row>
    <row r="145" spans="2:65" s="1" customFormat="1" ht="16.5" customHeight="1" x14ac:dyDescent="0.2">
      <c r="B145" s="32"/>
      <c r="C145" s="136" t="s">
        <v>188</v>
      </c>
      <c r="D145" s="136" t="s">
        <v>191</v>
      </c>
      <c r="E145" s="137" t="s">
        <v>219</v>
      </c>
      <c r="F145" s="138" t="s">
        <v>220</v>
      </c>
      <c r="G145" s="139" t="s">
        <v>194</v>
      </c>
      <c r="H145" s="140">
        <v>1</v>
      </c>
      <c r="I145" s="141"/>
      <c r="J145" s="142">
        <f>ROUND(I145*H145,2)</f>
        <v>0</v>
      </c>
      <c r="K145" s="138" t="s">
        <v>195</v>
      </c>
      <c r="L145" s="32"/>
      <c r="M145" s="143" t="s">
        <v>1</v>
      </c>
      <c r="N145" s="144" t="s">
        <v>42</v>
      </c>
      <c r="P145" s="145">
        <f>O145*H145</f>
        <v>0</v>
      </c>
      <c r="Q145" s="145">
        <v>0</v>
      </c>
      <c r="R145" s="145">
        <f>Q145*H145</f>
        <v>0</v>
      </c>
      <c r="S145" s="145">
        <v>0</v>
      </c>
      <c r="T145" s="146">
        <f>S145*H145</f>
        <v>0</v>
      </c>
      <c r="AR145" s="147" t="s">
        <v>196</v>
      </c>
      <c r="AT145" s="147" t="s">
        <v>191</v>
      </c>
      <c r="AU145" s="147" t="s">
        <v>87</v>
      </c>
      <c r="AY145" s="17" t="s">
        <v>185</v>
      </c>
      <c r="BE145" s="148">
        <f>IF(N145="základní",J145,0)</f>
        <v>0</v>
      </c>
      <c r="BF145" s="148">
        <f>IF(N145="snížená",J145,0)</f>
        <v>0</v>
      </c>
      <c r="BG145" s="148">
        <f>IF(N145="zákl. přenesená",J145,0)</f>
        <v>0</v>
      </c>
      <c r="BH145" s="148">
        <f>IF(N145="sníž. přenesená",J145,0)</f>
        <v>0</v>
      </c>
      <c r="BI145" s="148">
        <f>IF(N145="nulová",J145,0)</f>
        <v>0</v>
      </c>
      <c r="BJ145" s="17" t="s">
        <v>85</v>
      </c>
      <c r="BK145" s="148">
        <f>ROUND(I145*H145,2)</f>
        <v>0</v>
      </c>
      <c r="BL145" s="17" t="s">
        <v>196</v>
      </c>
      <c r="BM145" s="147" t="s">
        <v>221</v>
      </c>
    </row>
    <row r="146" spans="2:65" s="1" customFormat="1" x14ac:dyDescent="0.2">
      <c r="B146" s="32"/>
      <c r="D146" s="149" t="s">
        <v>198</v>
      </c>
      <c r="F146" s="150" t="s">
        <v>220</v>
      </c>
      <c r="I146" s="151"/>
      <c r="L146" s="32"/>
      <c r="M146" s="152"/>
      <c r="T146" s="56"/>
      <c r="AT146" s="17" t="s">
        <v>198</v>
      </c>
      <c r="AU146" s="17" t="s">
        <v>87</v>
      </c>
    </row>
    <row r="147" spans="2:65" s="12" customFormat="1" x14ac:dyDescent="0.2">
      <c r="B147" s="153"/>
      <c r="D147" s="149" t="s">
        <v>199</v>
      </c>
      <c r="E147" s="154" t="s">
        <v>1</v>
      </c>
      <c r="F147" s="155" t="s">
        <v>222</v>
      </c>
      <c r="H147" s="154" t="s">
        <v>1</v>
      </c>
      <c r="I147" s="156"/>
      <c r="L147" s="153"/>
      <c r="M147" s="157"/>
      <c r="T147" s="158"/>
      <c r="AT147" s="154" t="s">
        <v>199</v>
      </c>
      <c r="AU147" s="154" t="s">
        <v>87</v>
      </c>
      <c r="AV147" s="12" t="s">
        <v>85</v>
      </c>
      <c r="AW147" s="12" t="s">
        <v>33</v>
      </c>
      <c r="AX147" s="12" t="s">
        <v>77</v>
      </c>
      <c r="AY147" s="154" t="s">
        <v>185</v>
      </c>
    </row>
    <row r="148" spans="2:65" s="13" customFormat="1" x14ac:dyDescent="0.2">
      <c r="B148" s="159"/>
      <c r="D148" s="149" t="s">
        <v>199</v>
      </c>
      <c r="E148" s="160" t="s">
        <v>1</v>
      </c>
      <c r="F148" s="161" t="s">
        <v>201</v>
      </c>
      <c r="H148" s="162">
        <v>1</v>
      </c>
      <c r="I148" s="163"/>
      <c r="L148" s="159"/>
      <c r="M148" s="164"/>
      <c r="T148" s="165"/>
      <c r="AT148" s="160" t="s">
        <v>199</v>
      </c>
      <c r="AU148" s="160" t="s">
        <v>87</v>
      </c>
      <c r="AV148" s="13" t="s">
        <v>87</v>
      </c>
      <c r="AW148" s="13" t="s">
        <v>33</v>
      </c>
      <c r="AX148" s="13" t="s">
        <v>85</v>
      </c>
      <c r="AY148" s="160" t="s">
        <v>185</v>
      </c>
    </row>
    <row r="149" spans="2:65" s="11" customFormat="1" ht="22.95" customHeight="1" x14ac:dyDescent="0.25">
      <c r="B149" s="124"/>
      <c r="D149" s="125" t="s">
        <v>76</v>
      </c>
      <c r="E149" s="134" t="s">
        <v>223</v>
      </c>
      <c r="F149" s="134" t="s">
        <v>224</v>
      </c>
      <c r="I149" s="127"/>
      <c r="J149" s="135">
        <f>BK149</f>
        <v>0</v>
      </c>
      <c r="L149" s="124"/>
      <c r="M149" s="129"/>
      <c r="P149" s="130">
        <f>SUM(P150:P162)</f>
        <v>0</v>
      </c>
      <c r="R149" s="130">
        <f>SUM(R150:R162)</f>
        <v>0</v>
      </c>
      <c r="T149" s="131">
        <f>SUM(T150:T162)</f>
        <v>0</v>
      </c>
      <c r="AR149" s="125" t="s">
        <v>188</v>
      </c>
      <c r="AT149" s="132" t="s">
        <v>76</v>
      </c>
      <c r="AU149" s="132" t="s">
        <v>85</v>
      </c>
      <c r="AY149" s="125" t="s">
        <v>185</v>
      </c>
      <c r="BK149" s="133">
        <f>SUM(BK150:BK162)</f>
        <v>0</v>
      </c>
    </row>
    <row r="150" spans="2:65" s="1" customFormat="1" ht="16.5" customHeight="1" x14ac:dyDescent="0.2">
      <c r="B150" s="32"/>
      <c r="C150" s="136" t="s">
        <v>225</v>
      </c>
      <c r="D150" s="136" t="s">
        <v>191</v>
      </c>
      <c r="E150" s="137" t="s">
        <v>226</v>
      </c>
      <c r="F150" s="138" t="s">
        <v>227</v>
      </c>
      <c r="G150" s="139" t="s">
        <v>194</v>
      </c>
      <c r="H150" s="140">
        <v>1</v>
      </c>
      <c r="I150" s="141"/>
      <c r="J150" s="142">
        <f>ROUND(I150*H150,2)</f>
        <v>0</v>
      </c>
      <c r="K150" s="138" t="s">
        <v>195</v>
      </c>
      <c r="L150" s="32"/>
      <c r="M150" s="143" t="s">
        <v>1</v>
      </c>
      <c r="N150" s="144" t="s">
        <v>42</v>
      </c>
      <c r="P150" s="145">
        <f>O150*H150</f>
        <v>0</v>
      </c>
      <c r="Q150" s="145">
        <v>0</v>
      </c>
      <c r="R150" s="145">
        <f>Q150*H150</f>
        <v>0</v>
      </c>
      <c r="S150" s="145">
        <v>0</v>
      </c>
      <c r="T150" s="146">
        <f>S150*H150</f>
        <v>0</v>
      </c>
      <c r="AR150" s="147" t="s">
        <v>196</v>
      </c>
      <c r="AT150" s="147" t="s">
        <v>191</v>
      </c>
      <c r="AU150" s="147" t="s">
        <v>87</v>
      </c>
      <c r="AY150" s="17" t="s">
        <v>185</v>
      </c>
      <c r="BE150" s="148">
        <f>IF(N150="základní",J150,0)</f>
        <v>0</v>
      </c>
      <c r="BF150" s="148">
        <f>IF(N150="snížená",J150,0)</f>
        <v>0</v>
      </c>
      <c r="BG150" s="148">
        <f>IF(N150="zákl. přenesená",J150,0)</f>
        <v>0</v>
      </c>
      <c r="BH150" s="148">
        <f>IF(N150="sníž. přenesená",J150,0)</f>
        <v>0</v>
      </c>
      <c r="BI150" s="148">
        <f>IF(N150="nulová",J150,0)</f>
        <v>0</v>
      </c>
      <c r="BJ150" s="17" t="s">
        <v>85</v>
      </c>
      <c r="BK150" s="148">
        <f>ROUND(I150*H150,2)</f>
        <v>0</v>
      </c>
      <c r="BL150" s="17" t="s">
        <v>196</v>
      </c>
      <c r="BM150" s="147" t="s">
        <v>228</v>
      </c>
    </row>
    <row r="151" spans="2:65" s="1" customFormat="1" x14ac:dyDescent="0.2">
      <c r="B151" s="32"/>
      <c r="D151" s="149" t="s">
        <v>198</v>
      </c>
      <c r="F151" s="150" t="s">
        <v>227</v>
      </c>
      <c r="I151" s="151"/>
      <c r="L151" s="32"/>
      <c r="M151" s="152"/>
      <c r="T151" s="56"/>
      <c r="AT151" s="17" t="s">
        <v>198</v>
      </c>
      <c r="AU151" s="17" t="s">
        <v>87</v>
      </c>
    </row>
    <row r="152" spans="2:65" s="12" customFormat="1" x14ac:dyDescent="0.2">
      <c r="B152" s="153"/>
      <c r="D152" s="149" t="s">
        <v>199</v>
      </c>
      <c r="E152" s="154" t="s">
        <v>1</v>
      </c>
      <c r="F152" s="155" t="s">
        <v>229</v>
      </c>
      <c r="H152" s="154" t="s">
        <v>1</v>
      </c>
      <c r="I152" s="156"/>
      <c r="L152" s="153"/>
      <c r="M152" s="157"/>
      <c r="T152" s="158"/>
      <c r="AT152" s="154" t="s">
        <v>199</v>
      </c>
      <c r="AU152" s="154" t="s">
        <v>87</v>
      </c>
      <c r="AV152" s="12" t="s">
        <v>85</v>
      </c>
      <c r="AW152" s="12" t="s">
        <v>33</v>
      </c>
      <c r="AX152" s="12" t="s">
        <v>77</v>
      </c>
      <c r="AY152" s="154" t="s">
        <v>185</v>
      </c>
    </row>
    <row r="153" spans="2:65" s="13" customFormat="1" x14ac:dyDescent="0.2">
      <c r="B153" s="159"/>
      <c r="D153" s="149" t="s">
        <v>199</v>
      </c>
      <c r="E153" s="160" t="s">
        <v>1</v>
      </c>
      <c r="F153" s="161" t="s">
        <v>230</v>
      </c>
      <c r="H153" s="162">
        <v>1</v>
      </c>
      <c r="I153" s="163"/>
      <c r="L153" s="159"/>
      <c r="M153" s="164"/>
      <c r="T153" s="165"/>
      <c r="AT153" s="160" t="s">
        <v>199</v>
      </c>
      <c r="AU153" s="160" t="s">
        <v>87</v>
      </c>
      <c r="AV153" s="13" t="s">
        <v>87</v>
      </c>
      <c r="AW153" s="13" t="s">
        <v>33</v>
      </c>
      <c r="AX153" s="13" t="s">
        <v>85</v>
      </c>
      <c r="AY153" s="160" t="s">
        <v>185</v>
      </c>
    </row>
    <row r="154" spans="2:65" s="1" customFormat="1" ht="16.5" customHeight="1" x14ac:dyDescent="0.2">
      <c r="B154" s="32"/>
      <c r="C154" s="136" t="s">
        <v>231</v>
      </c>
      <c r="D154" s="136" t="s">
        <v>191</v>
      </c>
      <c r="E154" s="137" t="s">
        <v>232</v>
      </c>
      <c r="F154" s="138" t="s">
        <v>233</v>
      </c>
      <c r="G154" s="139" t="s">
        <v>194</v>
      </c>
      <c r="H154" s="140">
        <v>1</v>
      </c>
      <c r="I154" s="141"/>
      <c r="J154" s="142">
        <f>ROUND(I154*H154,2)</f>
        <v>0</v>
      </c>
      <c r="K154" s="138" t="s">
        <v>195</v>
      </c>
      <c r="L154" s="32"/>
      <c r="M154" s="143" t="s">
        <v>1</v>
      </c>
      <c r="N154" s="144" t="s">
        <v>42</v>
      </c>
      <c r="P154" s="145">
        <f>O154*H154</f>
        <v>0</v>
      </c>
      <c r="Q154" s="145">
        <v>0</v>
      </c>
      <c r="R154" s="145">
        <f>Q154*H154</f>
        <v>0</v>
      </c>
      <c r="S154" s="145">
        <v>0</v>
      </c>
      <c r="T154" s="146">
        <f>S154*H154</f>
        <v>0</v>
      </c>
      <c r="AR154" s="147" t="s">
        <v>196</v>
      </c>
      <c r="AT154" s="147" t="s">
        <v>191</v>
      </c>
      <c r="AU154" s="147" t="s">
        <v>87</v>
      </c>
      <c r="AY154" s="17" t="s">
        <v>185</v>
      </c>
      <c r="BE154" s="148">
        <f>IF(N154="základní",J154,0)</f>
        <v>0</v>
      </c>
      <c r="BF154" s="148">
        <f>IF(N154="snížená",J154,0)</f>
        <v>0</v>
      </c>
      <c r="BG154" s="148">
        <f>IF(N154="zákl. přenesená",J154,0)</f>
        <v>0</v>
      </c>
      <c r="BH154" s="148">
        <f>IF(N154="sníž. přenesená",J154,0)</f>
        <v>0</v>
      </c>
      <c r="BI154" s="148">
        <f>IF(N154="nulová",J154,0)</f>
        <v>0</v>
      </c>
      <c r="BJ154" s="17" t="s">
        <v>85</v>
      </c>
      <c r="BK154" s="148">
        <f>ROUND(I154*H154,2)</f>
        <v>0</v>
      </c>
      <c r="BL154" s="17" t="s">
        <v>196</v>
      </c>
      <c r="BM154" s="147" t="s">
        <v>234</v>
      </c>
    </row>
    <row r="155" spans="2:65" s="1" customFormat="1" x14ac:dyDescent="0.2">
      <c r="B155" s="32"/>
      <c r="D155" s="149" t="s">
        <v>198</v>
      </c>
      <c r="F155" s="150" t="s">
        <v>233</v>
      </c>
      <c r="I155" s="151"/>
      <c r="L155" s="32"/>
      <c r="M155" s="152"/>
      <c r="T155" s="56"/>
      <c r="AT155" s="17" t="s">
        <v>198</v>
      </c>
      <c r="AU155" s="17" t="s">
        <v>87</v>
      </c>
    </row>
    <row r="156" spans="2:65" s="12" customFormat="1" x14ac:dyDescent="0.2">
      <c r="B156" s="153"/>
      <c r="D156" s="149" t="s">
        <v>199</v>
      </c>
      <c r="E156" s="154" t="s">
        <v>1</v>
      </c>
      <c r="F156" s="155" t="s">
        <v>235</v>
      </c>
      <c r="H156" s="154" t="s">
        <v>1</v>
      </c>
      <c r="I156" s="156"/>
      <c r="L156" s="153"/>
      <c r="M156" s="157"/>
      <c r="T156" s="158"/>
      <c r="AT156" s="154" t="s">
        <v>199</v>
      </c>
      <c r="AU156" s="154" t="s">
        <v>87</v>
      </c>
      <c r="AV156" s="12" t="s">
        <v>85</v>
      </c>
      <c r="AW156" s="12" t="s">
        <v>33</v>
      </c>
      <c r="AX156" s="12" t="s">
        <v>77</v>
      </c>
      <c r="AY156" s="154" t="s">
        <v>185</v>
      </c>
    </row>
    <row r="157" spans="2:65" s="13" customFormat="1" x14ac:dyDescent="0.2">
      <c r="B157" s="159"/>
      <c r="D157" s="149" t="s">
        <v>199</v>
      </c>
      <c r="E157" s="160" t="s">
        <v>1</v>
      </c>
      <c r="F157" s="161" t="s">
        <v>230</v>
      </c>
      <c r="H157" s="162">
        <v>1</v>
      </c>
      <c r="I157" s="163"/>
      <c r="L157" s="159"/>
      <c r="M157" s="164"/>
      <c r="T157" s="165"/>
      <c r="AT157" s="160" t="s">
        <v>199</v>
      </c>
      <c r="AU157" s="160" t="s">
        <v>87</v>
      </c>
      <c r="AV157" s="13" t="s">
        <v>87</v>
      </c>
      <c r="AW157" s="13" t="s">
        <v>33</v>
      </c>
      <c r="AX157" s="13" t="s">
        <v>85</v>
      </c>
      <c r="AY157" s="160" t="s">
        <v>185</v>
      </c>
    </row>
    <row r="158" spans="2:65" s="1" customFormat="1" ht="16.5" customHeight="1" x14ac:dyDescent="0.2">
      <c r="B158" s="32"/>
      <c r="C158" s="136" t="s">
        <v>236</v>
      </c>
      <c r="D158" s="136" t="s">
        <v>191</v>
      </c>
      <c r="E158" s="137" t="s">
        <v>237</v>
      </c>
      <c r="F158" s="138" t="s">
        <v>238</v>
      </c>
      <c r="G158" s="139" t="s">
        <v>239</v>
      </c>
      <c r="H158" s="140">
        <v>1</v>
      </c>
      <c r="I158" s="141"/>
      <c r="J158" s="142">
        <f>ROUND(I158*H158,2)</f>
        <v>0</v>
      </c>
      <c r="K158" s="138" t="s">
        <v>195</v>
      </c>
      <c r="L158" s="32"/>
      <c r="M158" s="143" t="s">
        <v>1</v>
      </c>
      <c r="N158" s="144" t="s">
        <v>42</v>
      </c>
      <c r="P158" s="145">
        <f>O158*H158</f>
        <v>0</v>
      </c>
      <c r="Q158" s="145">
        <v>0</v>
      </c>
      <c r="R158" s="145">
        <f>Q158*H158</f>
        <v>0</v>
      </c>
      <c r="S158" s="145">
        <v>0</v>
      </c>
      <c r="T158" s="146">
        <f>S158*H158</f>
        <v>0</v>
      </c>
      <c r="AR158" s="147" t="s">
        <v>196</v>
      </c>
      <c r="AT158" s="147" t="s">
        <v>191</v>
      </c>
      <c r="AU158" s="147" t="s">
        <v>87</v>
      </c>
      <c r="AY158" s="17" t="s">
        <v>185</v>
      </c>
      <c r="BE158" s="148">
        <f>IF(N158="základní",J158,0)</f>
        <v>0</v>
      </c>
      <c r="BF158" s="148">
        <f>IF(N158="snížená",J158,0)</f>
        <v>0</v>
      </c>
      <c r="BG158" s="148">
        <f>IF(N158="zákl. přenesená",J158,0)</f>
        <v>0</v>
      </c>
      <c r="BH158" s="148">
        <f>IF(N158="sníž. přenesená",J158,0)</f>
        <v>0</v>
      </c>
      <c r="BI158" s="148">
        <f>IF(N158="nulová",J158,0)</f>
        <v>0</v>
      </c>
      <c r="BJ158" s="17" t="s">
        <v>85</v>
      </c>
      <c r="BK158" s="148">
        <f>ROUND(I158*H158,2)</f>
        <v>0</v>
      </c>
      <c r="BL158" s="17" t="s">
        <v>196</v>
      </c>
      <c r="BM158" s="147" t="s">
        <v>240</v>
      </c>
    </row>
    <row r="159" spans="2:65" s="1" customFormat="1" x14ac:dyDescent="0.2">
      <c r="B159" s="32"/>
      <c r="D159" s="149" t="s">
        <v>198</v>
      </c>
      <c r="F159" s="150" t="s">
        <v>238</v>
      </c>
      <c r="I159" s="151"/>
      <c r="L159" s="32"/>
      <c r="M159" s="152"/>
      <c r="T159" s="56"/>
      <c r="AT159" s="17" t="s">
        <v>198</v>
      </c>
      <c r="AU159" s="17" t="s">
        <v>87</v>
      </c>
    </row>
    <row r="160" spans="2:65" s="12" customFormat="1" x14ac:dyDescent="0.2">
      <c r="B160" s="153"/>
      <c r="D160" s="149" t="s">
        <v>199</v>
      </c>
      <c r="E160" s="154" t="s">
        <v>1</v>
      </c>
      <c r="F160" s="155" t="s">
        <v>241</v>
      </c>
      <c r="H160" s="154" t="s">
        <v>1</v>
      </c>
      <c r="I160" s="156"/>
      <c r="L160" s="153"/>
      <c r="M160" s="157"/>
      <c r="T160" s="158"/>
      <c r="AT160" s="154" t="s">
        <v>199</v>
      </c>
      <c r="AU160" s="154" t="s">
        <v>87</v>
      </c>
      <c r="AV160" s="12" t="s">
        <v>85</v>
      </c>
      <c r="AW160" s="12" t="s">
        <v>33</v>
      </c>
      <c r="AX160" s="12" t="s">
        <v>77</v>
      </c>
      <c r="AY160" s="154" t="s">
        <v>185</v>
      </c>
    </row>
    <row r="161" spans="2:65" s="12" customFormat="1" x14ac:dyDescent="0.2">
      <c r="B161" s="153"/>
      <c r="D161" s="149" t="s">
        <v>199</v>
      </c>
      <c r="E161" s="154" t="s">
        <v>1</v>
      </c>
      <c r="F161" s="155" t="s">
        <v>242</v>
      </c>
      <c r="H161" s="154" t="s">
        <v>1</v>
      </c>
      <c r="I161" s="156"/>
      <c r="L161" s="153"/>
      <c r="M161" s="157"/>
      <c r="T161" s="158"/>
      <c r="AT161" s="154" t="s">
        <v>199</v>
      </c>
      <c r="AU161" s="154" t="s">
        <v>87</v>
      </c>
      <c r="AV161" s="12" t="s">
        <v>85</v>
      </c>
      <c r="AW161" s="12" t="s">
        <v>33</v>
      </c>
      <c r="AX161" s="12" t="s">
        <v>77</v>
      </c>
      <c r="AY161" s="154" t="s">
        <v>185</v>
      </c>
    </row>
    <row r="162" spans="2:65" s="13" customFormat="1" x14ac:dyDescent="0.2">
      <c r="B162" s="159"/>
      <c r="D162" s="149" t="s">
        <v>199</v>
      </c>
      <c r="E162" s="160" t="s">
        <v>1</v>
      </c>
      <c r="F162" s="161" t="s">
        <v>230</v>
      </c>
      <c r="H162" s="162">
        <v>1</v>
      </c>
      <c r="I162" s="163"/>
      <c r="L162" s="159"/>
      <c r="M162" s="164"/>
      <c r="T162" s="165"/>
      <c r="AT162" s="160" t="s">
        <v>199</v>
      </c>
      <c r="AU162" s="160" t="s">
        <v>87</v>
      </c>
      <c r="AV162" s="13" t="s">
        <v>87</v>
      </c>
      <c r="AW162" s="13" t="s">
        <v>33</v>
      </c>
      <c r="AX162" s="13" t="s">
        <v>85</v>
      </c>
      <c r="AY162" s="160" t="s">
        <v>185</v>
      </c>
    </row>
    <row r="163" spans="2:65" s="11" customFormat="1" ht="22.95" customHeight="1" x14ac:dyDescent="0.25">
      <c r="B163" s="124"/>
      <c r="D163" s="125" t="s">
        <v>76</v>
      </c>
      <c r="E163" s="134" t="s">
        <v>243</v>
      </c>
      <c r="F163" s="134" t="s">
        <v>244</v>
      </c>
      <c r="I163" s="127"/>
      <c r="J163" s="135">
        <f>BK163</f>
        <v>20000</v>
      </c>
      <c r="L163" s="124"/>
      <c r="M163" s="129"/>
      <c r="P163" s="130">
        <f>SUM(P164:P182)</f>
        <v>0</v>
      </c>
      <c r="R163" s="130">
        <f>SUM(R164:R182)</f>
        <v>0</v>
      </c>
      <c r="T163" s="131">
        <f>SUM(T164:T182)</f>
        <v>0</v>
      </c>
      <c r="AR163" s="125" t="s">
        <v>188</v>
      </c>
      <c r="AT163" s="132" t="s">
        <v>76</v>
      </c>
      <c r="AU163" s="132" t="s">
        <v>85</v>
      </c>
      <c r="AY163" s="125" t="s">
        <v>185</v>
      </c>
      <c r="BK163" s="133">
        <f>SUM(BK164:BK182)</f>
        <v>20000</v>
      </c>
    </row>
    <row r="164" spans="2:65" s="1" customFormat="1" ht="16.5" customHeight="1" x14ac:dyDescent="0.2">
      <c r="B164" s="32"/>
      <c r="C164" s="136" t="s">
        <v>245</v>
      </c>
      <c r="D164" s="136" t="s">
        <v>191</v>
      </c>
      <c r="E164" s="137" t="s">
        <v>246</v>
      </c>
      <c r="F164" s="138" t="s">
        <v>247</v>
      </c>
      <c r="G164" s="139" t="s">
        <v>194</v>
      </c>
      <c r="H164" s="140">
        <v>1</v>
      </c>
      <c r="I164" s="141"/>
      <c r="J164" s="142">
        <f>ROUND(I164*H164,2)</f>
        <v>0</v>
      </c>
      <c r="K164" s="138" t="s">
        <v>1</v>
      </c>
      <c r="L164" s="32"/>
      <c r="M164" s="143" t="s">
        <v>1</v>
      </c>
      <c r="N164" s="144" t="s">
        <v>42</v>
      </c>
      <c r="P164" s="145">
        <f>O164*H164</f>
        <v>0</v>
      </c>
      <c r="Q164" s="145">
        <v>0</v>
      </c>
      <c r="R164" s="145">
        <f>Q164*H164</f>
        <v>0</v>
      </c>
      <c r="S164" s="145">
        <v>0</v>
      </c>
      <c r="T164" s="146">
        <f>S164*H164</f>
        <v>0</v>
      </c>
      <c r="AR164" s="147" t="s">
        <v>196</v>
      </c>
      <c r="AT164" s="147" t="s">
        <v>191</v>
      </c>
      <c r="AU164" s="147" t="s">
        <v>87</v>
      </c>
      <c r="AY164" s="17" t="s">
        <v>185</v>
      </c>
      <c r="BE164" s="148">
        <f>IF(N164="základní",J164,0)</f>
        <v>0</v>
      </c>
      <c r="BF164" s="148">
        <f>IF(N164="snížená",J164,0)</f>
        <v>0</v>
      </c>
      <c r="BG164" s="148">
        <f>IF(N164="zákl. přenesená",J164,0)</f>
        <v>0</v>
      </c>
      <c r="BH164" s="148">
        <f>IF(N164="sníž. přenesená",J164,0)</f>
        <v>0</v>
      </c>
      <c r="BI164" s="148">
        <f>IF(N164="nulová",J164,0)</f>
        <v>0</v>
      </c>
      <c r="BJ164" s="17" t="s">
        <v>85</v>
      </c>
      <c r="BK164" s="148">
        <f>ROUND(I164*H164,2)</f>
        <v>0</v>
      </c>
      <c r="BL164" s="17" t="s">
        <v>196</v>
      </c>
      <c r="BM164" s="147" t="s">
        <v>248</v>
      </c>
    </row>
    <row r="165" spans="2:65" s="1" customFormat="1" x14ac:dyDescent="0.2">
      <c r="B165" s="32"/>
      <c r="D165" s="149" t="s">
        <v>198</v>
      </c>
      <c r="F165" s="150" t="s">
        <v>247</v>
      </c>
      <c r="I165" s="151"/>
      <c r="L165" s="32"/>
      <c r="M165" s="152"/>
      <c r="T165" s="56"/>
      <c r="AT165" s="17" t="s">
        <v>198</v>
      </c>
      <c r="AU165" s="17" t="s">
        <v>87</v>
      </c>
    </row>
    <row r="166" spans="2:65" s="12" customFormat="1" x14ac:dyDescent="0.2">
      <c r="B166" s="153"/>
      <c r="D166" s="149" t="s">
        <v>199</v>
      </c>
      <c r="E166" s="154" t="s">
        <v>1</v>
      </c>
      <c r="F166" s="155" t="s">
        <v>249</v>
      </c>
      <c r="H166" s="154" t="s">
        <v>1</v>
      </c>
      <c r="I166" s="156"/>
      <c r="L166" s="153"/>
      <c r="M166" s="157"/>
      <c r="T166" s="158"/>
      <c r="AT166" s="154" t="s">
        <v>199</v>
      </c>
      <c r="AU166" s="154" t="s">
        <v>87</v>
      </c>
      <c r="AV166" s="12" t="s">
        <v>85</v>
      </c>
      <c r="AW166" s="12" t="s">
        <v>33</v>
      </c>
      <c r="AX166" s="12" t="s">
        <v>77</v>
      </c>
      <c r="AY166" s="154" t="s">
        <v>185</v>
      </c>
    </row>
    <row r="167" spans="2:65" s="13" customFormat="1" x14ac:dyDescent="0.2">
      <c r="B167" s="159"/>
      <c r="D167" s="149" t="s">
        <v>199</v>
      </c>
      <c r="E167" s="160" t="s">
        <v>1</v>
      </c>
      <c r="F167" s="161" t="s">
        <v>250</v>
      </c>
      <c r="H167" s="162">
        <v>1</v>
      </c>
      <c r="I167" s="163"/>
      <c r="L167" s="159"/>
      <c r="M167" s="164"/>
      <c r="T167" s="165"/>
      <c r="AT167" s="160" t="s">
        <v>199</v>
      </c>
      <c r="AU167" s="160" t="s">
        <v>87</v>
      </c>
      <c r="AV167" s="13" t="s">
        <v>87</v>
      </c>
      <c r="AW167" s="13" t="s">
        <v>33</v>
      </c>
      <c r="AX167" s="13" t="s">
        <v>85</v>
      </c>
      <c r="AY167" s="160" t="s">
        <v>185</v>
      </c>
    </row>
    <row r="168" spans="2:65" s="12" customFormat="1" x14ac:dyDescent="0.2">
      <c r="B168" s="153"/>
      <c r="D168" s="149" t="s">
        <v>199</v>
      </c>
      <c r="E168" s="154" t="s">
        <v>1</v>
      </c>
      <c r="F168" s="155" t="s">
        <v>251</v>
      </c>
      <c r="H168" s="154" t="s">
        <v>1</v>
      </c>
      <c r="I168" s="156"/>
      <c r="L168" s="153"/>
      <c r="M168" s="157"/>
      <c r="T168" s="158"/>
      <c r="AT168" s="154" t="s">
        <v>199</v>
      </c>
      <c r="AU168" s="154" t="s">
        <v>87</v>
      </c>
      <c r="AV168" s="12" t="s">
        <v>85</v>
      </c>
      <c r="AW168" s="12" t="s">
        <v>33</v>
      </c>
      <c r="AX168" s="12" t="s">
        <v>77</v>
      </c>
      <c r="AY168" s="154" t="s">
        <v>185</v>
      </c>
    </row>
    <row r="169" spans="2:65" s="1" customFormat="1" ht="16.5" customHeight="1" x14ac:dyDescent="0.2">
      <c r="B169" s="32"/>
      <c r="C169" s="136" t="s">
        <v>252</v>
      </c>
      <c r="D169" s="136" t="s">
        <v>191</v>
      </c>
      <c r="E169" s="137" t="s">
        <v>253</v>
      </c>
      <c r="F169" s="138" t="s">
        <v>254</v>
      </c>
      <c r="G169" s="139" t="s">
        <v>194</v>
      </c>
      <c r="H169" s="140">
        <v>10000</v>
      </c>
      <c r="I169" s="141">
        <v>1</v>
      </c>
      <c r="J169" s="142">
        <f>ROUND(I169*H169,2)</f>
        <v>10000</v>
      </c>
      <c r="K169" s="138" t="s">
        <v>1</v>
      </c>
      <c r="L169" s="32"/>
      <c r="M169" s="143" t="s">
        <v>1</v>
      </c>
      <c r="N169" s="144" t="s">
        <v>42</v>
      </c>
      <c r="P169" s="145">
        <f>O169*H169</f>
        <v>0</v>
      </c>
      <c r="Q169" s="145">
        <v>0</v>
      </c>
      <c r="R169" s="145">
        <f>Q169*H169</f>
        <v>0</v>
      </c>
      <c r="S169" s="145">
        <v>0</v>
      </c>
      <c r="T169" s="146">
        <f>S169*H169</f>
        <v>0</v>
      </c>
      <c r="AR169" s="147" t="s">
        <v>196</v>
      </c>
      <c r="AT169" s="147" t="s">
        <v>191</v>
      </c>
      <c r="AU169" s="147" t="s">
        <v>87</v>
      </c>
      <c r="AY169" s="17" t="s">
        <v>185</v>
      </c>
      <c r="BE169" s="148">
        <f>IF(N169="základní",J169,0)</f>
        <v>10000</v>
      </c>
      <c r="BF169" s="148">
        <f>IF(N169="snížená",J169,0)</f>
        <v>0</v>
      </c>
      <c r="BG169" s="148">
        <f>IF(N169="zákl. přenesená",J169,0)</f>
        <v>0</v>
      </c>
      <c r="BH169" s="148">
        <f>IF(N169="sníž. přenesená",J169,0)</f>
        <v>0</v>
      </c>
      <c r="BI169" s="148">
        <f>IF(N169="nulová",J169,0)</f>
        <v>0</v>
      </c>
      <c r="BJ169" s="17" t="s">
        <v>85</v>
      </c>
      <c r="BK169" s="148">
        <f>ROUND(I169*H169,2)</f>
        <v>10000</v>
      </c>
      <c r="BL169" s="17" t="s">
        <v>196</v>
      </c>
      <c r="BM169" s="147" t="s">
        <v>255</v>
      </c>
    </row>
    <row r="170" spans="2:65" s="1" customFormat="1" x14ac:dyDescent="0.2">
      <c r="B170" s="32"/>
      <c r="D170" s="149" t="s">
        <v>198</v>
      </c>
      <c r="F170" s="150" t="s">
        <v>254</v>
      </c>
      <c r="I170" s="151"/>
      <c r="L170" s="32"/>
      <c r="M170" s="152"/>
      <c r="T170" s="56"/>
      <c r="AT170" s="17" t="s">
        <v>198</v>
      </c>
      <c r="AU170" s="17" t="s">
        <v>87</v>
      </c>
    </row>
    <row r="171" spans="2:65" s="12" customFormat="1" x14ac:dyDescent="0.2">
      <c r="B171" s="153"/>
      <c r="D171" s="149" t="s">
        <v>199</v>
      </c>
      <c r="E171" s="154" t="s">
        <v>1</v>
      </c>
      <c r="F171" s="155" t="s">
        <v>249</v>
      </c>
      <c r="H171" s="154" t="s">
        <v>1</v>
      </c>
      <c r="I171" s="156"/>
      <c r="L171" s="153"/>
      <c r="M171" s="157"/>
      <c r="T171" s="158"/>
      <c r="AT171" s="154" t="s">
        <v>199</v>
      </c>
      <c r="AU171" s="154" t="s">
        <v>87</v>
      </c>
      <c r="AV171" s="12" t="s">
        <v>85</v>
      </c>
      <c r="AW171" s="12" t="s">
        <v>33</v>
      </c>
      <c r="AX171" s="12" t="s">
        <v>77</v>
      </c>
      <c r="AY171" s="154" t="s">
        <v>185</v>
      </c>
    </row>
    <row r="172" spans="2:65" s="13" customFormat="1" x14ac:dyDescent="0.2">
      <c r="B172" s="159"/>
      <c r="D172" s="149" t="s">
        <v>199</v>
      </c>
      <c r="E172" s="160" t="s">
        <v>1</v>
      </c>
      <c r="F172" s="161" t="s">
        <v>256</v>
      </c>
      <c r="H172" s="162">
        <v>10000</v>
      </c>
      <c r="I172" s="163"/>
      <c r="L172" s="159"/>
      <c r="M172" s="164"/>
      <c r="T172" s="165"/>
      <c r="AT172" s="160" t="s">
        <v>199</v>
      </c>
      <c r="AU172" s="160" t="s">
        <v>87</v>
      </c>
      <c r="AV172" s="13" t="s">
        <v>87</v>
      </c>
      <c r="AW172" s="13" t="s">
        <v>33</v>
      </c>
      <c r="AX172" s="13" t="s">
        <v>85</v>
      </c>
      <c r="AY172" s="160" t="s">
        <v>185</v>
      </c>
    </row>
    <row r="173" spans="2:65" s="12" customFormat="1" x14ac:dyDescent="0.2">
      <c r="B173" s="153"/>
      <c r="D173" s="149" t="s">
        <v>199</v>
      </c>
      <c r="E173" s="154" t="s">
        <v>1</v>
      </c>
      <c r="F173" s="155" t="s">
        <v>257</v>
      </c>
      <c r="H173" s="154" t="s">
        <v>1</v>
      </c>
      <c r="I173" s="156"/>
      <c r="L173" s="153"/>
      <c r="M173" s="157"/>
      <c r="T173" s="158"/>
      <c r="AT173" s="154" t="s">
        <v>199</v>
      </c>
      <c r="AU173" s="154" t="s">
        <v>87</v>
      </c>
      <c r="AV173" s="12" t="s">
        <v>85</v>
      </c>
      <c r="AW173" s="12" t="s">
        <v>33</v>
      </c>
      <c r="AX173" s="12" t="s">
        <v>77</v>
      </c>
      <c r="AY173" s="154" t="s">
        <v>185</v>
      </c>
    </row>
    <row r="174" spans="2:65" s="1" customFormat="1" ht="16.5" customHeight="1" x14ac:dyDescent="0.2">
      <c r="B174" s="32"/>
      <c r="C174" s="136" t="s">
        <v>258</v>
      </c>
      <c r="D174" s="136" t="s">
        <v>191</v>
      </c>
      <c r="E174" s="137" t="s">
        <v>259</v>
      </c>
      <c r="F174" s="138" t="s">
        <v>260</v>
      </c>
      <c r="G174" s="139" t="s">
        <v>194</v>
      </c>
      <c r="H174" s="140">
        <v>1</v>
      </c>
      <c r="I174" s="141"/>
      <c r="J174" s="142">
        <f>ROUND(I174*H174,2)</f>
        <v>0</v>
      </c>
      <c r="K174" s="138" t="s">
        <v>1</v>
      </c>
      <c r="L174" s="32"/>
      <c r="M174" s="143" t="s">
        <v>1</v>
      </c>
      <c r="N174" s="144" t="s">
        <v>42</v>
      </c>
      <c r="P174" s="145">
        <f>O174*H174</f>
        <v>0</v>
      </c>
      <c r="Q174" s="145">
        <v>0</v>
      </c>
      <c r="R174" s="145">
        <f>Q174*H174</f>
        <v>0</v>
      </c>
      <c r="S174" s="145">
        <v>0</v>
      </c>
      <c r="T174" s="146">
        <f>S174*H174</f>
        <v>0</v>
      </c>
      <c r="AR174" s="147" t="s">
        <v>196</v>
      </c>
      <c r="AT174" s="147" t="s">
        <v>191</v>
      </c>
      <c r="AU174" s="147" t="s">
        <v>87</v>
      </c>
      <c r="AY174" s="17" t="s">
        <v>185</v>
      </c>
      <c r="BE174" s="148">
        <f>IF(N174="základní",J174,0)</f>
        <v>0</v>
      </c>
      <c r="BF174" s="148">
        <f>IF(N174="snížená",J174,0)</f>
        <v>0</v>
      </c>
      <c r="BG174" s="148">
        <f>IF(N174="zákl. přenesená",J174,0)</f>
        <v>0</v>
      </c>
      <c r="BH174" s="148">
        <f>IF(N174="sníž. přenesená",J174,0)</f>
        <v>0</v>
      </c>
      <c r="BI174" s="148">
        <f>IF(N174="nulová",J174,0)</f>
        <v>0</v>
      </c>
      <c r="BJ174" s="17" t="s">
        <v>85</v>
      </c>
      <c r="BK174" s="148">
        <f>ROUND(I174*H174,2)</f>
        <v>0</v>
      </c>
      <c r="BL174" s="17" t="s">
        <v>196</v>
      </c>
      <c r="BM174" s="147" t="s">
        <v>261</v>
      </c>
    </row>
    <row r="175" spans="2:65" s="1" customFormat="1" x14ac:dyDescent="0.2">
      <c r="B175" s="32"/>
      <c r="D175" s="149" t="s">
        <v>198</v>
      </c>
      <c r="F175" s="150" t="s">
        <v>260</v>
      </c>
      <c r="I175" s="151"/>
      <c r="L175" s="32"/>
      <c r="M175" s="152"/>
      <c r="T175" s="56"/>
      <c r="AT175" s="17" t="s">
        <v>198</v>
      </c>
      <c r="AU175" s="17" t="s">
        <v>87</v>
      </c>
    </row>
    <row r="176" spans="2:65" s="12" customFormat="1" x14ac:dyDescent="0.2">
      <c r="B176" s="153"/>
      <c r="D176" s="149" t="s">
        <v>199</v>
      </c>
      <c r="E176" s="154" t="s">
        <v>1</v>
      </c>
      <c r="F176" s="155" t="s">
        <v>262</v>
      </c>
      <c r="H176" s="154" t="s">
        <v>1</v>
      </c>
      <c r="I176" s="156"/>
      <c r="L176" s="153"/>
      <c r="M176" s="157"/>
      <c r="T176" s="158"/>
      <c r="AT176" s="154" t="s">
        <v>199</v>
      </c>
      <c r="AU176" s="154" t="s">
        <v>87</v>
      </c>
      <c r="AV176" s="12" t="s">
        <v>85</v>
      </c>
      <c r="AW176" s="12" t="s">
        <v>33</v>
      </c>
      <c r="AX176" s="12" t="s">
        <v>77</v>
      </c>
      <c r="AY176" s="154" t="s">
        <v>185</v>
      </c>
    </row>
    <row r="177" spans="2:65" s="13" customFormat="1" x14ac:dyDescent="0.2">
      <c r="B177" s="159"/>
      <c r="D177" s="149" t="s">
        <v>199</v>
      </c>
      <c r="E177" s="160" t="s">
        <v>1</v>
      </c>
      <c r="F177" s="161" t="s">
        <v>263</v>
      </c>
      <c r="H177" s="162">
        <v>1</v>
      </c>
      <c r="I177" s="163"/>
      <c r="L177" s="159"/>
      <c r="M177" s="164"/>
      <c r="T177" s="165"/>
      <c r="AT177" s="160" t="s">
        <v>199</v>
      </c>
      <c r="AU177" s="160" t="s">
        <v>87</v>
      </c>
      <c r="AV177" s="13" t="s">
        <v>87</v>
      </c>
      <c r="AW177" s="13" t="s">
        <v>33</v>
      </c>
      <c r="AX177" s="13" t="s">
        <v>85</v>
      </c>
      <c r="AY177" s="160" t="s">
        <v>185</v>
      </c>
    </row>
    <row r="178" spans="2:65" s="1" customFormat="1" ht="16.5" customHeight="1" x14ac:dyDescent="0.2">
      <c r="B178" s="32"/>
      <c r="C178" s="136" t="s">
        <v>264</v>
      </c>
      <c r="D178" s="136" t="s">
        <v>191</v>
      </c>
      <c r="E178" s="137" t="s">
        <v>265</v>
      </c>
      <c r="F178" s="138" t="s">
        <v>266</v>
      </c>
      <c r="G178" s="139" t="s">
        <v>194</v>
      </c>
      <c r="H178" s="140">
        <v>10000</v>
      </c>
      <c r="I178" s="141">
        <v>1</v>
      </c>
      <c r="J178" s="142">
        <f>ROUND(I178*H178,2)</f>
        <v>10000</v>
      </c>
      <c r="K178" s="138" t="s">
        <v>1</v>
      </c>
      <c r="L178" s="32"/>
      <c r="M178" s="143" t="s">
        <v>1</v>
      </c>
      <c r="N178" s="144" t="s">
        <v>42</v>
      </c>
      <c r="P178" s="145">
        <f>O178*H178</f>
        <v>0</v>
      </c>
      <c r="Q178" s="145">
        <v>0</v>
      </c>
      <c r="R178" s="145">
        <f>Q178*H178</f>
        <v>0</v>
      </c>
      <c r="S178" s="145">
        <v>0</v>
      </c>
      <c r="T178" s="146">
        <f>S178*H178</f>
        <v>0</v>
      </c>
      <c r="AR178" s="147" t="s">
        <v>196</v>
      </c>
      <c r="AT178" s="147" t="s">
        <v>191</v>
      </c>
      <c r="AU178" s="147" t="s">
        <v>87</v>
      </c>
      <c r="AY178" s="17" t="s">
        <v>185</v>
      </c>
      <c r="BE178" s="148">
        <f>IF(N178="základní",J178,0)</f>
        <v>10000</v>
      </c>
      <c r="BF178" s="148">
        <f>IF(N178="snížená",J178,0)</f>
        <v>0</v>
      </c>
      <c r="BG178" s="148">
        <f>IF(N178="zákl. přenesená",J178,0)</f>
        <v>0</v>
      </c>
      <c r="BH178" s="148">
        <f>IF(N178="sníž. přenesená",J178,0)</f>
        <v>0</v>
      </c>
      <c r="BI178" s="148">
        <f>IF(N178="nulová",J178,0)</f>
        <v>0</v>
      </c>
      <c r="BJ178" s="17" t="s">
        <v>85</v>
      </c>
      <c r="BK178" s="148">
        <f>ROUND(I178*H178,2)</f>
        <v>10000</v>
      </c>
      <c r="BL178" s="17" t="s">
        <v>196</v>
      </c>
      <c r="BM178" s="147" t="s">
        <v>267</v>
      </c>
    </row>
    <row r="179" spans="2:65" s="1" customFormat="1" x14ac:dyDescent="0.2">
      <c r="B179" s="32"/>
      <c r="D179" s="149" t="s">
        <v>198</v>
      </c>
      <c r="F179" s="150" t="s">
        <v>266</v>
      </c>
      <c r="I179" s="151"/>
      <c r="L179" s="32"/>
      <c r="M179" s="152"/>
      <c r="T179" s="56"/>
      <c r="AT179" s="17" t="s">
        <v>198</v>
      </c>
      <c r="AU179" s="17" t="s">
        <v>87</v>
      </c>
    </row>
    <row r="180" spans="2:65" s="12" customFormat="1" x14ac:dyDescent="0.2">
      <c r="B180" s="153"/>
      <c r="D180" s="149" t="s">
        <v>199</v>
      </c>
      <c r="E180" s="154" t="s">
        <v>1</v>
      </c>
      <c r="F180" s="155" t="s">
        <v>262</v>
      </c>
      <c r="H180" s="154" t="s">
        <v>1</v>
      </c>
      <c r="I180" s="156"/>
      <c r="L180" s="153"/>
      <c r="M180" s="157"/>
      <c r="T180" s="158"/>
      <c r="AT180" s="154" t="s">
        <v>199</v>
      </c>
      <c r="AU180" s="154" t="s">
        <v>87</v>
      </c>
      <c r="AV180" s="12" t="s">
        <v>85</v>
      </c>
      <c r="AW180" s="12" t="s">
        <v>33</v>
      </c>
      <c r="AX180" s="12" t="s">
        <v>77</v>
      </c>
      <c r="AY180" s="154" t="s">
        <v>185</v>
      </c>
    </row>
    <row r="181" spans="2:65" s="13" customFormat="1" x14ac:dyDescent="0.2">
      <c r="B181" s="159"/>
      <c r="D181" s="149" t="s">
        <v>199</v>
      </c>
      <c r="E181" s="160" t="s">
        <v>1</v>
      </c>
      <c r="F181" s="161" t="s">
        <v>268</v>
      </c>
      <c r="H181" s="162">
        <v>10000</v>
      </c>
      <c r="I181" s="163"/>
      <c r="L181" s="159"/>
      <c r="M181" s="164"/>
      <c r="T181" s="165"/>
      <c r="AT181" s="160" t="s">
        <v>199</v>
      </c>
      <c r="AU181" s="160" t="s">
        <v>87</v>
      </c>
      <c r="AV181" s="13" t="s">
        <v>87</v>
      </c>
      <c r="AW181" s="13" t="s">
        <v>33</v>
      </c>
      <c r="AX181" s="13" t="s">
        <v>85</v>
      </c>
      <c r="AY181" s="160" t="s">
        <v>185</v>
      </c>
    </row>
    <row r="182" spans="2:65" s="12" customFormat="1" x14ac:dyDescent="0.2">
      <c r="B182" s="153"/>
      <c r="D182" s="149" t="s">
        <v>199</v>
      </c>
      <c r="E182" s="154" t="s">
        <v>1</v>
      </c>
      <c r="F182" s="155" t="s">
        <v>257</v>
      </c>
      <c r="H182" s="154" t="s">
        <v>1</v>
      </c>
      <c r="I182" s="156"/>
      <c r="L182" s="153"/>
      <c r="M182" s="157"/>
      <c r="T182" s="158"/>
      <c r="AT182" s="154" t="s">
        <v>199</v>
      </c>
      <c r="AU182" s="154" t="s">
        <v>87</v>
      </c>
      <c r="AV182" s="12" t="s">
        <v>85</v>
      </c>
      <c r="AW182" s="12" t="s">
        <v>33</v>
      </c>
      <c r="AX182" s="12" t="s">
        <v>77</v>
      </c>
      <c r="AY182" s="154" t="s">
        <v>185</v>
      </c>
    </row>
    <row r="183" spans="2:65" s="11" customFormat="1" ht="22.95" customHeight="1" x14ac:dyDescent="0.25">
      <c r="B183" s="124"/>
      <c r="D183" s="125" t="s">
        <v>76</v>
      </c>
      <c r="E183" s="134" t="s">
        <v>269</v>
      </c>
      <c r="F183" s="134" t="s">
        <v>270</v>
      </c>
      <c r="I183" s="127"/>
      <c r="J183" s="135">
        <f>BK183</f>
        <v>0</v>
      </c>
      <c r="L183" s="124"/>
      <c r="M183" s="129"/>
      <c r="P183" s="130">
        <f>SUM(P184:P186)</f>
        <v>0</v>
      </c>
      <c r="R183" s="130">
        <f>SUM(R184:R186)</f>
        <v>0</v>
      </c>
      <c r="T183" s="131">
        <f>SUM(T184:T186)</f>
        <v>0</v>
      </c>
      <c r="AR183" s="125" t="s">
        <v>188</v>
      </c>
      <c r="AT183" s="132" t="s">
        <v>76</v>
      </c>
      <c r="AU183" s="132" t="s">
        <v>85</v>
      </c>
      <c r="AY183" s="125" t="s">
        <v>185</v>
      </c>
      <c r="BK183" s="133">
        <f>SUM(BK184:BK186)</f>
        <v>0</v>
      </c>
    </row>
    <row r="184" spans="2:65" s="1" customFormat="1" ht="16.5" customHeight="1" x14ac:dyDescent="0.2">
      <c r="B184" s="32"/>
      <c r="C184" s="136" t="s">
        <v>271</v>
      </c>
      <c r="D184" s="136" t="s">
        <v>191</v>
      </c>
      <c r="E184" s="137" t="s">
        <v>264</v>
      </c>
      <c r="F184" s="138" t="s">
        <v>272</v>
      </c>
      <c r="G184" s="139" t="s">
        <v>194</v>
      </c>
      <c r="H184" s="140">
        <v>1</v>
      </c>
      <c r="I184" s="141"/>
      <c r="J184" s="142">
        <f>ROUND(I184*H184,2)</f>
        <v>0</v>
      </c>
      <c r="K184" s="138" t="s">
        <v>1</v>
      </c>
      <c r="L184" s="32"/>
      <c r="M184" s="143" t="s">
        <v>1</v>
      </c>
      <c r="N184" s="144" t="s">
        <v>42</v>
      </c>
      <c r="P184" s="145">
        <f>O184*H184</f>
        <v>0</v>
      </c>
      <c r="Q184" s="145">
        <v>0</v>
      </c>
      <c r="R184" s="145">
        <f>Q184*H184</f>
        <v>0</v>
      </c>
      <c r="S184" s="145">
        <v>0</v>
      </c>
      <c r="T184" s="146">
        <f>S184*H184</f>
        <v>0</v>
      </c>
      <c r="AR184" s="147" t="s">
        <v>196</v>
      </c>
      <c r="AT184" s="147" t="s">
        <v>191</v>
      </c>
      <c r="AU184" s="147" t="s">
        <v>87</v>
      </c>
      <c r="AY184" s="17" t="s">
        <v>185</v>
      </c>
      <c r="BE184" s="148">
        <f>IF(N184="základní",J184,0)</f>
        <v>0</v>
      </c>
      <c r="BF184" s="148">
        <f>IF(N184="snížená",J184,0)</f>
        <v>0</v>
      </c>
      <c r="BG184" s="148">
        <f>IF(N184="zákl. přenesená",J184,0)</f>
        <v>0</v>
      </c>
      <c r="BH184" s="148">
        <f>IF(N184="sníž. přenesená",J184,0)</f>
        <v>0</v>
      </c>
      <c r="BI184" s="148">
        <f>IF(N184="nulová",J184,0)</f>
        <v>0</v>
      </c>
      <c r="BJ184" s="17" t="s">
        <v>85</v>
      </c>
      <c r="BK184" s="148">
        <f>ROUND(I184*H184,2)</f>
        <v>0</v>
      </c>
      <c r="BL184" s="17" t="s">
        <v>196</v>
      </c>
      <c r="BM184" s="147" t="s">
        <v>273</v>
      </c>
    </row>
    <row r="185" spans="2:65" s="1" customFormat="1" x14ac:dyDescent="0.2">
      <c r="B185" s="32"/>
      <c r="D185" s="149" t="s">
        <v>198</v>
      </c>
      <c r="F185" s="150" t="s">
        <v>272</v>
      </c>
      <c r="I185" s="151"/>
      <c r="L185" s="32"/>
      <c r="M185" s="152"/>
      <c r="T185" s="56"/>
      <c r="AT185" s="17" t="s">
        <v>198</v>
      </c>
      <c r="AU185" s="17" t="s">
        <v>87</v>
      </c>
    </row>
    <row r="186" spans="2:65" s="13" customFormat="1" x14ac:dyDescent="0.2">
      <c r="B186" s="159"/>
      <c r="D186" s="149" t="s">
        <v>199</v>
      </c>
      <c r="E186" s="160" t="s">
        <v>1</v>
      </c>
      <c r="F186" s="161" t="s">
        <v>274</v>
      </c>
      <c r="H186" s="162">
        <v>1</v>
      </c>
      <c r="I186" s="163"/>
      <c r="L186" s="159"/>
      <c r="M186" s="164"/>
      <c r="T186" s="165"/>
      <c r="AT186" s="160" t="s">
        <v>199</v>
      </c>
      <c r="AU186" s="160" t="s">
        <v>87</v>
      </c>
      <c r="AV186" s="13" t="s">
        <v>87</v>
      </c>
      <c r="AW186" s="13" t="s">
        <v>33</v>
      </c>
      <c r="AX186" s="13" t="s">
        <v>85</v>
      </c>
      <c r="AY186" s="160" t="s">
        <v>185</v>
      </c>
    </row>
    <row r="187" spans="2:65" s="11" customFormat="1" ht="22.95" customHeight="1" x14ac:dyDescent="0.25">
      <c r="B187" s="124"/>
      <c r="D187" s="125" t="s">
        <v>76</v>
      </c>
      <c r="E187" s="134" t="s">
        <v>275</v>
      </c>
      <c r="F187" s="134" t="s">
        <v>276</v>
      </c>
      <c r="I187" s="127"/>
      <c r="J187" s="135">
        <f>BK187</f>
        <v>0</v>
      </c>
      <c r="L187" s="124"/>
      <c r="M187" s="129"/>
      <c r="P187" s="130">
        <f>SUM(P188:P190)</f>
        <v>0</v>
      </c>
      <c r="R187" s="130">
        <f>SUM(R188:R190)</f>
        <v>0</v>
      </c>
      <c r="T187" s="131">
        <f>SUM(T188:T190)</f>
        <v>0</v>
      </c>
      <c r="AR187" s="125" t="s">
        <v>188</v>
      </c>
      <c r="AT187" s="132" t="s">
        <v>76</v>
      </c>
      <c r="AU187" s="132" t="s">
        <v>85</v>
      </c>
      <c r="AY187" s="125" t="s">
        <v>185</v>
      </c>
      <c r="BK187" s="133">
        <f>SUM(BK188:BK190)</f>
        <v>0</v>
      </c>
    </row>
    <row r="188" spans="2:65" s="1" customFormat="1" ht="16.5" customHeight="1" x14ac:dyDescent="0.2">
      <c r="B188" s="32"/>
      <c r="C188" s="136" t="s">
        <v>277</v>
      </c>
      <c r="D188" s="136" t="s">
        <v>191</v>
      </c>
      <c r="E188" s="137" t="s">
        <v>278</v>
      </c>
      <c r="F188" s="138" t="s">
        <v>279</v>
      </c>
      <c r="G188" s="139" t="s">
        <v>194</v>
      </c>
      <c r="H188" s="140">
        <v>1</v>
      </c>
      <c r="I188" s="141"/>
      <c r="J188" s="142">
        <f>ROUND(I188*H188,2)</f>
        <v>0</v>
      </c>
      <c r="K188" s="138" t="s">
        <v>1</v>
      </c>
      <c r="L188" s="32"/>
      <c r="M188" s="143" t="s">
        <v>1</v>
      </c>
      <c r="N188" s="144" t="s">
        <v>42</v>
      </c>
      <c r="P188" s="145">
        <f>O188*H188</f>
        <v>0</v>
      </c>
      <c r="Q188" s="145">
        <v>0</v>
      </c>
      <c r="R188" s="145">
        <f>Q188*H188</f>
        <v>0</v>
      </c>
      <c r="S188" s="145">
        <v>0</v>
      </c>
      <c r="T188" s="146">
        <f>S188*H188</f>
        <v>0</v>
      </c>
      <c r="AR188" s="147" t="s">
        <v>196</v>
      </c>
      <c r="AT188" s="147" t="s">
        <v>191</v>
      </c>
      <c r="AU188" s="147" t="s">
        <v>87</v>
      </c>
      <c r="AY188" s="17" t="s">
        <v>185</v>
      </c>
      <c r="BE188" s="148">
        <f>IF(N188="základní",J188,0)</f>
        <v>0</v>
      </c>
      <c r="BF188" s="148">
        <f>IF(N188="snížená",J188,0)</f>
        <v>0</v>
      </c>
      <c r="BG188" s="148">
        <f>IF(N188="zákl. přenesená",J188,0)</f>
        <v>0</v>
      </c>
      <c r="BH188" s="148">
        <f>IF(N188="sníž. přenesená",J188,0)</f>
        <v>0</v>
      </c>
      <c r="BI188" s="148">
        <f>IF(N188="nulová",J188,0)</f>
        <v>0</v>
      </c>
      <c r="BJ188" s="17" t="s">
        <v>85</v>
      </c>
      <c r="BK188" s="148">
        <f>ROUND(I188*H188,2)</f>
        <v>0</v>
      </c>
      <c r="BL188" s="17" t="s">
        <v>196</v>
      </c>
      <c r="BM188" s="147" t="s">
        <v>280</v>
      </c>
    </row>
    <row r="189" spans="2:65" s="1" customFormat="1" x14ac:dyDescent="0.2">
      <c r="B189" s="32"/>
      <c r="D189" s="149" t="s">
        <v>198</v>
      </c>
      <c r="F189" s="150" t="s">
        <v>279</v>
      </c>
      <c r="I189" s="151"/>
      <c r="L189" s="32"/>
      <c r="M189" s="152"/>
      <c r="T189" s="56"/>
      <c r="AT189" s="17" t="s">
        <v>198</v>
      </c>
      <c r="AU189" s="17" t="s">
        <v>87</v>
      </c>
    </row>
    <row r="190" spans="2:65" s="13" customFormat="1" x14ac:dyDescent="0.2">
      <c r="B190" s="159"/>
      <c r="D190" s="149" t="s">
        <v>199</v>
      </c>
      <c r="E190" s="160" t="s">
        <v>1</v>
      </c>
      <c r="F190" s="161" t="s">
        <v>230</v>
      </c>
      <c r="H190" s="162">
        <v>1</v>
      </c>
      <c r="I190" s="163"/>
      <c r="L190" s="159"/>
      <c r="M190" s="166"/>
      <c r="N190" s="167"/>
      <c r="O190" s="167"/>
      <c r="P190" s="167"/>
      <c r="Q190" s="167"/>
      <c r="R190" s="167"/>
      <c r="S190" s="167"/>
      <c r="T190" s="168"/>
      <c r="AT190" s="160" t="s">
        <v>199</v>
      </c>
      <c r="AU190" s="160" t="s">
        <v>87</v>
      </c>
      <c r="AV190" s="13" t="s">
        <v>87</v>
      </c>
      <c r="AW190" s="13" t="s">
        <v>33</v>
      </c>
      <c r="AX190" s="13" t="s">
        <v>85</v>
      </c>
      <c r="AY190" s="160" t="s">
        <v>185</v>
      </c>
    </row>
    <row r="191" spans="2:65" s="1" customFormat="1" ht="6.9" customHeight="1" x14ac:dyDescent="0.2">
      <c r="B191" s="44"/>
      <c r="C191" s="45"/>
      <c r="D191" s="45"/>
      <c r="E191" s="45"/>
      <c r="F191" s="45"/>
      <c r="G191" s="45"/>
      <c r="H191" s="45"/>
      <c r="I191" s="45"/>
      <c r="J191" s="45"/>
      <c r="K191" s="45"/>
      <c r="L191" s="32"/>
    </row>
  </sheetData>
  <sheetProtection algorithmName="SHA-512" hashValue="H5hos+1huENew8hSBskjaotundktQDam7iekQnnaqG8eM59DRomjdDn06kHZ06ojmLuTW8s2yijMVm1z2e6Oqw==" saltValue="w+EK0+IZAx9BE0JAnmJvGRdp3YV7BgoTbbdVQIx5n7Dg4eUqmTo+Ts+Uzcx2onoiiDDdvvTnU7gjBE2VuhF59w==" spinCount="100000" sheet="1" objects="1" scenarios="1" formatColumns="0" formatRows="0" autoFilter="0"/>
  <autoFilter ref="C122:K190" xr:uid="{00000000-0009-0000-0000-000001000000}"/>
  <mergeCells count="9">
    <mergeCell ref="E87:H87"/>
    <mergeCell ref="E113:H113"/>
    <mergeCell ref="E115:H115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617"/>
  <sheetViews>
    <sheetView showGridLines="0" workbookViewId="0"/>
  </sheetViews>
  <sheetFormatPr defaultRowHeight="10.199999999999999" x14ac:dyDescent="0.2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100.85546875" customWidth="1"/>
    <col min="7" max="7" width="7.42578125" customWidth="1"/>
    <col min="8" max="8" width="14" customWidth="1"/>
    <col min="9" max="9" width="15.85546875" customWidth="1"/>
    <col min="10" max="11" width="22.28515625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 x14ac:dyDescent="0.2">
      <c r="L2" s="209"/>
      <c r="M2" s="209"/>
      <c r="N2" s="209"/>
      <c r="O2" s="209"/>
      <c r="P2" s="209"/>
      <c r="Q2" s="209"/>
      <c r="R2" s="209"/>
      <c r="S2" s="209"/>
      <c r="T2" s="209"/>
      <c r="U2" s="209"/>
      <c r="V2" s="209"/>
      <c r="AT2" s="17" t="s">
        <v>90</v>
      </c>
    </row>
    <row r="3" spans="2:46" ht="6.9" customHeight="1" x14ac:dyDescent="0.2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87</v>
      </c>
    </row>
    <row r="4" spans="2:46" ht="24.9" customHeight="1" x14ac:dyDescent="0.2">
      <c r="B4" s="20"/>
      <c r="D4" s="21" t="s">
        <v>154</v>
      </c>
      <c r="L4" s="20"/>
      <c r="M4" s="93" t="s">
        <v>10</v>
      </c>
      <c r="AT4" s="17" t="s">
        <v>4</v>
      </c>
    </row>
    <row r="5" spans="2:46" ht="6.9" customHeight="1" x14ac:dyDescent="0.2">
      <c r="B5" s="20"/>
      <c r="L5" s="20"/>
    </row>
    <row r="6" spans="2:46" ht="12" customHeight="1" x14ac:dyDescent="0.2">
      <c r="B6" s="20"/>
      <c r="D6" s="27" t="s">
        <v>16</v>
      </c>
      <c r="L6" s="20"/>
    </row>
    <row r="7" spans="2:46" ht="16.5" customHeight="1" x14ac:dyDescent="0.2">
      <c r="B7" s="20"/>
      <c r="E7" s="239" t="str">
        <f>'Rekapitulace stavby'!K6</f>
        <v>Stavební úpravy MK v ul. Na Chmelnici a části ul. Vrchlickéhé v Třeboni</v>
      </c>
      <c r="F7" s="240"/>
      <c r="G7" s="240"/>
      <c r="H7" s="240"/>
      <c r="L7" s="20"/>
    </row>
    <row r="8" spans="2:46" s="1" customFormat="1" ht="12" customHeight="1" x14ac:dyDescent="0.2">
      <c r="B8" s="32"/>
      <c r="D8" s="27" t="s">
        <v>155</v>
      </c>
      <c r="L8" s="32"/>
    </row>
    <row r="9" spans="2:46" s="1" customFormat="1" ht="16.5" customHeight="1" x14ac:dyDescent="0.2">
      <c r="B9" s="32"/>
      <c r="E9" s="225" t="s">
        <v>281</v>
      </c>
      <c r="F9" s="238"/>
      <c r="G9" s="238"/>
      <c r="H9" s="238"/>
      <c r="L9" s="32"/>
    </row>
    <row r="10" spans="2:46" s="1" customFormat="1" x14ac:dyDescent="0.2">
      <c r="B10" s="32"/>
      <c r="L10" s="32"/>
    </row>
    <row r="11" spans="2:46" s="1" customFormat="1" ht="12" customHeight="1" x14ac:dyDescent="0.2">
      <c r="B11" s="32"/>
      <c r="D11" s="27" t="s">
        <v>18</v>
      </c>
      <c r="F11" s="25" t="s">
        <v>91</v>
      </c>
      <c r="I11" s="27" t="s">
        <v>19</v>
      </c>
      <c r="J11" s="25" t="s">
        <v>1</v>
      </c>
      <c r="L11" s="32"/>
    </row>
    <row r="12" spans="2:46" s="1" customFormat="1" ht="12" customHeight="1" x14ac:dyDescent="0.2">
      <c r="B12" s="32"/>
      <c r="D12" s="27" t="s">
        <v>20</v>
      </c>
      <c r="F12" s="25" t="s">
        <v>21</v>
      </c>
      <c r="I12" s="27" t="s">
        <v>22</v>
      </c>
      <c r="J12" s="52" t="str">
        <f>'Rekapitulace stavby'!AN8</f>
        <v>6. 6. 2024</v>
      </c>
      <c r="L12" s="32"/>
    </row>
    <row r="13" spans="2:46" s="1" customFormat="1" ht="10.95" customHeight="1" x14ac:dyDescent="0.2">
      <c r="B13" s="32"/>
      <c r="L13" s="32"/>
    </row>
    <row r="14" spans="2:46" s="1" customFormat="1" ht="12" customHeight="1" x14ac:dyDescent="0.2">
      <c r="B14" s="32"/>
      <c r="D14" s="27" t="s">
        <v>24</v>
      </c>
      <c r="I14" s="27" t="s">
        <v>25</v>
      </c>
      <c r="J14" s="25" t="s">
        <v>1</v>
      </c>
      <c r="L14" s="32"/>
    </row>
    <row r="15" spans="2:46" s="1" customFormat="1" ht="18" customHeight="1" x14ac:dyDescent="0.2">
      <c r="B15" s="32"/>
      <c r="E15" s="25" t="s">
        <v>26</v>
      </c>
      <c r="I15" s="27" t="s">
        <v>27</v>
      </c>
      <c r="J15" s="25" t="s">
        <v>1</v>
      </c>
      <c r="L15" s="32"/>
    </row>
    <row r="16" spans="2:46" s="1" customFormat="1" ht="6.9" customHeight="1" x14ac:dyDescent="0.2">
      <c r="B16" s="32"/>
      <c r="L16" s="32"/>
    </row>
    <row r="17" spans="2:12" s="1" customFormat="1" ht="12" customHeight="1" x14ac:dyDescent="0.2">
      <c r="B17" s="32"/>
      <c r="D17" s="27" t="s">
        <v>28</v>
      </c>
      <c r="I17" s="27" t="s">
        <v>25</v>
      </c>
      <c r="J17" s="28" t="str">
        <f>'Rekapitulace stavby'!AN13</f>
        <v>Vyplň údaj</v>
      </c>
      <c r="L17" s="32"/>
    </row>
    <row r="18" spans="2:12" s="1" customFormat="1" ht="18" customHeight="1" x14ac:dyDescent="0.2">
      <c r="B18" s="32"/>
      <c r="E18" s="241" t="str">
        <f>'Rekapitulace stavby'!E14</f>
        <v>Vyplň údaj</v>
      </c>
      <c r="F18" s="208"/>
      <c r="G18" s="208"/>
      <c r="H18" s="208"/>
      <c r="I18" s="27" t="s">
        <v>27</v>
      </c>
      <c r="J18" s="28" t="str">
        <f>'Rekapitulace stavby'!AN14</f>
        <v>Vyplň údaj</v>
      </c>
      <c r="L18" s="32"/>
    </row>
    <row r="19" spans="2:12" s="1" customFormat="1" ht="6.9" customHeight="1" x14ac:dyDescent="0.2">
      <c r="B19" s="32"/>
      <c r="L19" s="32"/>
    </row>
    <row r="20" spans="2:12" s="1" customFormat="1" ht="12" customHeight="1" x14ac:dyDescent="0.2">
      <c r="B20" s="32"/>
      <c r="D20" s="27" t="s">
        <v>30</v>
      </c>
      <c r="I20" s="27" t="s">
        <v>25</v>
      </c>
      <c r="J20" s="25" t="s">
        <v>1</v>
      </c>
      <c r="L20" s="32"/>
    </row>
    <row r="21" spans="2:12" s="1" customFormat="1" ht="18" customHeight="1" x14ac:dyDescent="0.2">
      <c r="B21" s="32"/>
      <c r="E21" s="25" t="s">
        <v>32</v>
      </c>
      <c r="I21" s="27" t="s">
        <v>27</v>
      </c>
      <c r="J21" s="25" t="s">
        <v>1</v>
      </c>
      <c r="L21" s="32"/>
    </row>
    <row r="22" spans="2:12" s="1" customFormat="1" ht="6.9" customHeight="1" x14ac:dyDescent="0.2">
      <c r="B22" s="32"/>
      <c r="L22" s="32"/>
    </row>
    <row r="23" spans="2:12" s="1" customFormat="1" ht="12" customHeight="1" x14ac:dyDescent="0.2">
      <c r="B23" s="32"/>
      <c r="D23" s="27" t="s">
        <v>34</v>
      </c>
      <c r="I23" s="27" t="s">
        <v>25</v>
      </c>
      <c r="J23" s="25" t="str">
        <f>IF('Rekapitulace stavby'!AN19="","",'Rekapitulace stavby'!AN19)</f>
        <v/>
      </c>
      <c r="L23" s="32"/>
    </row>
    <row r="24" spans="2:12" s="1" customFormat="1" ht="18" customHeight="1" x14ac:dyDescent="0.2">
      <c r="B24" s="32"/>
      <c r="E24" s="25" t="str">
        <f>IF('Rekapitulace stavby'!E20="","",'Rekapitulace stavby'!E20)</f>
        <v xml:space="preserve"> </v>
      </c>
      <c r="I24" s="27" t="s">
        <v>27</v>
      </c>
      <c r="J24" s="25" t="str">
        <f>IF('Rekapitulace stavby'!AN20="","",'Rekapitulace stavby'!AN20)</f>
        <v/>
      </c>
      <c r="L24" s="32"/>
    </row>
    <row r="25" spans="2:12" s="1" customFormat="1" ht="6.9" customHeight="1" x14ac:dyDescent="0.2">
      <c r="B25" s="32"/>
      <c r="L25" s="32"/>
    </row>
    <row r="26" spans="2:12" s="1" customFormat="1" ht="12" customHeight="1" x14ac:dyDescent="0.2">
      <c r="B26" s="32"/>
      <c r="D26" s="27" t="s">
        <v>36</v>
      </c>
      <c r="L26" s="32"/>
    </row>
    <row r="27" spans="2:12" s="7" customFormat="1" ht="16.5" customHeight="1" x14ac:dyDescent="0.2">
      <c r="B27" s="94"/>
      <c r="E27" s="213" t="s">
        <v>1</v>
      </c>
      <c r="F27" s="213"/>
      <c r="G27" s="213"/>
      <c r="H27" s="213"/>
      <c r="L27" s="94"/>
    </row>
    <row r="28" spans="2:12" s="1" customFormat="1" ht="6.9" customHeight="1" x14ac:dyDescent="0.2">
      <c r="B28" s="32"/>
      <c r="L28" s="32"/>
    </row>
    <row r="29" spans="2:12" s="1" customFormat="1" ht="6.9" customHeight="1" x14ac:dyDescent="0.2">
      <c r="B29" s="32"/>
      <c r="D29" s="53"/>
      <c r="E29" s="53"/>
      <c r="F29" s="53"/>
      <c r="G29" s="53"/>
      <c r="H29" s="53"/>
      <c r="I29" s="53"/>
      <c r="J29" s="53"/>
      <c r="K29" s="53"/>
      <c r="L29" s="32"/>
    </row>
    <row r="30" spans="2:12" s="1" customFormat="1" ht="25.35" customHeight="1" x14ac:dyDescent="0.2">
      <c r="B30" s="32"/>
      <c r="D30" s="95" t="s">
        <v>37</v>
      </c>
      <c r="J30" s="66">
        <f>ROUND(J125, 2)</f>
        <v>0</v>
      </c>
      <c r="L30" s="32"/>
    </row>
    <row r="31" spans="2:12" s="1" customFormat="1" ht="6.9" customHeight="1" x14ac:dyDescent="0.2">
      <c r="B31" s="32"/>
      <c r="D31" s="53"/>
      <c r="E31" s="53"/>
      <c r="F31" s="53"/>
      <c r="G31" s="53"/>
      <c r="H31" s="53"/>
      <c r="I31" s="53"/>
      <c r="J31" s="53"/>
      <c r="K31" s="53"/>
      <c r="L31" s="32"/>
    </row>
    <row r="32" spans="2:12" s="1" customFormat="1" ht="14.4" customHeight="1" x14ac:dyDescent="0.2">
      <c r="B32" s="32"/>
      <c r="F32" s="35" t="s">
        <v>39</v>
      </c>
      <c r="I32" s="35" t="s">
        <v>38</v>
      </c>
      <c r="J32" s="35" t="s">
        <v>40</v>
      </c>
      <c r="L32" s="32"/>
    </row>
    <row r="33" spans="2:12" s="1" customFormat="1" ht="14.4" customHeight="1" x14ac:dyDescent="0.2">
      <c r="B33" s="32"/>
      <c r="D33" s="55" t="s">
        <v>41</v>
      </c>
      <c r="E33" s="27" t="s">
        <v>42</v>
      </c>
      <c r="F33" s="86">
        <f>ROUND((SUM(BE125:BE616)),  2)</f>
        <v>0</v>
      </c>
      <c r="I33" s="96">
        <v>0.21</v>
      </c>
      <c r="J33" s="86">
        <f>ROUND(((SUM(BE125:BE616))*I33),  2)</f>
        <v>0</v>
      </c>
      <c r="L33" s="32"/>
    </row>
    <row r="34" spans="2:12" s="1" customFormat="1" ht="14.4" customHeight="1" x14ac:dyDescent="0.2">
      <c r="B34" s="32"/>
      <c r="E34" s="27" t="s">
        <v>43</v>
      </c>
      <c r="F34" s="86">
        <f>ROUND((SUM(BF125:BF616)),  2)</f>
        <v>0</v>
      </c>
      <c r="I34" s="96">
        <v>0.15</v>
      </c>
      <c r="J34" s="86">
        <f>ROUND(((SUM(BF125:BF616))*I34),  2)</f>
        <v>0</v>
      </c>
      <c r="L34" s="32"/>
    </row>
    <row r="35" spans="2:12" s="1" customFormat="1" ht="14.4" hidden="1" customHeight="1" x14ac:dyDescent="0.2">
      <c r="B35" s="32"/>
      <c r="E35" s="27" t="s">
        <v>44</v>
      </c>
      <c r="F35" s="86">
        <f>ROUND((SUM(BG125:BG616)),  2)</f>
        <v>0</v>
      </c>
      <c r="I35" s="96">
        <v>0.21</v>
      </c>
      <c r="J35" s="86">
        <f>0</f>
        <v>0</v>
      </c>
      <c r="L35" s="32"/>
    </row>
    <row r="36" spans="2:12" s="1" customFormat="1" ht="14.4" hidden="1" customHeight="1" x14ac:dyDescent="0.2">
      <c r="B36" s="32"/>
      <c r="E36" s="27" t="s">
        <v>45</v>
      </c>
      <c r="F36" s="86">
        <f>ROUND((SUM(BH125:BH616)),  2)</f>
        <v>0</v>
      </c>
      <c r="I36" s="96">
        <v>0.15</v>
      </c>
      <c r="J36" s="86">
        <f>0</f>
        <v>0</v>
      </c>
      <c r="L36" s="32"/>
    </row>
    <row r="37" spans="2:12" s="1" customFormat="1" ht="14.4" hidden="1" customHeight="1" x14ac:dyDescent="0.2">
      <c r="B37" s="32"/>
      <c r="E37" s="27" t="s">
        <v>46</v>
      </c>
      <c r="F37" s="86">
        <f>ROUND((SUM(BI125:BI616)),  2)</f>
        <v>0</v>
      </c>
      <c r="I37" s="96">
        <v>0</v>
      </c>
      <c r="J37" s="86">
        <f>0</f>
        <v>0</v>
      </c>
      <c r="L37" s="32"/>
    </row>
    <row r="38" spans="2:12" s="1" customFormat="1" ht="6.9" customHeight="1" x14ac:dyDescent="0.2">
      <c r="B38" s="32"/>
      <c r="L38" s="32"/>
    </row>
    <row r="39" spans="2:12" s="1" customFormat="1" ht="25.35" customHeight="1" x14ac:dyDescent="0.2">
      <c r="B39" s="32"/>
      <c r="C39" s="97"/>
      <c r="D39" s="98" t="s">
        <v>47</v>
      </c>
      <c r="E39" s="57"/>
      <c r="F39" s="57"/>
      <c r="G39" s="99" t="s">
        <v>48</v>
      </c>
      <c r="H39" s="100" t="s">
        <v>49</v>
      </c>
      <c r="I39" s="57"/>
      <c r="J39" s="101">
        <f>SUM(J30:J37)</f>
        <v>0</v>
      </c>
      <c r="K39" s="102"/>
      <c r="L39" s="32"/>
    </row>
    <row r="40" spans="2:12" s="1" customFormat="1" ht="14.4" customHeight="1" x14ac:dyDescent="0.2">
      <c r="B40" s="32"/>
      <c r="L40" s="32"/>
    </row>
    <row r="41" spans="2:12" ht="14.4" customHeight="1" x14ac:dyDescent="0.2">
      <c r="B41" s="20"/>
      <c r="L41" s="20"/>
    </row>
    <row r="42" spans="2:12" ht="14.4" customHeight="1" x14ac:dyDescent="0.2">
      <c r="B42" s="20"/>
      <c r="L42" s="20"/>
    </row>
    <row r="43" spans="2:12" ht="14.4" customHeight="1" x14ac:dyDescent="0.2">
      <c r="B43" s="20"/>
      <c r="L43" s="20"/>
    </row>
    <row r="44" spans="2:12" ht="14.4" customHeight="1" x14ac:dyDescent="0.2">
      <c r="B44" s="20"/>
      <c r="L44" s="20"/>
    </row>
    <row r="45" spans="2:12" ht="14.4" customHeight="1" x14ac:dyDescent="0.2">
      <c r="B45" s="20"/>
      <c r="L45" s="20"/>
    </row>
    <row r="46" spans="2:12" ht="14.4" customHeight="1" x14ac:dyDescent="0.2">
      <c r="B46" s="20"/>
      <c r="L46" s="20"/>
    </row>
    <row r="47" spans="2:12" ht="14.4" customHeight="1" x14ac:dyDescent="0.2">
      <c r="B47" s="20"/>
      <c r="L47" s="20"/>
    </row>
    <row r="48" spans="2:12" ht="14.4" customHeight="1" x14ac:dyDescent="0.2">
      <c r="B48" s="20"/>
      <c r="L48" s="20"/>
    </row>
    <row r="49" spans="2:12" ht="14.4" customHeight="1" x14ac:dyDescent="0.2">
      <c r="B49" s="20"/>
      <c r="L49" s="20"/>
    </row>
    <row r="50" spans="2:12" s="1" customFormat="1" ht="14.4" customHeight="1" x14ac:dyDescent="0.2">
      <c r="B50" s="32"/>
      <c r="D50" s="41" t="s">
        <v>50</v>
      </c>
      <c r="E50" s="42"/>
      <c r="F50" s="42"/>
      <c r="G50" s="41" t="s">
        <v>51</v>
      </c>
      <c r="H50" s="42"/>
      <c r="I50" s="42"/>
      <c r="J50" s="42"/>
      <c r="K50" s="42"/>
      <c r="L50" s="32"/>
    </row>
    <row r="51" spans="2:12" x14ac:dyDescent="0.2">
      <c r="B51" s="20"/>
      <c r="L51" s="20"/>
    </row>
    <row r="52" spans="2:12" x14ac:dyDescent="0.2">
      <c r="B52" s="20"/>
      <c r="L52" s="20"/>
    </row>
    <row r="53" spans="2:12" x14ac:dyDescent="0.2">
      <c r="B53" s="20"/>
      <c r="L53" s="20"/>
    </row>
    <row r="54" spans="2:12" x14ac:dyDescent="0.2">
      <c r="B54" s="20"/>
      <c r="L54" s="20"/>
    </row>
    <row r="55" spans="2:12" x14ac:dyDescent="0.2">
      <c r="B55" s="20"/>
      <c r="L55" s="20"/>
    </row>
    <row r="56" spans="2:12" x14ac:dyDescent="0.2">
      <c r="B56" s="20"/>
      <c r="L56" s="20"/>
    </row>
    <row r="57" spans="2:12" x14ac:dyDescent="0.2">
      <c r="B57" s="20"/>
      <c r="L57" s="20"/>
    </row>
    <row r="58" spans="2:12" x14ac:dyDescent="0.2">
      <c r="B58" s="20"/>
      <c r="L58" s="20"/>
    </row>
    <row r="59" spans="2:12" x14ac:dyDescent="0.2">
      <c r="B59" s="20"/>
      <c r="L59" s="20"/>
    </row>
    <row r="60" spans="2:12" x14ac:dyDescent="0.2">
      <c r="B60" s="20"/>
      <c r="L60" s="20"/>
    </row>
    <row r="61" spans="2:12" s="1" customFormat="1" ht="13.2" x14ac:dyDescent="0.2">
      <c r="B61" s="32"/>
      <c r="D61" s="43" t="s">
        <v>52</v>
      </c>
      <c r="E61" s="34"/>
      <c r="F61" s="103" t="s">
        <v>53</v>
      </c>
      <c r="G61" s="43" t="s">
        <v>52</v>
      </c>
      <c r="H61" s="34"/>
      <c r="I61" s="34"/>
      <c r="J61" s="104" t="s">
        <v>53</v>
      </c>
      <c r="K61" s="34"/>
      <c r="L61" s="32"/>
    </row>
    <row r="62" spans="2:12" x14ac:dyDescent="0.2">
      <c r="B62" s="20"/>
      <c r="L62" s="20"/>
    </row>
    <row r="63" spans="2:12" x14ac:dyDescent="0.2">
      <c r="B63" s="20"/>
      <c r="L63" s="20"/>
    </row>
    <row r="64" spans="2:12" x14ac:dyDescent="0.2">
      <c r="B64" s="20"/>
      <c r="L64" s="20"/>
    </row>
    <row r="65" spans="2:12" s="1" customFormat="1" ht="13.2" x14ac:dyDescent="0.2">
      <c r="B65" s="32"/>
      <c r="D65" s="41" t="s">
        <v>54</v>
      </c>
      <c r="E65" s="42"/>
      <c r="F65" s="42"/>
      <c r="G65" s="41" t="s">
        <v>55</v>
      </c>
      <c r="H65" s="42"/>
      <c r="I65" s="42"/>
      <c r="J65" s="42"/>
      <c r="K65" s="42"/>
      <c r="L65" s="32"/>
    </row>
    <row r="66" spans="2:12" x14ac:dyDescent="0.2">
      <c r="B66" s="20"/>
      <c r="L66" s="20"/>
    </row>
    <row r="67" spans="2:12" x14ac:dyDescent="0.2">
      <c r="B67" s="20"/>
      <c r="L67" s="20"/>
    </row>
    <row r="68" spans="2:12" x14ac:dyDescent="0.2">
      <c r="B68" s="20"/>
      <c r="L68" s="20"/>
    </row>
    <row r="69" spans="2:12" x14ac:dyDescent="0.2">
      <c r="B69" s="20"/>
      <c r="L69" s="20"/>
    </row>
    <row r="70" spans="2:12" x14ac:dyDescent="0.2">
      <c r="B70" s="20"/>
      <c r="L70" s="20"/>
    </row>
    <row r="71" spans="2:12" x14ac:dyDescent="0.2">
      <c r="B71" s="20"/>
      <c r="L71" s="20"/>
    </row>
    <row r="72" spans="2:12" x14ac:dyDescent="0.2">
      <c r="B72" s="20"/>
      <c r="L72" s="20"/>
    </row>
    <row r="73" spans="2:12" x14ac:dyDescent="0.2">
      <c r="B73" s="20"/>
      <c r="L73" s="20"/>
    </row>
    <row r="74" spans="2:12" x14ac:dyDescent="0.2">
      <c r="B74" s="20"/>
      <c r="L74" s="20"/>
    </row>
    <row r="75" spans="2:12" x14ac:dyDescent="0.2">
      <c r="B75" s="20"/>
      <c r="L75" s="20"/>
    </row>
    <row r="76" spans="2:12" s="1" customFormat="1" ht="13.2" x14ac:dyDescent="0.2">
      <c r="B76" s="32"/>
      <c r="D76" s="43" t="s">
        <v>52</v>
      </c>
      <c r="E76" s="34"/>
      <c r="F76" s="103" t="s">
        <v>53</v>
      </c>
      <c r="G76" s="43" t="s">
        <v>52</v>
      </c>
      <c r="H76" s="34"/>
      <c r="I76" s="34"/>
      <c r="J76" s="104" t="s">
        <v>53</v>
      </c>
      <c r="K76" s="34"/>
      <c r="L76" s="32"/>
    </row>
    <row r="77" spans="2:12" s="1" customFormat="1" ht="14.4" customHeight="1" x14ac:dyDescent="0.2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2"/>
    </row>
    <row r="81" spans="2:47" s="1" customFormat="1" ht="6.9" customHeight="1" x14ac:dyDescent="0.2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2"/>
    </row>
    <row r="82" spans="2:47" s="1" customFormat="1" ht="24.9" customHeight="1" x14ac:dyDescent="0.2">
      <c r="B82" s="32"/>
      <c r="C82" s="21" t="s">
        <v>157</v>
      </c>
      <c r="L82" s="32"/>
    </row>
    <row r="83" spans="2:47" s="1" customFormat="1" ht="6.9" customHeight="1" x14ac:dyDescent="0.2">
      <c r="B83" s="32"/>
      <c r="L83" s="32"/>
    </row>
    <row r="84" spans="2:47" s="1" customFormat="1" ht="12" customHeight="1" x14ac:dyDescent="0.2">
      <c r="B84" s="32"/>
      <c r="C84" s="27" t="s">
        <v>16</v>
      </c>
      <c r="L84" s="32"/>
    </row>
    <row r="85" spans="2:47" s="1" customFormat="1" ht="16.5" customHeight="1" x14ac:dyDescent="0.2">
      <c r="B85" s="32"/>
      <c r="E85" s="239" t="str">
        <f>E7</f>
        <v>Stavební úpravy MK v ul. Na Chmelnici a části ul. Vrchlickéhé v Třeboni</v>
      </c>
      <c r="F85" s="240"/>
      <c r="G85" s="240"/>
      <c r="H85" s="240"/>
      <c r="L85" s="32"/>
    </row>
    <row r="86" spans="2:47" s="1" customFormat="1" ht="12" customHeight="1" x14ac:dyDescent="0.2">
      <c r="B86" s="32"/>
      <c r="C86" s="27" t="s">
        <v>155</v>
      </c>
      <c r="L86" s="32"/>
    </row>
    <row r="87" spans="2:47" s="1" customFormat="1" ht="16.5" customHeight="1" x14ac:dyDescent="0.2">
      <c r="B87" s="32"/>
      <c r="E87" s="225" t="str">
        <f>E9</f>
        <v>101 - ulice Vrchlického</v>
      </c>
      <c r="F87" s="238"/>
      <c r="G87" s="238"/>
      <c r="H87" s="238"/>
      <c r="L87" s="32"/>
    </row>
    <row r="88" spans="2:47" s="1" customFormat="1" ht="6.9" customHeight="1" x14ac:dyDescent="0.2">
      <c r="B88" s="32"/>
      <c r="L88" s="32"/>
    </row>
    <row r="89" spans="2:47" s="1" customFormat="1" ht="12" customHeight="1" x14ac:dyDescent="0.2">
      <c r="B89" s="32"/>
      <c r="C89" s="27" t="s">
        <v>20</v>
      </c>
      <c r="F89" s="25" t="str">
        <f>F12</f>
        <v>Třeboň</v>
      </c>
      <c r="I89" s="27" t="s">
        <v>22</v>
      </c>
      <c r="J89" s="52" t="str">
        <f>IF(J12="","",J12)</f>
        <v>6. 6. 2024</v>
      </c>
      <c r="L89" s="32"/>
    </row>
    <row r="90" spans="2:47" s="1" customFormat="1" ht="6.9" customHeight="1" x14ac:dyDescent="0.2">
      <c r="B90" s="32"/>
      <c r="L90" s="32"/>
    </row>
    <row r="91" spans="2:47" s="1" customFormat="1" ht="15.15" customHeight="1" x14ac:dyDescent="0.2">
      <c r="B91" s="32"/>
      <c r="C91" s="27" t="s">
        <v>24</v>
      </c>
      <c r="F91" s="25" t="str">
        <f>E15</f>
        <v>Město Třeboň</v>
      </c>
      <c r="I91" s="27" t="s">
        <v>30</v>
      </c>
      <c r="J91" s="30" t="str">
        <f>E21</f>
        <v>WAY project s.r.o.</v>
      </c>
      <c r="L91" s="32"/>
    </row>
    <row r="92" spans="2:47" s="1" customFormat="1" ht="15.15" customHeight="1" x14ac:dyDescent="0.2">
      <c r="B92" s="32"/>
      <c r="C92" s="27" t="s">
        <v>28</v>
      </c>
      <c r="F92" s="25" t="str">
        <f>IF(E18="","",E18)</f>
        <v>Vyplň údaj</v>
      </c>
      <c r="I92" s="27" t="s">
        <v>34</v>
      </c>
      <c r="J92" s="30" t="str">
        <f>E24</f>
        <v xml:space="preserve"> </v>
      </c>
      <c r="L92" s="32"/>
    </row>
    <row r="93" spans="2:47" s="1" customFormat="1" ht="10.35" customHeight="1" x14ac:dyDescent="0.2">
      <c r="B93" s="32"/>
      <c r="L93" s="32"/>
    </row>
    <row r="94" spans="2:47" s="1" customFormat="1" ht="29.25" customHeight="1" x14ac:dyDescent="0.2">
      <c r="B94" s="32"/>
      <c r="C94" s="105" t="s">
        <v>158</v>
      </c>
      <c r="D94" s="97"/>
      <c r="E94" s="97"/>
      <c r="F94" s="97"/>
      <c r="G94" s="97"/>
      <c r="H94" s="97"/>
      <c r="I94" s="97"/>
      <c r="J94" s="106" t="s">
        <v>159</v>
      </c>
      <c r="K94" s="97"/>
      <c r="L94" s="32"/>
    </row>
    <row r="95" spans="2:47" s="1" customFormat="1" ht="10.35" customHeight="1" x14ac:dyDescent="0.2">
      <c r="B95" s="32"/>
      <c r="L95" s="32"/>
    </row>
    <row r="96" spans="2:47" s="1" customFormat="1" ht="22.95" customHeight="1" x14ac:dyDescent="0.2">
      <c r="B96" s="32"/>
      <c r="C96" s="107" t="s">
        <v>160</v>
      </c>
      <c r="J96" s="66">
        <f>J125</f>
        <v>0</v>
      </c>
      <c r="L96" s="32"/>
      <c r="AU96" s="17" t="s">
        <v>161</v>
      </c>
    </row>
    <row r="97" spans="2:12" s="8" customFormat="1" ht="24.9" customHeight="1" x14ac:dyDescent="0.2">
      <c r="B97" s="108"/>
      <c r="D97" s="109" t="s">
        <v>282</v>
      </c>
      <c r="E97" s="110"/>
      <c r="F97" s="110"/>
      <c r="G97" s="110"/>
      <c r="H97" s="110"/>
      <c r="I97" s="110"/>
      <c r="J97" s="111">
        <f>J126</f>
        <v>0</v>
      </c>
      <c r="L97" s="108"/>
    </row>
    <row r="98" spans="2:12" s="9" customFormat="1" ht="19.95" customHeight="1" x14ac:dyDescent="0.2">
      <c r="B98" s="112"/>
      <c r="D98" s="113" t="s">
        <v>283</v>
      </c>
      <c r="E98" s="114"/>
      <c r="F98" s="114"/>
      <c r="G98" s="114"/>
      <c r="H98" s="114"/>
      <c r="I98" s="114"/>
      <c r="J98" s="115">
        <f>J127</f>
        <v>0</v>
      </c>
      <c r="L98" s="112"/>
    </row>
    <row r="99" spans="2:12" s="9" customFormat="1" ht="19.95" customHeight="1" x14ac:dyDescent="0.2">
      <c r="B99" s="112"/>
      <c r="D99" s="113" t="s">
        <v>284</v>
      </c>
      <c r="E99" s="114"/>
      <c r="F99" s="114"/>
      <c r="G99" s="114"/>
      <c r="H99" s="114"/>
      <c r="I99" s="114"/>
      <c r="J99" s="115">
        <f>J275</f>
        <v>0</v>
      </c>
      <c r="L99" s="112"/>
    </row>
    <row r="100" spans="2:12" s="9" customFormat="1" ht="19.95" customHeight="1" x14ac:dyDescent="0.2">
      <c r="B100" s="112"/>
      <c r="D100" s="113" t="s">
        <v>285</v>
      </c>
      <c r="E100" s="114"/>
      <c r="F100" s="114"/>
      <c r="G100" s="114"/>
      <c r="H100" s="114"/>
      <c r="I100" s="114"/>
      <c r="J100" s="115">
        <f>J286</f>
        <v>0</v>
      </c>
      <c r="L100" s="112"/>
    </row>
    <row r="101" spans="2:12" s="9" customFormat="1" ht="19.95" customHeight="1" x14ac:dyDescent="0.2">
      <c r="B101" s="112"/>
      <c r="D101" s="113" t="s">
        <v>286</v>
      </c>
      <c r="E101" s="114"/>
      <c r="F101" s="114"/>
      <c r="G101" s="114"/>
      <c r="H101" s="114"/>
      <c r="I101" s="114"/>
      <c r="J101" s="115">
        <f>J298</f>
        <v>0</v>
      </c>
      <c r="L101" s="112"/>
    </row>
    <row r="102" spans="2:12" s="9" customFormat="1" ht="19.95" customHeight="1" x14ac:dyDescent="0.2">
      <c r="B102" s="112"/>
      <c r="D102" s="113" t="s">
        <v>287</v>
      </c>
      <c r="E102" s="114"/>
      <c r="F102" s="114"/>
      <c r="G102" s="114"/>
      <c r="H102" s="114"/>
      <c r="I102" s="114"/>
      <c r="J102" s="115">
        <f>J422</f>
        <v>0</v>
      </c>
      <c r="L102" s="112"/>
    </row>
    <row r="103" spans="2:12" s="9" customFormat="1" ht="19.95" customHeight="1" x14ac:dyDescent="0.2">
      <c r="B103" s="112"/>
      <c r="D103" s="113" t="s">
        <v>288</v>
      </c>
      <c r="E103" s="114"/>
      <c r="F103" s="114"/>
      <c r="G103" s="114"/>
      <c r="H103" s="114"/>
      <c r="I103" s="114"/>
      <c r="J103" s="115">
        <f>J492</f>
        <v>0</v>
      </c>
      <c r="L103" s="112"/>
    </row>
    <row r="104" spans="2:12" s="9" customFormat="1" ht="19.95" customHeight="1" x14ac:dyDescent="0.2">
      <c r="B104" s="112"/>
      <c r="D104" s="113" t="s">
        <v>289</v>
      </c>
      <c r="E104" s="114"/>
      <c r="F104" s="114"/>
      <c r="G104" s="114"/>
      <c r="H104" s="114"/>
      <c r="I104" s="114"/>
      <c r="J104" s="115">
        <f>J542</f>
        <v>0</v>
      </c>
      <c r="L104" s="112"/>
    </row>
    <row r="105" spans="2:12" s="9" customFormat="1" ht="19.95" customHeight="1" x14ac:dyDescent="0.2">
      <c r="B105" s="112"/>
      <c r="D105" s="113" t="s">
        <v>290</v>
      </c>
      <c r="E105" s="114"/>
      <c r="F105" s="114"/>
      <c r="G105" s="114"/>
      <c r="H105" s="114"/>
      <c r="I105" s="114"/>
      <c r="J105" s="115">
        <f>J614</f>
        <v>0</v>
      </c>
      <c r="L105" s="112"/>
    </row>
    <row r="106" spans="2:12" s="1" customFormat="1" ht="21.75" customHeight="1" x14ac:dyDescent="0.2">
      <c r="B106" s="32"/>
      <c r="L106" s="32"/>
    </row>
    <row r="107" spans="2:12" s="1" customFormat="1" ht="6.9" customHeight="1" x14ac:dyDescent="0.2">
      <c r="B107" s="44"/>
      <c r="C107" s="45"/>
      <c r="D107" s="45"/>
      <c r="E107" s="45"/>
      <c r="F107" s="45"/>
      <c r="G107" s="45"/>
      <c r="H107" s="45"/>
      <c r="I107" s="45"/>
      <c r="J107" s="45"/>
      <c r="K107" s="45"/>
      <c r="L107" s="32"/>
    </row>
    <row r="111" spans="2:12" s="1" customFormat="1" ht="6.9" customHeight="1" x14ac:dyDescent="0.2">
      <c r="B111" s="46"/>
      <c r="C111" s="47"/>
      <c r="D111" s="47"/>
      <c r="E111" s="47"/>
      <c r="F111" s="47"/>
      <c r="G111" s="47"/>
      <c r="H111" s="47"/>
      <c r="I111" s="47"/>
      <c r="J111" s="47"/>
      <c r="K111" s="47"/>
      <c r="L111" s="32"/>
    </row>
    <row r="112" spans="2:12" s="1" customFormat="1" ht="24.9" customHeight="1" x14ac:dyDescent="0.2">
      <c r="B112" s="32"/>
      <c r="C112" s="21" t="s">
        <v>169</v>
      </c>
      <c r="L112" s="32"/>
    </row>
    <row r="113" spans="2:65" s="1" customFormat="1" ht="6.9" customHeight="1" x14ac:dyDescent="0.2">
      <c r="B113" s="32"/>
      <c r="L113" s="32"/>
    </row>
    <row r="114" spans="2:65" s="1" customFormat="1" ht="12" customHeight="1" x14ac:dyDescent="0.2">
      <c r="B114" s="32"/>
      <c r="C114" s="27" t="s">
        <v>16</v>
      </c>
      <c r="L114" s="32"/>
    </row>
    <row r="115" spans="2:65" s="1" customFormat="1" ht="16.5" customHeight="1" x14ac:dyDescent="0.2">
      <c r="B115" s="32"/>
      <c r="E115" s="239" t="str">
        <f>E7</f>
        <v>Stavební úpravy MK v ul. Na Chmelnici a části ul. Vrchlickéhé v Třeboni</v>
      </c>
      <c r="F115" s="240"/>
      <c r="G115" s="240"/>
      <c r="H115" s="240"/>
      <c r="L115" s="32"/>
    </row>
    <row r="116" spans="2:65" s="1" customFormat="1" ht="12" customHeight="1" x14ac:dyDescent="0.2">
      <c r="B116" s="32"/>
      <c r="C116" s="27" t="s">
        <v>155</v>
      </c>
      <c r="L116" s="32"/>
    </row>
    <row r="117" spans="2:65" s="1" customFormat="1" ht="16.5" customHeight="1" x14ac:dyDescent="0.2">
      <c r="B117" s="32"/>
      <c r="E117" s="225" t="str">
        <f>E9</f>
        <v>101 - ulice Vrchlického</v>
      </c>
      <c r="F117" s="238"/>
      <c r="G117" s="238"/>
      <c r="H117" s="238"/>
      <c r="L117" s="32"/>
    </row>
    <row r="118" spans="2:65" s="1" customFormat="1" ht="6.9" customHeight="1" x14ac:dyDescent="0.2">
      <c r="B118" s="32"/>
      <c r="L118" s="32"/>
    </row>
    <row r="119" spans="2:65" s="1" customFormat="1" ht="12" customHeight="1" x14ac:dyDescent="0.2">
      <c r="B119" s="32"/>
      <c r="C119" s="27" t="s">
        <v>20</v>
      </c>
      <c r="F119" s="25" t="str">
        <f>F12</f>
        <v>Třeboň</v>
      </c>
      <c r="I119" s="27" t="s">
        <v>22</v>
      </c>
      <c r="J119" s="52" t="str">
        <f>IF(J12="","",J12)</f>
        <v>6. 6. 2024</v>
      </c>
      <c r="L119" s="32"/>
    </row>
    <row r="120" spans="2:65" s="1" customFormat="1" ht="6.9" customHeight="1" x14ac:dyDescent="0.2">
      <c r="B120" s="32"/>
      <c r="L120" s="32"/>
    </row>
    <row r="121" spans="2:65" s="1" customFormat="1" ht="15.15" customHeight="1" x14ac:dyDescent="0.2">
      <c r="B121" s="32"/>
      <c r="C121" s="27" t="s">
        <v>24</v>
      </c>
      <c r="F121" s="25" t="str">
        <f>E15</f>
        <v>Město Třeboň</v>
      </c>
      <c r="I121" s="27" t="s">
        <v>30</v>
      </c>
      <c r="J121" s="30" t="str">
        <f>E21</f>
        <v>WAY project s.r.o.</v>
      </c>
      <c r="L121" s="32"/>
    </row>
    <row r="122" spans="2:65" s="1" customFormat="1" ht="15.15" customHeight="1" x14ac:dyDescent="0.2">
      <c r="B122" s="32"/>
      <c r="C122" s="27" t="s">
        <v>28</v>
      </c>
      <c r="F122" s="25" t="str">
        <f>IF(E18="","",E18)</f>
        <v>Vyplň údaj</v>
      </c>
      <c r="I122" s="27" t="s">
        <v>34</v>
      </c>
      <c r="J122" s="30" t="str">
        <f>E24</f>
        <v xml:space="preserve"> </v>
      </c>
      <c r="L122" s="32"/>
    </row>
    <row r="123" spans="2:65" s="1" customFormat="1" ht="10.35" customHeight="1" x14ac:dyDescent="0.2">
      <c r="B123" s="32"/>
      <c r="L123" s="32"/>
    </row>
    <row r="124" spans="2:65" s="10" customFormat="1" ht="29.25" customHeight="1" x14ac:dyDescent="0.2">
      <c r="B124" s="116"/>
      <c r="C124" s="117" t="s">
        <v>170</v>
      </c>
      <c r="D124" s="118" t="s">
        <v>62</v>
      </c>
      <c r="E124" s="118" t="s">
        <v>58</v>
      </c>
      <c r="F124" s="118" t="s">
        <v>59</v>
      </c>
      <c r="G124" s="118" t="s">
        <v>171</v>
      </c>
      <c r="H124" s="118" t="s">
        <v>172</v>
      </c>
      <c r="I124" s="118" t="s">
        <v>173</v>
      </c>
      <c r="J124" s="118" t="s">
        <v>159</v>
      </c>
      <c r="K124" s="119" t="s">
        <v>174</v>
      </c>
      <c r="L124" s="116"/>
      <c r="M124" s="59" t="s">
        <v>1</v>
      </c>
      <c r="N124" s="60" t="s">
        <v>41</v>
      </c>
      <c r="O124" s="60" t="s">
        <v>175</v>
      </c>
      <c r="P124" s="60" t="s">
        <v>176</v>
      </c>
      <c r="Q124" s="60" t="s">
        <v>177</v>
      </c>
      <c r="R124" s="60" t="s">
        <v>178</v>
      </c>
      <c r="S124" s="60" t="s">
        <v>179</v>
      </c>
      <c r="T124" s="61" t="s">
        <v>180</v>
      </c>
    </row>
    <row r="125" spans="2:65" s="1" customFormat="1" ht="22.95" customHeight="1" x14ac:dyDescent="0.3">
      <c r="B125" s="32"/>
      <c r="C125" s="64" t="s">
        <v>181</v>
      </c>
      <c r="J125" s="120">
        <f>BK125</f>
        <v>0</v>
      </c>
      <c r="L125" s="32"/>
      <c r="M125" s="62"/>
      <c r="N125" s="53"/>
      <c r="O125" s="53"/>
      <c r="P125" s="121">
        <f>P126</f>
        <v>0</v>
      </c>
      <c r="Q125" s="53"/>
      <c r="R125" s="121">
        <f>R126</f>
        <v>426.52058192999993</v>
      </c>
      <c r="S125" s="53"/>
      <c r="T125" s="122">
        <f>T126</f>
        <v>505.07736999999997</v>
      </c>
      <c r="AT125" s="17" t="s">
        <v>76</v>
      </c>
      <c r="AU125" s="17" t="s">
        <v>161</v>
      </c>
      <c r="BK125" s="123">
        <f>BK126</f>
        <v>0</v>
      </c>
    </row>
    <row r="126" spans="2:65" s="11" customFormat="1" ht="25.95" customHeight="1" x14ac:dyDescent="0.25">
      <c r="B126" s="124"/>
      <c r="D126" s="125" t="s">
        <v>76</v>
      </c>
      <c r="E126" s="126" t="s">
        <v>291</v>
      </c>
      <c r="F126" s="126" t="s">
        <v>292</v>
      </c>
      <c r="I126" s="127"/>
      <c r="J126" s="128">
        <f>BK126</f>
        <v>0</v>
      </c>
      <c r="L126" s="124"/>
      <c r="M126" s="129"/>
      <c r="P126" s="130">
        <f>P127+P275+P286+P298+P422+P492+P542+P614</f>
        <v>0</v>
      </c>
      <c r="R126" s="130">
        <f>R127+R275+R286+R298+R422+R492+R542+R614</f>
        <v>426.52058192999993</v>
      </c>
      <c r="T126" s="131">
        <f>T127+T275+T286+T298+T422+T492+T542+T614</f>
        <v>505.07736999999997</v>
      </c>
      <c r="AR126" s="125" t="s">
        <v>85</v>
      </c>
      <c r="AT126" s="132" t="s">
        <v>76</v>
      </c>
      <c r="AU126" s="132" t="s">
        <v>77</v>
      </c>
      <c r="AY126" s="125" t="s">
        <v>185</v>
      </c>
      <c r="BK126" s="133">
        <f>BK127+BK275+BK286+BK298+BK422+BK492+BK542+BK614</f>
        <v>0</v>
      </c>
    </row>
    <row r="127" spans="2:65" s="11" customFormat="1" ht="22.95" customHeight="1" x14ac:dyDescent="0.25">
      <c r="B127" s="124"/>
      <c r="D127" s="125" t="s">
        <v>76</v>
      </c>
      <c r="E127" s="134" t="s">
        <v>85</v>
      </c>
      <c r="F127" s="134" t="s">
        <v>293</v>
      </c>
      <c r="I127" s="127"/>
      <c r="J127" s="135">
        <f>BK127</f>
        <v>0</v>
      </c>
      <c r="L127" s="124"/>
      <c r="M127" s="129"/>
      <c r="P127" s="130">
        <f>SUM(P128:P274)</f>
        <v>0</v>
      </c>
      <c r="R127" s="130">
        <f>SUM(R128:R274)</f>
        <v>196.67129610000001</v>
      </c>
      <c r="T127" s="131">
        <f>SUM(T128:T274)</f>
        <v>501.11784999999998</v>
      </c>
      <c r="AR127" s="125" t="s">
        <v>85</v>
      </c>
      <c r="AT127" s="132" t="s">
        <v>76</v>
      </c>
      <c r="AU127" s="132" t="s">
        <v>85</v>
      </c>
      <c r="AY127" s="125" t="s">
        <v>185</v>
      </c>
      <c r="BK127" s="133">
        <f>SUM(BK128:BK274)</f>
        <v>0</v>
      </c>
    </row>
    <row r="128" spans="2:65" s="1" customFormat="1" ht="16.5" customHeight="1" x14ac:dyDescent="0.2">
      <c r="B128" s="32"/>
      <c r="C128" s="136" t="s">
        <v>85</v>
      </c>
      <c r="D128" s="136" t="s">
        <v>191</v>
      </c>
      <c r="E128" s="137" t="s">
        <v>294</v>
      </c>
      <c r="F128" s="138" t="s">
        <v>295</v>
      </c>
      <c r="G128" s="139" t="s">
        <v>296</v>
      </c>
      <c r="H128" s="140">
        <v>7.3</v>
      </c>
      <c r="I128" s="141"/>
      <c r="J128" s="142">
        <f>ROUND(I128*H128,2)</f>
        <v>0</v>
      </c>
      <c r="K128" s="138" t="s">
        <v>195</v>
      </c>
      <c r="L128" s="32"/>
      <c r="M128" s="143" t="s">
        <v>1</v>
      </c>
      <c r="N128" s="144" t="s">
        <v>42</v>
      </c>
      <c r="P128" s="145">
        <f>O128*H128</f>
        <v>0</v>
      </c>
      <c r="Q128" s="145">
        <v>0</v>
      </c>
      <c r="R128" s="145">
        <f>Q128*H128</f>
        <v>0</v>
      </c>
      <c r="S128" s="145">
        <v>0.29499999999999998</v>
      </c>
      <c r="T128" s="146">
        <f>S128*H128</f>
        <v>2.1534999999999997</v>
      </c>
      <c r="AR128" s="147" t="s">
        <v>184</v>
      </c>
      <c r="AT128" s="147" t="s">
        <v>191</v>
      </c>
      <c r="AU128" s="147" t="s">
        <v>87</v>
      </c>
      <c r="AY128" s="17" t="s">
        <v>185</v>
      </c>
      <c r="BE128" s="148">
        <f>IF(N128="základní",J128,0)</f>
        <v>0</v>
      </c>
      <c r="BF128" s="148">
        <f>IF(N128="snížená",J128,0)</f>
        <v>0</v>
      </c>
      <c r="BG128" s="148">
        <f>IF(N128="zákl. přenesená",J128,0)</f>
        <v>0</v>
      </c>
      <c r="BH128" s="148">
        <f>IF(N128="sníž. přenesená",J128,0)</f>
        <v>0</v>
      </c>
      <c r="BI128" s="148">
        <f>IF(N128="nulová",J128,0)</f>
        <v>0</v>
      </c>
      <c r="BJ128" s="17" t="s">
        <v>85</v>
      </c>
      <c r="BK128" s="148">
        <f>ROUND(I128*H128,2)</f>
        <v>0</v>
      </c>
      <c r="BL128" s="17" t="s">
        <v>184</v>
      </c>
      <c r="BM128" s="147" t="s">
        <v>297</v>
      </c>
    </row>
    <row r="129" spans="2:65" s="1" customFormat="1" ht="28.8" x14ac:dyDescent="0.2">
      <c r="B129" s="32"/>
      <c r="D129" s="149" t="s">
        <v>198</v>
      </c>
      <c r="F129" s="150" t="s">
        <v>298</v>
      </c>
      <c r="I129" s="151"/>
      <c r="L129" s="32"/>
      <c r="M129" s="152"/>
      <c r="T129" s="56"/>
      <c r="AT129" s="17" t="s">
        <v>198</v>
      </c>
      <c r="AU129" s="17" t="s">
        <v>87</v>
      </c>
    </row>
    <row r="130" spans="2:65" s="13" customFormat="1" x14ac:dyDescent="0.2">
      <c r="B130" s="159"/>
      <c r="D130" s="149" t="s">
        <v>199</v>
      </c>
      <c r="E130" s="160" t="s">
        <v>1</v>
      </c>
      <c r="F130" s="161" t="s">
        <v>299</v>
      </c>
      <c r="H130" s="162">
        <v>7.3</v>
      </c>
      <c r="I130" s="163"/>
      <c r="L130" s="159"/>
      <c r="M130" s="164"/>
      <c r="T130" s="165"/>
      <c r="AT130" s="160" t="s">
        <v>199</v>
      </c>
      <c r="AU130" s="160" t="s">
        <v>87</v>
      </c>
      <c r="AV130" s="13" t="s">
        <v>87</v>
      </c>
      <c r="AW130" s="13" t="s">
        <v>33</v>
      </c>
      <c r="AX130" s="13" t="s">
        <v>85</v>
      </c>
      <c r="AY130" s="160" t="s">
        <v>185</v>
      </c>
    </row>
    <row r="131" spans="2:65" s="1" customFormat="1" ht="16.5" customHeight="1" x14ac:dyDescent="0.2">
      <c r="B131" s="32"/>
      <c r="C131" s="136" t="s">
        <v>87</v>
      </c>
      <c r="D131" s="136" t="s">
        <v>191</v>
      </c>
      <c r="E131" s="137" t="s">
        <v>300</v>
      </c>
      <c r="F131" s="138" t="s">
        <v>301</v>
      </c>
      <c r="G131" s="139" t="s">
        <v>296</v>
      </c>
      <c r="H131" s="140">
        <v>22.06</v>
      </c>
      <c r="I131" s="141"/>
      <c r="J131" s="142">
        <f>ROUND(I131*H131,2)</f>
        <v>0</v>
      </c>
      <c r="K131" s="138" t="s">
        <v>195</v>
      </c>
      <c r="L131" s="32"/>
      <c r="M131" s="143" t="s">
        <v>1</v>
      </c>
      <c r="N131" s="144" t="s">
        <v>42</v>
      </c>
      <c r="P131" s="145">
        <f>O131*H131</f>
        <v>0</v>
      </c>
      <c r="Q131" s="145">
        <v>0</v>
      </c>
      <c r="R131" s="145">
        <f>Q131*H131</f>
        <v>0</v>
      </c>
      <c r="S131" s="145">
        <v>0.26</v>
      </c>
      <c r="T131" s="146">
        <f>S131*H131</f>
        <v>5.7355999999999998</v>
      </c>
      <c r="AR131" s="147" t="s">
        <v>184</v>
      </c>
      <c r="AT131" s="147" t="s">
        <v>191</v>
      </c>
      <c r="AU131" s="147" t="s">
        <v>87</v>
      </c>
      <c r="AY131" s="17" t="s">
        <v>185</v>
      </c>
      <c r="BE131" s="148">
        <f>IF(N131="základní",J131,0)</f>
        <v>0</v>
      </c>
      <c r="BF131" s="148">
        <f>IF(N131="snížená",J131,0)</f>
        <v>0</v>
      </c>
      <c r="BG131" s="148">
        <f>IF(N131="zákl. přenesená",J131,0)</f>
        <v>0</v>
      </c>
      <c r="BH131" s="148">
        <f>IF(N131="sníž. přenesená",J131,0)</f>
        <v>0</v>
      </c>
      <c r="BI131" s="148">
        <f>IF(N131="nulová",J131,0)</f>
        <v>0</v>
      </c>
      <c r="BJ131" s="17" t="s">
        <v>85</v>
      </c>
      <c r="BK131" s="148">
        <f>ROUND(I131*H131,2)</f>
        <v>0</v>
      </c>
      <c r="BL131" s="17" t="s">
        <v>184</v>
      </c>
      <c r="BM131" s="147" t="s">
        <v>302</v>
      </c>
    </row>
    <row r="132" spans="2:65" s="1" customFormat="1" ht="19.2" x14ac:dyDescent="0.2">
      <c r="B132" s="32"/>
      <c r="D132" s="149" t="s">
        <v>198</v>
      </c>
      <c r="F132" s="150" t="s">
        <v>303</v>
      </c>
      <c r="I132" s="151"/>
      <c r="L132" s="32"/>
      <c r="M132" s="152"/>
      <c r="T132" s="56"/>
      <c r="AT132" s="17" t="s">
        <v>198</v>
      </c>
      <c r="AU132" s="17" t="s">
        <v>87</v>
      </c>
    </row>
    <row r="133" spans="2:65" s="13" customFormat="1" x14ac:dyDescent="0.2">
      <c r="B133" s="159"/>
      <c r="D133" s="149" t="s">
        <v>199</v>
      </c>
      <c r="E133" s="160" t="s">
        <v>1</v>
      </c>
      <c r="F133" s="161" t="s">
        <v>304</v>
      </c>
      <c r="H133" s="162">
        <v>22.06</v>
      </c>
      <c r="I133" s="163"/>
      <c r="L133" s="159"/>
      <c r="M133" s="164"/>
      <c r="T133" s="165"/>
      <c r="AT133" s="160" t="s">
        <v>199</v>
      </c>
      <c r="AU133" s="160" t="s">
        <v>87</v>
      </c>
      <c r="AV133" s="13" t="s">
        <v>87</v>
      </c>
      <c r="AW133" s="13" t="s">
        <v>33</v>
      </c>
      <c r="AX133" s="13" t="s">
        <v>85</v>
      </c>
      <c r="AY133" s="160" t="s">
        <v>185</v>
      </c>
    </row>
    <row r="134" spans="2:65" s="1" customFormat="1" ht="16.5" customHeight="1" x14ac:dyDescent="0.2">
      <c r="B134" s="32"/>
      <c r="C134" s="136" t="s">
        <v>207</v>
      </c>
      <c r="D134" s="136" t="s">
        <v>191</v>
      </c>
      <c r="E134" s="137" t="s">
        <v>305</v>
      </c>
      <c r="F134" s="138" t="s">
        <v>306</v>
      </c>
      <c r="G134" s="139" t="s">
        <v>296</v>
      </c>
      <c r="H134" s="140">
        <v>88.05</v>
      </c>
      <c r="I134" s="141"/>
      <c r="J134" s="142">
        <f>ROUND(I134*H134,2)</f>
        <v>0</v>
      </c>
      <c r="K134" s="138" t="s">
        <v>195</v>
      </c>
      <c r="L134" s="32"/>
      <c r="M134" s="143" t="s">
        <v>1</v>
      </c>
      <c r="N134" s="144" t="s">
        <v>42</v>
      </c>
      <c r="P134" s="145">
        <f>O134*H134</f>
        <v>0</v>
      </c>
      <c r="Q134" s="145">
        <v>0</v>
      </c>
      <c r="R134" s="145">
        <f>Q134*H134</f>
        <v>0</v>
      </c>
      <c r="S134" s="145">
        <v>0.18</v>
      </c>
      <c r="T134" s="146">
        <f>S134*H134</f>
        <v>15.848999999999998</v>
      </c>
      <c r="AR134" s="147" t="s">
        <v>184</v>
      </c>
      <c r="AT134" s="147" t="s">
        <v>191</v>
      </c>
      <c r="AU134" s="147" t="s">
        <v>87</v>
      </c>
      <c r="AY134" s="17" t="s">
        <v>185</v>
      </c>
      <c r="BE134" s="148">
        <f>IF(N134="základní",J134,0)</f>
        <v>0</v>
      </c>
      <c r="BF134" s="148">
        <f>IF(N134="snížená",J134,0)</f>
        <v>0</v>
      </c>
      <c r="BG134" s="148">
        <f>IF(N134="zákl. přenesená",J134,0)</f>
        <v>0</v>
      </c>
      <c r="BH134" s="148">
        <f>IF(N134="sníž. přenesená",J134,0)</f>
        <v>0</v>
      </c>
      <c r="BI134" s="148">
        <f>IF(N134="nulová",J134,0)</f>
        <v>0</v>
      </c>
      <c r="BJ134" s="17" t="s">
        <v>85</v>
      </c>
      <c r="BK134" s="148">
        <f>ROUND(I134*H134,2)</f>
        <v>0</v>
      </c>
      <c r="BL134" s="17" t="s">
        <v>184</v>
      </c>
      <c r="BM134" s="147" t="s">
        <v>307</v>
      </c>
    </row>
    <row r="135" spans="2:65" s="1" customFormat="1" ht="19.2" x14ac:dyDescent="0.2">
      <c r="B135" s="32"/>
      <c r="D135" s="149" t="s">
        <v>198</v>
      </c>
      <c r="F135" s="150" t="s">
        <v>308</v>
      </c>
      <c r="I135" s="151"/>
      <c r="L135" s="32"/>
      <c r="M135" s="152"/>
      <c r="T135" s="56"/>
      <c r="AT135" s="17" t="s">
        <v>198</v>
      </c>
      <c r="AU135" s="17" t="s">
        <v>87</v>
      </c>
    </row>
    <row r="136" spans="2:65" s="12" customFormat="1" x14ac:dyDescent="0.2">
      <c r="B136" s="153"/>
      <c r="D136" s="149" t="s">
        <v>199</v>
      </c>
      <c r="E136" s="154" t="s">
        <v>1</v>
      </c>
      <c r="F136" s="155" t="s">
        <v>309</v>
      </c>
      <c r="H136" s="154" t="s">
        <v>1</v>
      </c>
      <c r="I136" s="156"/>
      <c r="L136" s="153"/>
      <c r="M136" s="157"/>
      <c r="T136" s="158"/>
      <c r="AT136" s="154" t="s">
        <v>199</v>
      </c>
      <c r="AU136" s="154" t="s">
        <v>87</v>
      </c>
      <c r="AV136" s="12" t="s">
        <v>85</v>
      </c>
      <c r="AW136" s="12" t="s">
        <v>33</v>
      </c>
      <c r="AX136" s="12" t="s">
        <v>77</v>
      </c>
      <c r="AY136" s="154" t="s">
        <v>185</v>
      </c>
    </row>
    <row r="137" spans="2:65" s="13" customFormat="1" x14ac:dyDescent="0.2">
      <c r="B137" s="159"/>
      <c r="D137" s="149" t="s">
        <v>199</v>
      </c>
      <c r="E137" s="160" t="s">
        <v>1</v>
      </c>
      <c r="F137" s="161" t="s">
        <v>310</v>
      </c>
      <c r="H137" s="162">
        <v>88.05</v>
      </c>
      <c r="I137" s="163"/>
      <c r="L137" s="159"/>
      <c r="M137" s="164"/>
      <c r="T137" s="165"/>
      <c r="AT137" s="160" t="s">
        <v>199</v>
      </c>
      <c r="AU137" s="160" t="s">
        <v>87</v>
      </c>
      <c r="AV137" s="13" t="s">
        <v>87</v>
      </c>
      <c r="AW137" s="13" t="s">
        <v>33</v>
      </c>
      <c r="AX137" s="13" t="s">
        <v>85</v>
      </c>
      <c r="AY137" s="160" t="s">
        <v>185</v>
      </c>
    </row>
    <row r="138" spans="2:65" s="1" customFormat="1" ht="16.5" customHeight="1" x14ac:dyDescent="0.2">
      <c r="B138" s="32"/>
      <c r="C138" s="136" t="s">
        <v>184</v>
      </c>
      <c r="D138" s="136" t="s">
        <v>191</v>
      </c>
      <c r="E138" s="137" t="s">
        <v>311</v>
      </c>
      <c r="F138" s="138" t="s">
        <v>312</v>
      </c>
      <c r="G138" s="139" t="s">
        <v>296</v>
      </c>
      <c r="H138" s="140">
        <v>88.5</v>
      </c>
      <c r="I138" s="141"/>
      <c r="J138" s="142">
        <f>ROUND(I138*H138,2)</f>
        <v>0</v>
      </c>
      <c r="K138" s="138" t="s">
        <v>195</v>
      </c>
      <c r="L138" s="32"/>
      <c r="M138" s="143" t="s">
        <v>1</v>
      </c>
      <c r="N138" s="144" t="s">
        <v>42</v>
      </c>
      <c r="P138" s="145">
        <f>O138*H138</f>
        <v>0</v>
      </c>
      <c r="Q138" s="145">
        <v>0</v>
      </c>
      <c r="R138" s="145">
        <f>Q138*H138</f>
        <v>0</v>
      </c>
      <c r="S138" s="145">
        <v>9.8000000000000004E-2</v>
      </c>
      <c r="T138" s="146">
        <f>S138*H138</f>
        <v>8.673</v>
      </c>
      <c r="AR138" s="147" t="s">
        <v>184</v>
      </c>
      <c r="AT138" s="147" t="s">
        <v>191</v>
      </c>
      <c r="AU138" s="147" t="s">
        <v>87</v>
      </c>
      <c r="AY138" s="17" t="s">
        <v>185</v>
      </c>
      <c r="BE138" s="148">
        <f>IF(N138="základní",J138,0)</f>
        <v>0</v>
      </c>
      <c r="BF138" s="148">
        <f>IF(N138="snížená",J138,0)</f>
        <v>0</v>
      </c>
      <c r="BG138" s="148">
        <f>IF(N138="zákl. přenesená",J138,0)</f>
        <v>0</v>
      </c>
      <c r="BH138" s="148">
        <f>IF(N138="sníž. přenesená",J138,0)</f>
        <v>0</v>
      </c>
      <c r="BI138" s="148">
        <f>IF(N138="nulová",J138,0)</f>
        <v>0</v>
      </c>
      <c r="BJ138" s="17" t="s">
        <v>85</v>
      </c>
      <c r="BK138" s="148">
        <f>ROUND(I138*H138,2)</f>
        <v>0</v>
      </c>
      <c r="BL138" s="17" t="s">
        <v>184</v>
      </c>
      <c r="BM138" s="147" t="s">
        <v>313</v>
      </c>
    </row>
    <row r="139" spans="2:65" s="1" customFormat="1" ht="19.2" x14ac:dyDescent="0.2">
      <c r="B139" s="32"/>
      <c r="D139" s="149" t="s">
        <v>198</v>
      </c>
      <c r="F139" s="150" t="s">
        <v>314</v>
      </c>
      <c r="I139" s="151"/>
      <c r="L139" s="32"/>
      <c r="M139" s="152"/>
      <c r="T139" s="56"/>
      <c r="AT139" s="17" t="s">
        <v>198</v>
      </c>
      <c r="AU139" s="17" t="s">
        <v>87</v>
      </c>
    </row>
    <row r="140" spans="2:65" s="12" customFormat="1" x14ac:dyDescent="0.2">
      <c r="B140" s="153"/>
      <c r="D140" s="149" t="s">
        <v>199</v>
      </c>
      <c r="E140" s="154" t="s">
        <v>1</v>
      </c>
      <c r="F140" s="155" t="s">
        <v>315</v>
      </c>
      <c r="H140" s="154" t="s">
        <v>1</v>
      </c>
      <c r="I140" s="156"/>
      <c r="L140" s="153"/>
      <c r="M140" s="157"/>
      <c r="T140" s="158"/>
      <c r="AT140" s="154" t="s">
        <v>199</v>
      </c>
      <c r="AU140" s="154" t="s">
        <v>87</v>
      </c>
      <c r="AV140" s="12" t="s">
        <v>85</v>
      </c>
      <c r="AW140" s="12" t="s">
        <v>33</v>
      </c>
      <c r="AX140" s="12" t="s">
        <v>77</v>
      </c>
      <c r="AY140" s="154" t="s">
        <v>185</v>
      </c>
    </row>
    <row r="141" spans="2:65" s="13" customFormat="1" x14ac:dyDescent="0.2">
      <c r="B141" s="159"/>
      <c r="D141" s="149" t="s">
        <v>199</v>
      </c>
      <c r="E141" s="160" t="s">
        <v>1</v>
      </c>
      <c r="F141" s="161" t="s">
        <v>316</v>
      </c>
      <c r="H141" s="162">
        <v>88.5</v>
      </c>
      <c r="I141" s="163"/>
      <c r="L141" s="159"/>
      <c r="M141" s="164"/>
      <c r="T141" s="165"/>
      <c r="AT141" s="160" t="s">
        <v>199</v>
      </c>
      <c r="AU141" s="160" t="s">
        <v>87</v>
      </c>
      <c r="AV141" s="13" t="s">
        <v>87</v>
      </c>
      <c r="AW141" s="13" t="s">
        <v>33</v>
      </c>
      <c r="AX141" s="13" t="s">
        <v>85</v>
      </c>
      <c r="AY141" s="160" t="s">
        <v>185</v>
      </c>
    </row>
    <row r="142" spans="2:65" s="1" customFormat="1" ht="16.5" customHeight="1" x14ac:dyDescent="0.2">
      <c r="B142" s="32"/>
      <c r="C142" s="136" t="s">
        <v>188</v>
      </c>
      <c r="D142" s="136" t="s">
        <v>191</v>
      </c>
      <c r="E142" s="137" t="s">
        <v>317</v>
      </c>
      <c r="F142" s="138" t="s">
        <v>318</v>
      </c>
      <c r="G142" s="139" t="s">
        <v>296</v>
      </c>
      <c r="H142" s="140">
        <v>24.15</v>
      </c>
      <c r="I142" s="141"/>
      <c r="J142" s="142">
        <f>ROUND(I142*H142,2)</f>
        <v>0</v>
      </c>
      <c r="K142" s="138" t="s">
        <v>195</v>
      </c>
      <c r="L142" s="32"/>
      <c r="M142" s="143" t="s">
        <v>1</v>
      </c>
      <c r="N142" s="144" t="s">
        <v>42</v>
      </c>
      <c r="P142" s="145">
        <f>O142*H142</f>
        <v>0</v>
      </c>
      <c r="Q142" s="145">
        <v>0</v>
      </c>
      <c r="R142" s="145">
        <f>Q142*H142</f>
        <v>0</v>
      </c>
      <c r="S142" s="145">
        <v>0.17</v>
      </c>
      <c r="T142" s="146">
        <f>S142*H142</f>
        <v>4.1055000000000001</v>
      </c>
      <c r="AR142" s="147" t="s">
        <v>184</v>
      </c>
      <c r="AT142" s="147" t="s">
        <v>191</v>
      </c>
      <c r="AU142" s="147" t="s">
        <v>87</v>
      </c>
      <c r="AY142" s="17" t="s">
        <v>185</v>
      </c>
      <c r="BE142" s="148">
        <f>IF(N142="základní",J142,0)</f>
        <v>0</v>
      </c>
      <c r="BF142" s="148">
        <f>IF(N142="snížená",J142,0)</f>
        <v>0</v>
      </c>
      <c r="BG142" s="148">
        <f>IF(N142="zákl. přenesená",J142,0)</f>
        <v>0</v>
      </c>
      <c r="BH142" s="148">
        <f>IF(N142="sníž. přenesená",J142,0)</f>
        <v>0</v>
      </c>
      <c r="BI142" s="148">
        <f>IF(N142="nulová",J142,0)</f>
        <v>0</v>
      </c>
      <c r="BJ142" s="17" t="s">
        <v>85</v>
      </c>
      <c r="BK142" s="148">
        <f>ROUND(I142*H142,2)</f>
        <v>0</v>
      </c>
      <c r="BL142" s="17" t="s">
        <v>184</v>
      </c>
      <c r="BM142" s="147" t="s">
        <v>319</v>
      </c>
    </row>
    <row r="143" spans="2:65" s="1" customFormat="1" ht="19.2" x14ac:dyDescent="0.2">
      <c r="B143" s="32"/>
      <c r="D143" s="149" t="s">
        <v>198</v>
      </c>
      <c r="F143" s="150" t="s">
        <v>320</v>
      </c>
      <c r="I143" s="151"/>
      <c r="L143" s="32"/>
      <c r="M143" s="152"/>
      <c r="T143" s="56"/>
      <c r="AT143" s="17" t="s">
        <v>198</v>
      </c>
      <c r="AU143" s="17" t="s">
        <v>87</v>
      </c>
    </row>
    <row r="144" spans="2:65" s="12" customFormat="1" x14ac:dyDescent="0.2">
      <c r="B144" s="153"/>
      <c r="D144" s="149" t="s">
        <v>199</v>
      </c>
      <c r="E144" s="154" t="s">
        <v>1</v>
      </c>
      <c r="F144" s="155" t="s">
        <v>321</v>
      </c>
      <c r="H144" s="154" t="s">
        <v>1</v>
      </c>
      <c r="I144" s="156"/>
      <c r="L144" s="153"/>
      <c r="M144" s="157"/>
      <c r="T144" s="158"/>
      <c r="AT144" s="154" t="s">
        <v>199</v>
      </c>
      <c r="AU144" s="154" t="s">
        <v>87</v>
      </c>
      <c r="AV144" s="12" t="s">
        <v>85</v>
      </c>
      <c r="AW144" s="12" t="s">
        <v>33</v>
      </c>
      <c r="AX144" s="12" t="s">
        <v>77</v>
      </c>
      <c r="AY144" s="154" t="s">
        <v>185</v>
      </c>
    </row>
    <row r="145" spans="2:65" s="13" customFormat="1" x14ac:dyDescent="0.2">
      <c r="B145" s="159"/>
      <c r="D145" s="149" t="s">
        <v>199</v>
      </c>
      <c r="E145" s="160" t="s">
        <v>1</v>
      </c>
      <c r="F145" s="161" t="s">
        <v>322</v>
      </c>
      <c r="H145" s="162">
        <v>22.06</v>
      </c>
      <c r="I145" s="163"/>
      <c r="L145" s="159"/>
      <c r="M145" s="164"/>
      <c r="T145" s="165"/>
      <c r="AT145" s="160" t="s">
        <v>199</v>
      </c>
      <c r="AU145" s="160" t="s">
        <v>87</v>
      </c>
      <c r="AV145" s="13" t="s">
        <v>87</v>
      </c>
      <c r="AW145" s="13" t="s">
        <v>33</v>
      </c>
      <c r="AX145" s="13" t="s">
        <v>77</v>
      </c>
      <c r="AY145" s="160" t="s">
        <v>185</v>
      </c>
    </row>
    <row r="146" spans="2:65" s="13" customFormat="1" x14ac:dyDescent="0.2">
      <c r="B146" s="159"/>
      <c r="D146" s="149" t="s">
        <v>199</v>
      </c>
      <c r="E146" s="160" t="s">
        <v>1</v>
      </c>
      <c r="F146" s="161" t="s">
        <v>323</v>
      </c>
      <c r="H146" s="162">
        <v>2.09</v>
      </c>
      <c r="I146" s="163"/>
      <c r="L146" s="159"/>
      <c r="M146" s="164"/>
      <c r="T146" s="165"/>
      <c r="AT146" s="160" t="s">
        <v>199</v>
      </c>
      <c r="AU146" s="160" t="s">
        <v>87</v>
      </c>
      <c r="AV146" s="13" t="s">
        <v>87</v>
      </c>
      <c r="AW146" s="13" t="s">
        <v>33</v>
      </c>
      <c r="AX146" s="13" t="s">
        <v>77</v>
      </c>
      <c r="AY146" s="160" t="s">
        <v>185</v>
      </c>
    </row>
    <row r="147" spans="2:65" s="14" customFormat="1" x14ac:dyDescent="0.2">
      <c r="B147" s="169"/>
      <c r="D147" s="149" t="s">
        <v>199</v>
      </c>
      <c r="E147" s="170" t="s">
        <v>1</v>
      </c>
      <c r="F147" s="171" t="s">
        <v>324</v>
      </c>
      <c r="H147" s="172">
        <v>24.15</v>
      </c>
      <c r="I147" s="173"/>
      <c r="L147" s="169"/>
      <c r="M147" s="174"/>
      <c r="T147" s="175"/>
      <c r="AT147" s="170" t="s">
        <v>199</v>
      </c>
      <c r="AU147" s="170" t="s">
        <v>87</v>
      </c>
      <c r="AV147" s="14" t="s">
        <v>184</v>
      </c>
      <c r="AW147" s="14" t="s">
        <v>33</v>
      </c>
      <c r="AX147" s="14" t="s">
        <v>85</v>
      </c>
      <c r="AY147" s="170" t="s">
        <v>185</v>
      </c>
    </row>
    <row r="148" spans="2:65" s="1" customFormat="1" ht="16.5" customHeight="1" x14ac:dyDescent="0.2">
      <c r="B148" s="32"/>
      <c r="C148" s="136" t="s">
        <v>225</v>
      </c>
      <c r="D148" s="136" t="s">
        <v>191</v>
      </c>
      <c r="E148" s="137" t="s">
        <v>325</v>
      </c>
      <c r="F148" s="138" t="s">
        <v>326</v>
      </c>
      <c r="G148" s="139" t="s">
        <v>296</v>
      </c>
      <c r="H148" s="140">
        <v>470.4</v>
      </c>
      <c r="I148" s="141"/>
      <c r="J148" s="142">
        <f>ROUND(I148*H148,2)</f>
        <v>0</v>
      </c>
      <c r="K148" s="138" t="s">
        <v>195</v>
      </c>
      <c r="L148" s="32"/>
      <c r="M148" s="143" t="s">
        <v>1</v>
      </c>
      <c r="N148" s="144" t="s">
        <v>42</v>
      </c>
      <c r="P148" s="145">
        <f>O148*H148</f>
        <v>0</v>
      </c>
      <c r="Q148" s="145">
        <v>0</v>
      </c>
      <c r="R148" s="145">
        <f>Q148*H148</f>
        <v>0</v>
      </c>
      <c r="S148" s="145">
        <v>0.57999999999999996</v>
      </c>
      <c r="T148" s="146">
        <f>S148*H148</f>
        <v>272.83199999999999</v>
      </c>
      <c r="AR148" s="147" t="s">
        <v>184</v>
      </c>
      <c r="AT148" s="147" t="s">
        <v>191</v>
      </c>
      <c r="AU148" s="147" t="s">
        <v>87</v>
      </c>
      <c r="AY148" s="17" t="s">
        <v>185</v>
      </c>
      <c r="BE148" s="148">
        <f>IF(N148="základní",J148,0)</f>
        <v>0</v>
      </c>
      <c r="BF148" s="148">
        <f>IF(N148="snížená",J148,0)</f>
        <v>0</v>
      </c>
      <c r="BG148" s="148">
        <f>IF(N148="zákl. přenesená",J148,0)</f>
        <v>0</v>
      </c>
      <c r="BH148" s="148">
        <f>IF(N148="sníž. přenesená",J148,0)</f>
        <v>0</v>
      </c>
      <c r="BI148" s="148">
        <f>IF(N148="nulová",J148,0)</f>
        <v>0</v>
      </c>
      <c r="BJ148" s="17" t="s">
        <v>85</v>
      </c>
      <c r="BK148" s="148">
        <f>ROUND(I148*H148,2)</f>
        <v>0</v>
      </c>
      <c r="BL148" s="17" t="s">
        <v>184</v>
      </c>
      <c r="BM148" s="147" t="s">
        <v>327</v>
      </c>
    </row>
    <row r="149" spans="2:65" s="1" customFormat="1" ht="19.2" x14ac:dyDescent="0.2">
      <c r="B149" s="32"/>
      <c r="D149" s="149" t="s">
        <v>198</v>
      </c>
      <c r="F149" s="150" t="s">
        <v>328</v>
      </c>
      <c r="I149" s="151"/>
      <c r="L149" s="32"/>
      <c r="M149" s="152"/>
      <c r="T149" s="56"/>
      <c r="AT149" s="17" t="s">
        <v>198</v>
      </c>
      <c r="AU149" s="17" t="s">
        <v>87</v>
      </c>
    </row>
    <row r="150" spans="2:65" s="12" customFormat="1" x14ac:dyDescent="0.2">
      <c r="B150" s="153"/>
      <c r="D150" s="149" t="s">
        <v>199</v>
      </c>
      <c r="E150" s="154" t="s">
        <v>1</v>
      </c>
      <c r="F150" s="155" t="s">
        <v>329</v>
      </c>
      <c r="H150" s="154" t="s">
        <v>1</v>
      </c>
      <c r="I150" s="156"/>
      <c r="L150" s="153"/>
      <c r="M150" s="157"/>
      <c r="T150" s="158"/>
      <c r="AT150" s="154" t="s">
        <v>199</v>
      </c>
      <c r="AU150" s="154" t="s">
        <v>87</v>
      </c>
      <c r="AV150" s="12" t="s">
        <v>85</v>
      </c>
      <c r="AW150" s="12" t="s">
        <v>33</v>
      </c>
      <c r="AX150" s="12" t="s">
        <v>77</v>
      </c>
      <c r="AY150" s="154" t="s">
        <v>185</v>
      </c>
    </row>
    <row r="151" spans="2:65" s="13" customFormat="1" x14ac:dyDescent="0.2">
      <c r="B151" s="159"/>
      <c r="D151" s="149" t="s">
        <v>199</v>
      </c>
      <c r="E151" s="160" t="s">
        <v>1</v>
      </c>
      <c r="F151" s="161" t="s">
        <v>330</v>
      </c>
      <c r="H151" s="162">
        <v>470.4</v>
      </c>
      <c r="I151" s="163"/>
      <c r="L151" s="159"/>
      <c r="M151" s="164"/>
      <c r="T151" s="165"/>
      <c r="AT151" s="160" t="s">
        <v>199</v>
      </c>
      <c r="AU151" s="160" t="s">
        <v>87</v>
      </c>
      <c r="AV151" s="13" t="s">
        <v>87</v>
      </c>
      <c r="AW151" s="13" t="s">
        <v>33</v>
      </c>
      <c r="AX151" s="13" t="s">
        <v>85</v>
      </c>
      <c r="AY151" s="160" t="s">
        <v>185</v>
      </c>
    </row>
    <row r="152" spans="2:65" s="12" customFormat="1" x14ac:dyDescent="0.2">
      <c r="B152" s="153"/>
      <c r="D152" s="149" t="s">
        <v>199</v>
      </c>
      <c r="E152" s="154" t="s">
        <v>1</v>
      </c>
      <c r="F152" s="155" t="s">
        <v>331</v>
      </c>
      <c r="H152" s="154" t="s">
        <v>1</v>
      </c>
      <c r="I152" s="156"/>
      <c r="L152" s="153"/>
      <c r="M152" s="157"/>
      <c r="T152" s="158"/>
      <c r="AT152" s="154" t="s">
        <v>199</v>
      </c>
      <c r="AU152" s="154" t="s">
        <v>87</v>
      </c>
      <c r="AV152" s="12" t="s">
        <v>85</v>
      </c>
      <c r="AW152" s="12" t="s">
        <v>33</v>
      </c>
      <c r="AX152" s="12" t="s">
        <v>77</v>
      </c>
      <c r="AY152" s="154" t="s">
        <v>185</v>
      </c>
    </row>
    <row r="153" spans="2:65" s="12" customFormat="1" x14ac:dyDescent="0.2">
      <c r="B153" s="153"/>
      <c r="D153" s="149" t="s">
        <v>199</v>
      </c>
      <c r="E153" s="154" t="s">
        <v>1</v>
      </c>
      <c r="F153" s="155" t="s">
        <v>332</v>
      </c>
      <c r="H153" s="154" t="s">
        <v>1</v>
      </c>
      <c r="I153" s="156"/>
      <c r="L153" s="153"/>
      <c r="M153" s="157"/>
      <c r="T153" s="158"/>
      <c r="AT153" s="154" t="s">
        <v>199</v>
      </c>
      <c r="AU153" s="154" t="s">
        <v>87</v>
      </c>
      <c r="AV153" s="12" t="s">
        <v>85</v>
      </c>
      <c r="AW153" s="12" t="s">
        <v>33</v>
      </c>
      <c r="AX153" s="12" t="s">
        <v>77</v>
      </c>
      <c r="AY153" s="154" t="s">
        <v>185</v>
      </c>
    </row>
    <row r="154" spans="2:65" s="1" customFormat="1" ht="16.5" customHeight="1" x14ac:dyDescent="0.2">
      <c r="B154" s="32"/>
      <c r="C154" s="136" t="s">
        <v>231</v>
      </c>
      <c r="D154" s="136" t="s">
        <v>191</v>
      </c>
      <c r="E154" s="137" t="s">
        <v>333</v>
      </c>
      <c r="F154" s="138" t="s">
        <v>334</v>
      </c>
      <c r="G154" s="139" t="s">
        <v>296</v>
      </c>
      <c r="H154" s="140">
        <v>470.4</v>
      </c>
      <c r="I154" s="141"/>
      <c r="J154" s="142">
        <f>ROUND(I154*H154,2)</f>
        <v>0</v>
      </c>
      <c r="K154" s="138" t="s">
        <v>195</v>
      </c>
      <c r="L154" s="32"/>
      <c r="M154" s="143" t="s">
        <v>1</v>
      </c>
      <c r="N154" s="144" t="s">
        <v>42</v>
      </c>
      <c r="P154" s="145">
        <f>O154*H154</f>
        <v>0</v>
      </c>
      <c r="Q154" s="145">
        <v>0</v>
      </c>
      <c r="R154" s="145">
        <f>Q154*H154</f>
        <v>0</v>
      </c>
      <c r="S154" s="145">
        <v>0.22</v>
      </c>
      <c r="T154" s="146">
        <f>S154*H154</f>
        <v>103.488</v>
      </c>
      <c r="AR154" s="147" t="s">
        <v>184</v>
      </c>
      <c r="AT154" s="147" t="s">
        <v>191</v>
      </c>
      <c r="AU154" s="147" t="s">
        <v>87</v>
      </c>
      <c r="AY154" s="17" t="s">
        <v>185</v>
      </c>
      <c r="BE154" s="148">
        <f>IF(N154="základní",J154,0)</f>
        <v>0</v>
      </c>
      <c r="BF154" s="148">
        <f>IF(N154="snížená",J154,0)</f>
        <v>0</v>
      </c>
      <c r="BG154" s="148">
        <f>IF(N154="zákl. přenesená",J154,0)</f>
        <v>0</v>
      </c>
      <c r="BH154" s="148">
        <f>IF(N154="sníž. přenesená",J154,0)</f>
        <v>0</v>
      </c>
      <c r="BI154" s="148">
        <f>IF(N154="nulová",J154,0)</f>
        <v>0</v>
      </c>
      <c r="BJ154" s="17" t="s">
        <v>85</v>
      </c>
      <c r="BK154" s="148">
        <f>ROUND(I154*H154,2)</f>
        <v>0</v>
      </c>
      <c r="BL154" s="17" t="s">
        <v>184</v>
      </c>
      <c r="BM154" s="147" t="s">
        <v>335</v>
      </c>
    </row>
    <row r="155" spans="2:65" s="1" customFormat="1" ht="19.2" x14ac:dyDescent="0.2">
      <c r="B155" s="32"/>
      <c r="D155" s="149" t="s">
        <v>198</v>
      </c>
      <c r="F155" s="150" t="s">
        <v>336</v>
      </c>
      <c r="I155" s="151"/>
      <c r="L155" s="32"/>
      <c r="M155" s="152"/>
      <c r="T155" s="56"/>
      <c r="AT155" s="17" t="s">
        <v>198</v>
      </c>
      <c r="AU155" s="17" t="s">
        <v>87</v>
      </c>
    </row>
    <row r="156" spans="2:65" s="12" customFormat="1" x14ac:dyDescent="0.2">
      <c r="B156" s="153"/>
      <c r="D156" s="149" t="s">
        <v>199</v>
      </c>
      <c r="E156" s="154" t="s">
        <v>1</v>
      </c>
      <c r="F156" s="155" t="s">
        <v>337</v>
      </c>
      <c r="H156" s="154" t="s">
        <v>1</v>
      </c>
      <c r="I156" s="156"/>
      <c r="L156" s="153"/>
      <c r="M156" s="157"/>
      <c r="T156" s="158"/>
      <c r="AT156" s="154" t="s">
        <v>199</v>
      </c>
      <c r="AU156" s="154" t="s">
        <v>87</v>
      </c>
      <c r="AV156" s="12" t="s">
        <v>85</v>
      </c>
      <c r="AW156" s="12" t="s">
        <v>33</v>
      </c>
      <c r="AX156" s="12" t="s">
        <v>77</v>
      </c>
      <c r="AY156" s="154" t="s">
        <v>185</v>
      </c>
    </row>
    <row r="157" spans="2:65" s="13" customFormat="1" x14ac:dyDescent="0.2">
      <c r="B157" s="159"/>
      <c r="D157" s="149" t="s">
        <v>199</v>
      </c>
      <c r="E157" s="160" t="s">
        <v>1</v>
      </c>
      <c r="F157" s="161" t="s">
        <v>330</v>
      </c>
      <c r="H157" s="162">
        <v>470.4</v>
      </c>
      <c r="I157" s="163"/>
      <c r="L157" s="159"/>
      <c r="M157" s="164"/>
      <c r="T157" s="165"/>
      <c r="AT157" s="160" t="s">
        <v>199</v>
      </c>
      <c r="AU157" s="160" t="s">
        <v>87</v>
      </c>
      <c r="AV157" s="13" t="s">
        <v>87</v>
      </c>
      <c r="AW157" s="13" t="s">
        <v>33</v>
      </c>
      <c r="AX157" s="13" t="s">
        <v>85</v>
      </c>
      <c r="AY157" s="160" t="s">
        <v>185</v>
      </c>
    </row>
    <row r="158" spans="2:65" s="12" customFormat="1" x14ac:dyDescent="0.2">
      <c r="B158" s="153"/>
      <c r="D158" s="149" t="s">
        <v>199</v>
      </c>
      <c r="E158" s="154" t="s">
        <v>1</v>
      </c>
      <c r="F158" s="155" t="s">
        <v>338</v>
      </c>
      <c r="H158" s="154" t="s">
        <v>1</v>
      </c>
      <c r="I158" s="156"/>
      <c r="L158" s="153"/>
      <c r="M158" s="157"/>
      <c r="T158" s="158"/>
      <c r="AT158" s="154" t="s">
        <v>199</v>
      </c>
      <c r="AU158" s="154" t="s">
        <v>87</v>
      </c>
      <c r="AV158" s="12" t="s">
        <v>85</v>
      </c>
      <c r="AW158" s="12" t="s">
        <v>33</v>
      </c>
      <c r="AX158" s="12" t="s">
        <v>77</v>
      </c>
      <c r="AY158" s="154" t="s">
        <v>185</v>
      </c>
    </row>
    <row r="159" spans="2:65" s="1" customFormat="1" ht="16.5" customHeight="1" x14ac:dyDescent="0.2">
      <c r="B159" s="32"/>
      <c r="C159" s="136" t="s">
        <v>236</v>
      </c>
      <c r="D159" s="136" t="s">
        <v>191</v>
      </c>
      <c r="E159" s="137" t="s">
        <v>339</v>
      </c>
      <c r="F159" s="138" t="s">
        <v>340</v>
      </c>
      <c r="G159" s="139" t="s">
        <v>296</v>
      </c>
      <c r="H159" s="140">
        <v>2.09</v>
      </c>
      <c r="I159" s="141"/>
      <c r="J159" s="142">
        <f>ROUND(I159*H159,2)</f>
        <v>0</v>
      </c>
      <c r="K159" s="138" t="s">
        <v>195</v>
      </c>
      <c r="L159" s="32"/>
      <c r="M159" s="143" t="s">
        <v>1</v>
      </c>
      <c r="N159" s="144" t="s">
        <v>42</v>
      </c>
      <c r="P159" s="145">
        <f>O159*H159</f>
        <v>0</v>
      </c>
      <c r="Q159" s="145">
        <v>0</v>
      </c>
      <c r="R159" s="145">
        <f>Q159*H159</f>
        <v>0</v>
      </c>
      <c r="S159" s="145">
        <v>0.24</v>
      </c>
      <c r="T159" s="146">
        <f>S159*H159</f>
        <v>0.50159999999999993</v>
      </c>
      <c r="AR159" s="147" t="s">
        <v>184</v>
      </c>
      <c r="AT159" s="147" t="s">
        <v>191</v>
      </c>
      <c r="AU159" s="147" t="s">
        <v>87</v>
      </c>
      <c r="AY159" s="17" t="s">
        <v>185</v>
      </c>
      <c r="BE159" s="148">
        <f>IF(N159="základní",J159,0)</f>
        <v>0</v>
      </c>
      <c r="BF159" s="148">
        <f>IF(N159="snížená",J159,0)</f>
        <v>0</v>
      </c>
      <c r="BG159" s="148">
        <f>IF(N159="zákl. přenesená",J159,0)</f>
        <v>0</v>
      </c>
      <c r="BH159" s="148">
        <f>IF(N159="sníž. přenesená",J159,0)</f>
        <v>0</v>
      </c>
      <c r="BI159" s="148">
        <f>IF(N159="nulová",J159,0)</f>
        <v>0</v>
      </c>
      <c r="BJ159" s="17" t="s">
        <v>85</v>
      </c>
      <c r="BK159" s="148">
        <f>ROUND(I159*H159,2)</f>
        <v>0</v>
      </c>
      <c r="BL159" s="17" t="s">
        <v>184</v>
      </c>
      <c r="BM159" s="147" t="s">
        <v>341</v>
      </c>
    </row>
    <row r="160" spans="2:65" s="1" customFormat="1" ht="19.2" x14ac:dyDescent="0.2">
      <c r="B160" s="32"/>
      <c r="D160" s="149" t="s">
        <v>198</v>
      </c>
      <c r="F160" s="150" t="s">
        <v>342</v>
      </c>
      <c r="I160" s="151"/>
      <c r="L160" s="32"/>
      <c r="M160" s="152"/>
      <c r="T160" s="56"/>
      <c r="AT160" s="17" t="s">
        <v>198</v>
      </c>
      <c r="AU160" s="17" t="s">
        <v>87</v>
      </c>
    </row>
    <row r="161" spans="2:65" s="13" customFormat="1" x14ac:dyDescent="0.2">
      <c r="B161" s="159"/>
      <c r="D161" s="149" t="s">
        <v>199</v>
      </c>
      <c r="E161" s="160" t="s">
        <v>1</v>
      </c>
      <c r="F161" s="161" t="s">
        <v>323</v>
      </c>
      <c r="H161" s="162">
        <v>2.09</v>
      </c>
      <c r="I161" s="163"/>
      <c r="L161" s="159"/>
      <c r="M161" s="164"/>
      <c r="T161" s="165"/>
      <c r="AT161" s="160" t="s">
        <v>199</v>
      </c>
      <c r="AU161" s="160" t="s">
        <v>87</v>
      </c>
      <c r="AV161" s="13" t="s">
        <v>87</v>
      </c>
      <c r="AW161" s="13" t="s">
        <v>33</v>
      </c>
      <c r="AX161" s="13" t="s">
        <v>85</v>
      </c>
      <c r="AY161" s="160" t="s">
        <v>185</v>
      </c>
    </row>
    <row r="162" spans="2:65" s="1" customFormat="1" ht="16.5" customHeight="1" x14ac:dyDescent="0.2">
      <c r="B162" s="32"/>
      <c r="C162" s="136" t="s">
        <v>245</v>
      </c>
      <c r="D162" s="136" t="s">
        <v>191</v>
      </c>
      <c r="E162" s="137" t="s">
        <v>343</v>
      </c>
      <c r="F162" s="138" t="s">
        <v>344</v>
      </c>
      <c r="G162" s="139" t="s">
        <v>296</v>
      </c>
      <c r="H162" s="140">
        <v>99.59</v>
      </c>
      <c r="I162" s="141"/>
      <c r="J162" s="142">
        <f>ROUND(I162*H162,2)</f>
        <v>0</v>
      </c>
      <c r="K162" s="138" t="s">
        <v>195</v>
      </c>
      <c r="L162" s="32"/>
      <c r="M162" s="143" t="s">
        <v>1</v>
      </c>
      <c r="N162" s="144" t="s">
        <v>42</v>
      </c>
      <c r="P162" s="145">
        <f>O162*H162</f>
        <v>0</v>
      </c>
      <c r="Q162" s="145">
        <v>0</v>
      </c>
      <c r="R162" s="145">
        <f>Q162*H162</f>
        <v>0</v>
      </c>
      <c r="S162" s="145">
        <v>0.22</v>
      </c>
      <c r="T162" s="146">
        <f>S162*H162</f>
        <v>21.909800000000001</v>
      </c>
      <c r="AR162" s="147" t="s">
        <v>184</v>
      </c>
      <c r="AT162" s="147" t="s">
        <v>191</v>
      </c>
      <c r="AU162" s="147" t="s">
        <v>87</v>
      </c>
      <c r="AY162" s="17" t="s">
        <v>185</v>
      </c>
      <c r="BE162" s="148">
        <f>IF(N162="základní",J162,0)</f>
        <v>0</v>
      </c>
      <c r="BF162" s="148">
        <f>IF(N162="snížená",J162,0)</f>
        <v>0</v>
      </c>
      <c r="BG162" s="148">
        <f>IF(N162="zákl. přenesená",J162,0)</f>
        <v>0</v>
      </c>
      <c r="BH162" s="148">
        <f>IF(N162="sníž. přenesená",J162,0)</f>
        <v>0</v>
      </c>
      <c r="BI162" s="148">
        <f>IF(N162="nulová",J162,0)</f>
        <v>0</v>
      </c>
      <c r="BJ162" s="17" t="s">
        <v>85</v>
      </c>
      <c r="BK162" s="148">
        <f>ROUND(I162*H162,2)</f>
        <v>0</v>
      </c>
      <c r="BL162" s="17" t="s">
        <v>184</v>
      </c>
      <c r="BM162" s="147" t="s">
        <v>345</v>
      </c>
    </row>
    <row r="163" spans="2:65" s="1" customFormat="1" ht="19.2" x14ac:dyDescent="0.2">
      <c r="B163" s="32"/>
      <c r="D163" s="149" t="s">
        <v>198</v>
      </c>
      <c r="F163" s="150" t="s">
        <v>346</v>
      </c>
      <c r="I163" s="151"/>
      <c r="L163" s="32"/>
      <c r="M163" s="152"/>
      <c r="T163" s="56"/>
      <c r="AT163" s="17" t="s">
        <v>198</v>
      </c>
      <c r="AU163" s="17" t="s">
        <v>87</v>
      </c>
    </row>
    <row r="164" spans="2:65" s="12" customFormat="1" x14ac:dyDescent="0.2">
      <c r="B164" s="153"/>
      <c r="D164" s="149" t="s">
        <v>199</v>
      </c>
      <c r="E164" s="154" t="s">
        <v>1</v>
      </c>
      <c r="F164" s="155" t="s">
        <v>347</v>
      </c>
      <c r="H164" s="154" t="s">
        <v>1</v>
      </c>
      <c r="I164" s="156"/>
      <c r="L164" s="153"/>
      <c r="M164" s="157"/>
      <c r="T164" s="158"/>
      <c r="AT164" s="154" t="s">
        <v>199</v>
      </c>
      <c r="AU164" s="154" t="s">
        <v>87</v>
      </c>
      <c r="AV164" s="12" t="s">
        <v>85</v>
      </c>
      <c r="AW164" s="12" t="s">
        <v>33</v>
      </c>
      <c r="AX164" s="12" t="s">
        <v>77</v>
      </c>
      <c r="AY164" s="154" t="s">
        <v>185</v>
      </c>
    </row>
    <row r="165" spans="2:65" s="13" customFormat="1" x14ac:dyDescent="0.2">
      <c r="B165" s="159"/>
      <c r="D165" s="149" t="s">
        <v>199</v>
      </c>
      <c r="E165" s="160" t="s">
        <v>1</v>
      </c>
      <c r="F165" s="161" t="s">
        <v>348</v>
      </c>
      <c r="H165" s="162">
        <v>99.59</v>
      </c>
      <c r="I165" s="163"/>
      <c r="L165" s="159"/>
      <c r="M165" s="164"/>
      <c r="T165" s="165"/>
      <c r="AT165" s="160" t="s">
        <v>199</v>
      </c>
      <c r="AU165" s="160" t="s">
        <v>87</v>
      </c>
      <c r="AV165" s="13" t="s">
        <v>87</v>
      </c>
      <c r="AW165" s="13" t="s">
        <v>33</v>
      </c>
      <c r="AX165" s="13" t="s">
        <v>85</v>
      </c>
      <c r="AY165" s="160" t="s">
        <v>185</v>
      </c>
    </row>
    <row r="166" spans="2:65" s="1" customFormat="1" ht="21.75" customHeight="1" x14ac:dyDescent="0.2">
      <c r="B166" s="32"/>
      <c r="C166" s="136" t="s">
        <v>252</v>
      </c>
      <c r="D166" s="136" t="s">
        <v>191</v>
      </c>
      <c r="E166" s="137" t="s">
        <v>349</v>
      </c>
      <c r="F166" s="138" t="s">
        <v>350</v>
      </c>
      <c r="G166" s="139" t="s">
        <v>296</v>
      </c>
      <c r="H166" s="140">
        <v>19.64</v>
      </c>
      <c r="I166" s="141"/>
      <c r="J166" s="142">
        <f>ROUND(I166*H166,2)</f>
        <v>0</v>
      </c>
      <c r="K166" s="138" t="s">
        <v>195</v>
      </c>
      <c r="L166" s="32"/>
      <c r="M166" s="143" t="s">
        <v>1</v>
      </c>
      <c r="N166" s="144" t="s">
        <v>42</v>
      </c>
      <c r="P166" s="145">
        <f>O166*H166</f>
        <v>0</v>
      </c>
      <c r="Q166" s="145">
        <v>0</v>
      </c>
      <c r="R166" s="145">
        <f>Q166*H166</f>
        <v>0</v>
      </c>
      <c r="S166" s="145">
        <v>0.44</v>
      </c>
      <c r="T166" s="146">
        <f>S166*H166</f>
        <v>8.6416000000000004</v>
      </c>
      <c r="AR166" s="147" t="s">
        <v>184</v>
      </c>
      <c r="AT166" s="147" t="s">
        <v>191</v>
      </c>
      <c r="AU166" s="147" t="s">
        <v>87</v>
      </c>
      <c r="AY166" s="17" t="s">
        <v>185</v>
      </c>
      <c r="BE166" s="148">
        <f>IF(N166="základní",J166,0)</f>
        <v>0</v>
      </c>
      <c r="BF166" s="148">
        <f>IF(N166="snížená",J166,0)</f>
        <v>0</v>
      </c>
      <c r="BG166" s="148">
        <f>IF(N166="zákl. přenesená",J166,0)</f>
        <v>0</v>
      </c>
      <c r="BH166" s="148">
        <f>IF(N166="sníž. přenesená",J166,0)</f>
        <v>0</v>
      </c>
      <c r="BI166" s="148">
        <f>IF(N166="nulová",J166,0)</f>
        <v>0</v>
      </c>
      <c r="BJ166" s="17" t="s">
        <v>85</v>
      </c>
      <c r="BK166" s="148">
        <f>ROUND(I166*H166,2)</f>
        <v>0</v>
      </c>
      <c r="BL166" s="17" t="s">
        <v>184</v>
      </c>
      <c r="BM166" s="147" t="s">
        <v>351</v>
      </c>
    </row>
    <row r="167" spans="2:65" s="1" customFormat="1" ht="28.8" x14ac:dyDescent="0.2">
      <c r="B167" s="32"/>
      <c r="D167" s="149" t="s">
        <v>198</v>
      </c>
      <c r="F167" s="150" t="s">
        <v>352</v>
      </c>
      <c r="I167" s="151"/>
      <c r="L167" s="32"/>
      <c r="M167" s="152"/>
      <c r="T167" s="56"/>
      <c r="AT167" s="17" t="s">
        <v>198</v>
      </c>
      <c r="AU167" s="17" t="s">
        <v>87</v>
      </c>
    </row>
    <row r="168" spans="2:65" s="12" customFormat="1" x14ac:dyDescent="0.2">
      <c r="B168" s="153"/>
      <c r="D168" s="149" t="s">
        <v>199</v>
      </c>
      <c r="E168" s="154" t="s">
        <v>1</v>
      </c>
      <c r="F168" s="155" t="s">
        <v>353</v>
      </c>
      <c r="H168" s="154" t="s">
        <v>1</v>
      </c>
      <c r="I168" s="156"/>
      <c r="L168" s="153"/>
      <c r="M168" s="157"/>
      <c r="T168" s="158"/>
      <c r="AT168" s="154" t="s">
        <v>199</v>
      </c>
      <c r="AU168" s="154" t="s">
        <v>87</v>
      </c>
      <c r="AV168" s="12" t="s">
        <v>85</v>
      </c>
      <c r="AW168" s="12" t="s">
        <v>33</v>
      </c>
      <c r="AX168" s="12" t="s">
        <v>77</v>
      </c>
      <c r="AY168" s="154" t="s">
        <v>185</v>
      </c>
    </row>
    <row r="169" spans="2:65" s="13" customFormat="1" x14ac:dyDescent="0.2">
      <c r="B169" s="159"/>
      <c r="D169" s="149" t="s">
        <v>199</v>
      </c>
      <c r="E169" s="160" t="s">
        <v>1</v>
      </c>
      <c r="F169" s="161" t="s">
        <v>354</v>
      </c>
      <c r="H169" s="162">
        <v>19.64</v>
      </c>
      <c r="I169" s="163"/>
      <c r="L169" s="159"/>
      <c r="M169" s="164"/>
      <c r="T169" s="165"/>
      <c r="AT169" s="160" t="s">
        <v>199</v>
      </c>
      <c r="AU169" s="160" t="s">
        <v>87</v>
      </c>
      <c r="AV169" s="13" t="s">
        <v>87</v>
      </c>
      <c r="AW169" s="13" t="s">
        <v>33</v>
      </c>
      <c r="AX169" s="13" t="s">
        <v>85</v>
      </c>
      <c r="AY169" s="160" t="s">
        <v>185</v>
      </c>
    </row>
    <row r="170" spans="2:65" s="12" customFormat="1" x14ac:dyDescent="0.2">
      <c r="B170" s="153"/>
      <c r="D170" s="149" t="s">
        <v>199</v>
      </c>
      <c r="E170" s="154" t="s">
        <v>1</v>
      </c>
      <c r="F170" s="155" t="s">
        <v>355</v>
      </c>
      <c r="H170" s="154" t="s">
        <v>1</v>
      </c>
      <c r="I170" s="156"/>
      <c r="L170" s="153"/>
      <c r="M170" s="157"/>
      <c r="T170" s="158"/>
      <c r="AT170" s="154" t="s">
        <v>199</v>
      </c>
      <c r="AU170" s="154" t="s">
        <v>87</v>
      </c>
      <c r="AV170" s="12" t="s">
        <v>85</v>
      </c>
      <c r="AW170" s="12" t="s">
        <v>33</v>
      </c>
      <c r="AX170" s="12" t="s">
        <v>77</v>
      </c>
      <c r="AY170" s="154" t="s">
        <v>185</v>
      </c>
    </row>
    <row r="171" spans="2:65" s="12" customFormat="1" x14ac:dyDescent="0.2">
      <c r="B171" s="153"/>
      <c r="D171" s="149" t="s">
        <v>199</v>
      </c>
      <c r="E171" s="154" t="s">
        <v>1</v>
      </c>
      <c r="F171" s="155" t="s">
        <v>332</v>
      </c>
      <c r="H171" s="154" t="s">
        <v>1</v>
      </c>
      <c r="I171" s="156"/>
      <c r="L171" s="153"/>
      <c r="M171" s="157"/>
      <c r="T171" s="158"/>
      <c r="AT171" s="154" t="s">
        <v>199</v>
      </c>
      <c r="AU171" s="154" t="s">
        <v>87</v>
      </c>
      <c r="AV171" s="12" t="s">
        <v>85</v>
      </c>
      <c r="AW171" s="12" t="s">
        <v>33</v>
      </c>
      <c r="AX171" s="12" t="s">
        <v>77</v>
      </c>
      <c r="AY171" s="154" t="s">
        <v>185</v>
      </c>
    </row>
    <row r="172" spans="2:65" s="1" customFormat="1" ht="21.75" customHeight="1" x14ac:dyDescent="0.2">
      <c r="B172" s="32"/>
      <c r="C172" s="136" t="s">
        <v>258</v>
      </c>
      <c r="D172" s="136" t="s">
        <v>191</v>
      </c>
      <c r="E172" s="137" t="s">
        <v>356</v>
      </c>
      <c r="F172" s="138" t="s">
        <v>357</v>
      </c>
      <c r="G172" s="139" t="s">
        <v>296</v>
      </c>
      <c r="H172" s="140">
        <v>86.17</v>
      </c>
      <c r="I172" s="141"/>
      <c r="J172" s="142">
        <f>ROUND(I172*H172,2)</f>
        <v>0</v>
      </c>
      <c r="K172" s="138" t="s">
        <v>195</v>
      </c>
      <c r="L172" s="32"/>
      <c r="M172" s="143" t="s">
        <v>1</v>
      </c>
      <c r="N172" s="144" t="s">
        <v>42</v>
      </c>
      <c r="P172" s="145">
        <f>O172*H172</f>
        <v>0</v>
      </c>
      <c r="Q172" s="145">
        <v>9.0000000000000006E-5</v>
      </c>
      <c r="R172" s="145">
        <f>Q172*H172</f>
        <v>7.7553000000000006E-3</v>
      </c>
      <c r="S172" s="145">
        <v>0.23</v>
      </c>
      <c r="T172" s="146">
        <f>S172*H172</f>
        <v>19.819100000000002</v>
      </c>
      <c r="AR172" s="147" t="s">
        <v>184</v>
      </c>
      <c r="AT172" s="147" t="s">
        <v>191</v>
      </c>
      <c r="AU172" s="147" t="s">
        <v>87</v>
      </c>
      <c r="AY172" s="17" t="s">
        <v>185</v>
      </c>
      <c r="BE172" s="148">
        <f>IF(N172="základní",J172,0)</f>
        <v>0</v>
      </c>
      <c r="BF172" s="148">
        <f>IF(N172="snížená",J172,0)</f>
        <v>0</v>
      </c>
      <c r="BG172" s="148">
        <f>IF(N172="zákl. přenesená",J172,0)</f>
        <v>0</v>
      </c>
      <c r="BH172" s="148">
        <f>IF(N172="sníž. přenesená",J172,0)</f>
        <v>0</v>
      </c>
      <c r="BI172" s="148">
        <f>IF(N172="nulová",J172,0)</f>
        <v>0</v>
      </c>
      <c r="BJ172" s="17" t="s">
        <v>85</v>
      </c>
      <c r="BK172" s="148">
        <f>ROUND(I172*H172,2)</f>
        <v>0</v>
      </c>
      <c r="BL172" s="17" t="s">
        <v>184</v>
      </c>
      <c r="BM172" s="147" t="s">
        <v>358</v>
      </c>
    </row>
    <row r="173" spans="2:65" s="1" customFormat="1" ht="19.2" x14ac:dyDescent="0.2">
      <c r="B173" s="32"/>
      <c r="D173" s="149" t="s">
        <v>198</v>
      </c>
      <c r="F173" s="150" t="s">
        <v>359</v>
      </c>
      <c r="I173" s="151"/>
      <c r="L173" s="32"/>
      <c r="M173" s="152"/>
      <c r="T173" s="56"/>
      <c r="AT173" s="17" t="s">
        <v>198</v>
      </c>
      <c r="AU173" s="17" t="s">
        <v>87</v>
      </c>
    </row>
    <row r="174" spans="2:65" s="12" customFormat="1" x14ac:dyDescent="0.2">
      <c r="B174" s="153"/>
      <c r="D174" s="149" t="s">
        <v>199</v>
      </c>
      <c r="E174" s="154" t="s">
        <v>1</v>
      </c>
      <c r="F174" s="155" t="s">
        <v>360</v>
      </c>
      <c r="H174" s="154" t="s">
        <v>1</v>
      </c>
      <c r="I174" s="156"/>
      <c r="L174" s="153"/>
      <c r="M174" s="157"/>
      <c r="T174" s="158"/>
      <c r="AT174" s="154" t="s">
        <v>199</v>
      </c>
      <c r="AU174" s="154" t="s">
        <v>87</v>
      </c>
      <c r="AV174" s="12" t="s">
        <v>85</v>
      </c>
      <c r="AW174" s="12" t="s">
        <v>33</v>
      </c>
      <c r="AX174" s="12" t="s">
        <v>77</v>
      </c>
      <c r="AY174" s="154" t="s">
        <v>185</v>
      </c>
    </row>
    <row r="175" spans="2:65" s="13" customFormat="1" x14ac:dyDescent="0.2">
      <c r="B175" s="159"/>
      <c r="D175" s="149" t="s">
        <v>199</v>
      </c>
      <c r="E175" s="160" t="s">
        <v>1</v>
      </c>
      <c r="F175" s="161" t="s">
        <v>361</v>
      </c>
      <c r="H175" s="162">
        <v>20.54</v>
      </c>
      <c r="I175" s="163"/>
      <c r="L175" s="159"/>
      <c r="M175" s="164"/>
      <c r="T175" s="165"/>
      <c r="AT175" s="160" t="s">
        <v>199</v>
      </c>
      <c r="AU175" s="160" t="s">
        <v>87</v>
      </c>
      <c r="AV175" s="13" t="s">
        <v>87</v>
      </c>
      <c r="AW175" s="13" t="s">
        <v>33</v>
      </c>
      <c r="AX175" s="13" t="s">
        <v>77</v>
      </c>
      <c r="AY175" s="160" t="s">
        <v>185</v>
      </c>
    </row>
    <row r="176" spans="2:65" s="13" customFormat="1" x14ac:dyDescent="0.2">
      <c r="B176" s="159"/>
      <c r="D176" s="149" t="s">
        <v>199</v>
      </c>
      <c r="E176" s="160" t="s">
        <v>1</v>
      </c>
      <c r="F176" s="161" t="s">
        <v>362</v>
      </c>
      <c r="H176" s="162">
        <v>65.63</v>
      </c>
      <c r="I176" s="163"/>
      <c r="L176" s="159"/>
      <c r="M176" s="164"/>
      <c r="T176" s="165"/>
      <c r="AT176" s="160" t="s">
        <v>199</v>
      </c>
      <c r="AU176" s="160" t="s">
        <v>87</v>
      </c>
      <c r="AV176" s="13" t="s">
        <v>87</v>
      </c>
      <c r="AW176" s="13" t="s">
        <v>33</v>
      </c>
      <c r="AX176" s="13" t="s">
        <v>77</v>
      </c>
      <c r="AY176" s="160" t="s">
        <v>185</v>
      </c>
    </row>
    <row r="177" spans="2:65" s="14" customFormat="1" x14ac:dyDescent="0.2">
      <c r="B177" s="169"/>
      <c r="D177" s="149" t="s">
        <v>199</v>
      </c>
      <c r="E177" s="170" t="s">
        <v>1</v>
      </c>
      <c r="F177" s="171" t="s">
        <v>324</v>
      </c>
      <c r="H177" s="172">
        <v>86.17</v>
      </c>
      <c r="I177" s="173"/>
      <c r="L177" s="169"/>
      <c r="M177" s="174"/>
      <c r="T177" s="175"/>
      <c r="AT177" s="170" t="s">
        <v>199</v>
      </c>
      <c r="AU177" s="170" t="s">
        <v>87</v>
      </c>
      <c r="AV177" s="14" t="s">
        <v>184</v>
      </c>
      <c r="AW177" s="14" t="s">
        <v>33</v>
      </c>
      <c r="AX177" s="14" t="s">
        <v>85</v>
      </c>
      <c r="AY177" s="170" t="s">
        <v>185</v>
      </c>
    </row>
    <row r="178" spans="2:65" s="1" customFormat="1" ht="16.5" customHeight="1" x14ac:dyDescent="0.2">
      <c r="B178" s="32"/>
      <c r="C178" s="136" t="s">
        <v>264</v>
      </c>
      <c r="D178" s="136" t="s">
        <v>191</v>
      </c>
      <c r="E178" s="137" t="s">
        <v>363</v>
      </c>
      <c r="F178" s="138" t="s">
        <v>364</v>
      </c>
      <c r="G178" s="139" t="s">
        <v>365</v>
      </c>
      <c r="H178" s="140">
        <v>132.63</v>
      </c>
      <c r="I178" s="141"/>
      <c r="J178" s="142">
        <f>ROUND(I178*H178,2)</f>
        <v>0</v>
      </c>
      <c r="K178" s="138" t="s">
        <v>195</v>
      </c>
      <c r="L178" s="32"/>
      <c r="M178" s="143" t="s">
        <v>1</v>
      </c>
      <c r="N178" s="144" t="s">
        <v>42</v>
      </c>
      <c r="P178" s="145">
        <f>O178*H178</f>
        <v>0</v>
      </c>
      <c r="Q178" s="145">
        <v>0</v>
      </c>
      <c r="R178" s="145">
        <f>Q178*H178</f>
        <v>0</v>
      </c>
      <c r="S178" s="145">
        <v>0.23</v>
      </c>
      <c r="T178" s="146">
        <f>S178*H178</f>
        <v>30.504899999999999</v>
      </c>
      <c r="AR178" s="147" t="s">
        <v>184</v>
      </c>
      <c r="AT178" s="147" t="s">
        <v>191</v>
      </c>
      <c r="AU178" s="147" t="s">
        <v>87</v>
      </c>
      <c r="AY178" s="17" t="s">
        <v>185</v>
      </c>
      <c r="BE178" s="148">
        <f>IF(N178="základní",J178,0)</f>
        <v>0</v>
      </c>
      <c r="BF178" s="148">
        <f>IF(N178="snížená",J178,0)</f>
        <v>0</v>
      </c>
      <c r="BG178" s="148">
        <f>IF(N178="zákl. přenesená",J178,0)</f>
        <v>0</v>
      </c>
      <c r="BH178" s="148">
        <f>IF(N178="sníž. přenesená",J178,0)</f>
        <v>0</v>
      </c>
      <c r="BI178" s="148">
        <f>IF(N178="nulová",J178,0)</f>
        <v>0</v>
      </c>
      <c r="BJ178" s="17" t="s">
        <v>85</v>
      </c>
      <c r="BK178" s="148">
        <f>ROUND(I178*H178,2)</f>
        <v>0</v>
      </c>
      <c r="BL178" s="17" t="s">
        <v>184</v>
      </c>
      <c r="BM178" s="147" t="s">
        <v>366</v>
      </c>
    </row>
    <row r="179" spans="2:65" s="1" customFormat="1" ht="19.2" x14ac:dyDescent="0.2">
      <c r="B179" s="32"/>
      <c r="D179" s="149" t="s">
        <v>198</v>
      </c>
      <c r="F179" s="150" t="s">
        <v>367</v>
      </c>
      <c r="I179" s="151"/>
      <c r="L179" s="32"/>
      <c r="M179" s="152"/>
      <c r="T179" s="56"/>
      <c r="AT179" s="17" t="s">
        <v>198</v>
      </c>
      <c r="AU179" s="17" t="s">
        <v>87</v>
      </c>
    </row>
    <row r="180" spans="2:65" s="13" customFormat="1" x14ac:dyDescent="0.2">
      <c r="B180" s="159"/>
      <c r="D180" s="149" t="s">
        <v>199</v>
      </c>
      <c r="E180" s="160" t="s">
        <v>1</v>
      </c>
      <c r="F180" s="161" t="s">
        <v>368</v>
      </c>
      <c r="H180" s="162">
        <v>132.63</v>
      </c>
      <c r="I180" s="163"/>
      <c r="L180" s="159"/>
      <c r="M180" s="164"/>
      <c r="T180" s="165"/>
      <c r="AT180" s="160" t="s">
        <v>199</v>
      </c>
      <c r="AU180" s="160" t="s">
        <v>87</v>
      </c>
      <c r="AV180" s="13" t="s">
        <v>87</v>
      </c>
      <c r="AW180" s="13" t="s">
        <v>33</v>
      </c>
      <c r="AX180" s="13" t="s">
        <v>85</v>
      </c>
      <c r="AY180" s="160" t="s">
        <v>185</v>
      </c>
    </row>
    <row r="181" spans="2:65" s="12" customFormat="1" x14ac:dyDescent="0.2">
      <c r="B181" s="153"/>
      <c r="D181" s="149" t="s">
        <v>199</v>
      </c>
      <c r="E181" s="154" t="s">
        <v>1</v>
      </c>
      <c r="F181" s="155" t="s">
        <v>369</v>
      </c>
      <c r="H181" s="154" t="s">
        <v>1</v>
      </c>
      <c r="I181" s="156"/>
      <c r="L181" s="153"/>
      <c r="M181" s="157"/>
      <c r="T181" s="158"/>
      <c r="AT181" s="154" t="s">
        <v>199</v>
      </c>
      <c r="AU181" s="154" t="s">
        <v>87</v>
      </c>
      <c r="AV181" s="12" t="s">
        <v>85</v>
      </c>
      <c r="AW181" s="12" t="s">
        <v>33</v>
      </c>
      <c r="AX181" s="12" t="s">
        <v>77</v>
      </c>
      <c r="AY181" s="154" t="s">
        <v>185</v>
      </c>
    </row>
    <row r="182" spans="2:65" s="1" customFormat="1" ht="16.5" customHeight="1" x14ac:dyDescent="0.2">
      <c r="B182" s="32"/>
      <c r="C182" s="136" t="s">
        <v>271</v>
      </c>
      <c r="D182" s="136" t="s">
        <v>191</v>
      </c>
      <c r="E182" s="137" t="s">
        <v>370</v>
      </c>
      <c r="F182" s="138" t="s">
        <v>371</v>
      </c>
      <c r="G182" s="139" t="s">
        <v>365</v>
      </c>
      <c r="H182" s="140">
        <v>33.090000000000003</v>
      </c>
      <c r="I182" s="141"/>
      <c r="J182" s="142">
        <f>ROUND(I182*H182,2)</f>
        <v>0</v>
      </c>
      <c r="K182" s="138" t="s">
        <v>195</v>
      </c>
      <c r="L182" s="32"/>
      <c r="M182" s="143" t="s">
        <v>1</v>
      </c>
      <c r="N182" s="144" t="s">
        <v>42</v>
      </c>
      <c r="P182" s="145">
        <f>O182*H182</f>
        <v>0</v>
      </c>
      <c r="Q182" s="145">
        <v>0</v>
      </c>
      <c r="R182" s="145">
        <f>Q182*H182</f>
        <v>0</v>
      </c>
      <c r="S182" s="145">
        <v>0.20499999999999999</v>
      </c>
      <c r="T182" s="146">
        <f>S182*H182</f>
        <v>6.7834500000000002</v>
      </c>
      <c r="AR182" s="147" t="s">
        <v>184</v>
      </c>
      <c r="AT182" s="147" t="s">
        <v>191</v>
      </c>
      <c r="AU182" s="147" t="s">
        <v>87</v>
      </c>
      <c r="AY182" s="17" t="s">
        <v>185</v>
      </c>
      <c r="BE182" s="148">
        <f>IF(N182="základní",J182,0)</f>
        <v>0</v>
      </c>
      <c r="BF182" s="148">
        <f>IF(N182="snížená",J182,0)</f>
        <v>0</v>
      </c>
      <c r="BG182" s="148">
        <f>IF(N182="zákl. přenesená",J182,0)</f>
        <v>0</v>
      </c>
      <c r="BH182" s="148">
        <f>IF(N182="sníž. přenesená",J182,0)</f>
        <v>0</v>
      </c>
      <c r="BI182" s="148">
        <f>IF(N182="nulová",J182,0)</f>
        <v>0</v>
      </c>
      <c r="BJ182" s="17" t="s">
        <v>85</v>
      </c>
      <c r="BK182" s="148">
        <f>ROUND(I182*H182,2)</f>
        <v>0</v>
      </c>
      <c r="BL182" s="17" t="s">
        <v>184</v>
      </c>
      <c r="BM182" s="147" t="s">
        <v>372</v>
      </c>
    </row>
    <row r="183" spans="2:65" s="1" customFormat="1" ht="19.2" x14ac:dyDescent="0.2">
      <c r="B183" s="32"/>
      <c r="D183" s="149" t="s">
        <v>198</v>
      </c>
      <c r="F183" s="150" t="s">
        <v>373</v>
      </c>
      <c r="I183" s="151"/>
      <c r="L183" s="32"/>
      <c r="M183" s="152"/>
      <c r="T183" s="56"/>
      <c r="AT183" s="17" t="s">
        <v>198</v>
      </c>
      <c r="AU183" s="17" t="s">
        <v>87</v>
      </c>
    </row>
    <row r="184" spans="2:65" s="13" customFormat="1" x14ac:dyDescent="0.2">
      <c r="B184" s="159"/>
      <c r="D184" s="149" t="s">
        <v>199</v>
      </c>
      <c r="E184" s="160" t="s">
        <v>1</v>
      </c>
      <c r="F184" s="161" t="s">
        <v>374</v>
      </c>
      <c r="H184" s="162">
        <v>33.090000000000003</v>
      </c>
      <c r="I184" s="163"/>
      <c r="L184" s="159"/>
      <c r="M184" s="164"/>
      <c r="T184" s="165"/>
      <c r="AT184" s="160" t="s">
        <v>199</v>
      </c>
      <c r="AU184" s="160" t="s">
        <v>87</v>
      </c>
      <c r="AV184" s="13" t="s">
        <v>87</v>
      </c>
      <c r="AW184" s="13" t="s">
        <v>33</v>
      </c>
      <c r="AX184" s="13" t="s">
        <v>85</v>
      </c>
      <c r="AY184" s="160" t="s">
        <v>185</v>
      </c>
    </row>
    <row r="185" spans="2:65" s="1" customFormat="1" ht="16.5" customHeight="1" x14ac:dyDescent="0.2">
      <c r="B185" s="32"/>
      <c r="C185" s="136" t="s">
        <v>277</v>
      </c>
      <c r="D185" s="136" t="s">
        <v>191</v>
      </c>
      <c r="E185" s="137" t="s">
        <v>375</v>
      </c>
      <c r="F185" s="138" t="s">
        <v>376</v>
      </c>
      <c r="G185" s="139" t="s">
        <v>365</v>
      </c>
      <c r="H185" s="140">
        <v>3.02</v>
      </c>
      <c r="I185" s="141"/>
      <c r="J185" s="142">
        <f>ROUND(I185*H185,2)</f>
        <v>0</v>
      </c>
      <c r="K185" s="138" t="s">
        <v>195</v>
      </c>
      <c r="L185" s="32"/>
      <c r="M185" s="143" t="s">
        <v>1</v>
      </c>
      <c r="N185" s="144" t="s">
        <v>42</v>
      </c>
      <c r="P185" s="145">
        <f>O185*H185</f>
        <v>0</v>
      </c>
      <c r="Q185" s="145">
        <v>0</v>
      </c>
      <c r="R185" s="145">
        <f>Q185*H185</f>
        <v>0</v>
      </c>
      <c r="S185" s="145">
        <v>0.04</v>
      </c>
      <c r="T185" s="146">
        <f>S185*H185</f>
        <v>0.1208</v>
      </c>
      <c r="AR185" s="147" t="s">
        <v>184</v>
      </c>
      <c r="AT185" s="147" t="s">
        <v>191</v>
      </c>
      <c r="AU185" s="147" t="s">
        <v>87</v>
      </c>
      <c r="AY185" s="17" t="s">
        <v>185</v>
      </c>
      <c r="BE185" s="148">
        <f>IF(N185="základní",J185,0)</f>
        <v>0</v>
      </c>
      <c r="BF185" s="148">
        <f>IF(N185="snížená",J185,0)</f>
        <v>0</v>
      </c>
      <c r="BG185" s="148">
        <f>IF(N185="zákl. přenesená",J185,0)</f>
        <v>0</v>
      </c>
      <c r="BH185" s="148">
        <f>IF(N185="sníž. přenesená",J185,0)</f>
        <v>0</v>
      </c>
      <c r="BI185" s="148">
        <f>IF(N185="nulová",J185,0)</f>
        <v>0</v>
      </c>
      <c r="BJ185" s="17" t="s">
        <v>85</v>
      </c>
      <c r="BK185" s="148">
        <f>ROUND(I185*H185,2)</f>
        <v>0</v>
      </c>
      <c r="BL185" s="17" t="s">
        <v>184</v>
      </c>
      <c r="BM185" s="147" t="s">
        <v>377</v>
      </c>
    </row>
    <row r="186" spans="2:65" s="1" customFormat="1" ht="19.2" x14ac:dyDescent="0.2">
      <c r="B186" s="32"/>
      <c r="D186" s="149" t="s">
        <v>198</v>
      </c>
      <c r="F186" s="150" t="s">
        <v>378</v>
      </c>
      <c r="I186" s="151"/>
      <c r="L186" s="32"/>
      <c r="M186" s="152"/>
      <c r="T186" s="56"/>
      <c r="AT186" s="17" t="s">
        <v>198</v>
      </c>
      <c r="AU186" s="17" t="s">
        <v>87</v>
      </c>
    </row>
    <row r="187" spans="2:65" s="13" customFormat="1" x14ac:dyDescent="0.2">
      <c r="B187" s="159"/>
      <c r="D187" s="149" t="s">
        <v>199</v>
      </c>
      <c r="E187" s="160" t="s">
        <v>1</v>
      </c>
      <c r="F187" s="161" t="s">
        <v>379</v>
      </c>
      <c r="H187" s="162">
        <v>3.02</v>
      </c>
      <c r="I187" s="163"/>
      <c r="L187" s="159"/>
      <c r="M187" s="164"/>
      <c r="T187" s="165"/>
      <c r="AT187" s="160" t="s">
        <v>199</v>
      </c>
      <c r="AU187" s="160" t="s">
        <v>87</v>
      </c>
      <c r="AV187" s="13" t="s">
        <v>87</v>
      </c>
      <c r="AW187" s="13" t="s">
        <v>33</v>
      </c>
      <c r="AX187" s="13" t="s">
        <v>85</v>
      </c>
      <c r="AY187" s="160" t="s">
        <v>185</v>
      </c>
    </row>
    <row r="188" spans="2:65" s="1" customFormat="1" ht="21.75" customHeight="1" x14ac:dyDescent="0.2">
      <c r="B188" s="32"/>
      <c r="C188" s="136" t="s">
        <v>8</v>
      </c>
      <c r="D188" s="136" t="s">
        <v>191</v>
      </c>
      <c r="E188" s="137" t="s">
        <v>380</v>
      </c>
      <c r="F188" s="138" t="s">
        <v>381</v>
      </c>
      <c r="G188" s="139" t="s">
        <v>382</v>
      </c>
      <c r="H188" s="140">
        <v>307.52999999999997</v>
      </c>
      <c r="I188" s="141"/>
      <c r="J188" s="142">
        <f>ROUND(I188*H188,2)</f>
        <v>0</v>
      </c>
      <c r="K188" s="138" t="s">
        <v>195</v>
      </c>
      <c r="L188" s="32"/>
      <c r="M188" s="143" t="s">
        <v>1</v>
      </c>
      <c r="N188" s="144" t="s">
        <v>42</v>
      </c>
      <c r="P188" s="145">
        <f>O188*H188</f>
        <v>0</v>
      </c>
      <c r="Q188" s="145">
        <v>0</v>
      </c>
      <c r="R188" s="145">
        <f>Q188*H188</f>
        <v>0</v>
      </c>
      <c r="S188" s="145">
        <v>0</v>
      </c>
      <c r="T188" s="146">
        <f>S188*H188</f>
        <v>0</v>
      </c>
      <c r="AR188" s="147" t="s">
        <v>184</v>
      </c>
      <c r="AT188" s="147" t="s">
        <v>191</v>
      </c>
      <c r="AU188" s="147" t="s">
        <v>87</v>
      </c>
      <c r="AY188" s="17" t="s">
        <v>185</v>
      </c>
      <c r="BE188" s="148">
        <f>IF(N188="základní",J188,0)</f>
        <v>0</v>
      </c>
      <c r="BF188" s="148">
        <f>IF(N188="snížená",J188,0)</f>
        <v>0</v>
      </c>
      <c r="BG188" s="148">
        <f>IF(N188="zákl. přenesená",J188,0)</f>
        <v>0</v>
      </c>
      <c r="BH188" s="148">
        <f>IF(N188="sníž. přenesená",J188,0)</f>
        <v>0</v>
      </c>
      <c r="BI188" s="148">
        <f>IF(N188="nulová",J188,0)</f>
        <v>0</v>
      </c>
      <c r="BJ188" s="17" t="s">
        <v>85</v>
      </c>
      <c r="BK188" s="148">
        <f>ROUND(I188*H188,2)</f>
        <v>0</v>
      </c>
      <c r="BL188" s="17" t="s">
        <v>184</v>
      </c>
      <c r="BM188" s="147" t="s">
        <v>383</v>
      </c>
    </row>
    <row r="189" spans="2:65" s="1" customFormat="1" x14ac:dyDescent="0.2">
      <c r="B189" s="32"/>
      <c r="D189" s="149" t="s">
        <v>198</v>
      </c>
      <c r="F189" s="150" t="s">
        <v>384</v>
      </c>
      <c r="I189" s="151"/>
      <c r="L189" s="32"/>
      <c r="M189" s="152"/>
      <c r="T189" s="56"/>
      <c r="AT189" s="17" t="s">
        <v>198</v>
      </c>
      <c r="AU189" s="17" t="s">
        <v>87</v>
      </c>
    </row>
    <row r="190" spans="2:65" s="13" customFormat="1" x14ac:dyDescent="0.2">
      <c r="B190" s="159"/>
      <c r="D190" s="149" t="s">
        <v>199</v>
      </c>
      <c r="E190" s="160" t="s">
        <v>1</v>
      </c>
      <c r="F190" s="161" t="s">
        <v>385</v>
      </c>
      <c r="H190" s="162">
        <v>119.33</v>
      </c>
      <c r="I190" s="163"/>
      <c r="L190" s="159"/>
      <c r="M190" s="164"/>
      <c r="T190" s="165"/>
      <c r="AT190" s="160" t="s">
        <v>199</v>
      </c>
      <c r="AU190" s="160" t="s">
        <v>87</v>
      </c>
      <c r="AV190" s="13" t="s">
        <v>87</v>
      </c>
      <c r="AW190" s="13" t="s">
        <v>33</v>
      </c>
      <c r="AX190" s="13" t="s">
        <v>77</v>
      </c>
      <c r="AY190" s="160" t="s">
        <v>185</v>
      </c>
    </row>
    <row r="191" spans="2:65" s="13" customFormat="1" x14ac:dyDescent="0.2">
      <c r="B191" s="159"/>
      <c r="D191" s="149" t="s">
        <v>199</v>
      </c>
      <c r="E191" s="160" t="s">
        <v>1</v>
      </c>
      <c r="F191" s="161" t="s">
        <v>386</v>
      </c>
      <c r="H191" s="162">
        <v>188.2</v>
      </c>
      <c r="I191" s="163"/>
      <c r="L191" s="159"/>
      <c r="M191" s="164"/>
      <c r="T191" s="165"/>
      <c r="AT191" s="160" t="s">
        <v>199</v>
      </c>
      <c r="AU191" s="160" t="s">
        <v>87</v>
      </c>
      <c r="AV191" s="13" t="s">
        <v>87</v>
      </c>
      <c r="AW191" s="13" t="s">
        <v>33</v>
      </c>
      <c r="AX191" s="13" t="s">
        <v>77</v>
      </c>
      <c r="AY191" s="160" t="s">
        <v>185</v>
      </c>
    </row>
    <row r="192" spans="2:65" s="14" customFormat="1" x14ac:dyDescent="0.2">
      <c r="B192" s="169"/>
      <c r="D192" s="149" t="s">
        <v>199</v>
      </c>
      <c r="E192" s="170" t="s">
        <v>1</v>
      </c>
      <c r="F192" s="171" t="s">
        <v>324</v>
      </c>
      <c r="H192" s="172">
        <v>307.52999999999997</v>
      </c>
      <c r="I192" s="173"/>
      <c r="L192" s="169"/>
      <c r="M192" s="174"/>
      <c r="T192" s="175"/>
      <c r="AT192" s="170" t="s">
        <v>199</v>
      </c>
      <c r="AU192" s="170" t="s">
        <v>87</v>
      </c>
      <c r="AV192" s="14" t="s">
        <v>184</v>
      </c>
      <c r="AW192" s="14" t="s">
        <v>33</v>
      </c>
      <c r="AX192" s="14" t="s">
        <v>85</v>
      </c>
      <c r="AY192" s="170" t="s">
        <v>185</v>
      </c>
    </row>
    <row r="193" spans="2:65" s="1" customFormat="1" ht="16.5" customHeight="1" x14ac:dyDescent="0.2">
      <c r="B193" s="32"/>
      <c r="C193" s="136" t="s">
        <v>387</v>
      </c>
      <c r="D193" s="136" t="s">
        <v>191</v>
      </c>
      <c r="E193" s="137" t="s">
        <v>388</v>
      </c>
      <c r="F193" s="138" t="s">
        <v>389</v>
      </c>
      <c r="G193" s="139" t="s">
        <v>382</v>
      </c>
      <c r="H193" s="140">
        <v>123.012</v>
      </c>
      <c r="I193" s="141"/>
      <c r="J193" s="142">
        <f>ROUND(I193*H193,2)</f>
        <v>0</v>
      </c>
      <c r="K193" s="138" t="s">
        <v>195</v>
      </c>
      <c r="L193" s="32"/>
      <c r="M193" s="143" t="s">
        <v>1</v>
      </c>
      <c r="N193" s="144" t="s">
        <v>42</v>
      </c>
      <c r="P193" s="145">
        <f>O193*H193</f>
        <v>0</v>
      </c>
      <c r="Q193" s="145">
        <v>0</v>
      </c>
      <c r="R193" s="145">
        <f>Q193*H193</f>
        <v>0</v>
      </c>
      <c r="S193" s="145">
        <v>0</v>
      </c>
      <c r="T193" s="146">
        <f>S193*H193</f>
        <v>0</v>
      </c>
      <c r="AR193" s="147" t="s">
        <v>184</v>
      </c>
      <c r="AT193" s="147" t="s">
        <v>191</v>
      </c>
      <c r="AU193" s="147" t="s">
        <v>87</v>
      </c>
      <c r="AY193" s="17" t="s">
        <v>185</v>
      </c>
      <c r="BE193" s="148">
        <f>IF(N193="základní",J193,0)</f>
        <v>0</v>
      </c>
      <c r="BF193" s="148">
        <f>IF(N193="snížená",J193,0)</f>
        <v>0</v>
      </c>
      <c r="BG193" s="148">
        <f>IF(N193="zákl. přenesená",J193,0)</f>
        <v>0</v>
      </c>
      <c r="BH193" s="148">
        <f>IF(N193="sníž. přenesená",J193,0)</f>
        <v>0</v>
      </c>
      <c r="BI193" s="148">
        <f>IF(N193="nulová",J193,0)</f>
        <v>0</v>
      </c>
      <c r="BJ193" s="17" t="s">
        <v>85</v>
      </c>
      <c r="BK193" s="148">
        <f>ROUND(I193*H193,2)</f>
        <v>0</v>
      </c>
      <c r="BL193" s="17" t="s">
        <v>184</v>
      </c>
      <c r="BM193" s="147" t="s">
        <v>390</v>
      </c>
    </row>
    <row r="194" spans="2:65" s="1" customFormat="1" x14ac:dyDescent="0.2">
      <c r="B194" s="32"/>
      <c r="D194" s="149" t="s">
        <v>198</v>
      </c>
      <c r="F194" s="150" t="s">
        <v>391</v>
      </c>
      <c r="I194" s="151"/>
      <c r="L194" s="32"/>
      <c r="M194" s="152"/>
      <c r="T194" s="56"/>
      <c r="AT194" s="17" t="s">
        <v>198</v>
      </c>
      <c r="AU194" s="17" t="s">
        <v>87</v>
      </c>
    </row>
    <row r="195" spans="2:65" s="13" customFormat="1" x14ac:dyDescent="0.2">
      <c r="B195" s="159"/>
      <c r="D195" s="149" t="s">
        <v>199</v>
      </c>
      <c r="E195" s="160" t="s">
        <v>1</v>
      </c>
      <c r="F195" s="161" t="s">
        <v>392</v>
      </c>
      <c r="H195" s="162">
        <v>123.012</v>
      </c>
      <c r="I195" s="163"/>
      <c r="L195" s="159"/>
      <c r="M195" s="164"/>
      <c r="T195" s="165"/>
      <c r="AT195" s="160" t="s">
        <v>199</v>
      </c>
      <c r="AU195" s="160" t="s">
        <v>87</v>
      </c>
      <c r="AV195" s="13" t="s">
        <v>87</v>
      </c>
      <c r="AW195" s="13" t="s">
        <v>33</v>
      </c>
      <c r="AX195" s="13" t="s">
        <v>85</v>
      </c>
      <c r="AY195" s="160" t="s">
        <v>185</v>
      </c>
    </row>
    <row r="196" spans="2:65" s="1" customFormat="1" ht="21.75" customHeight="1" x14ac:dyDescent="0.2">
      <c r="B196" s="32"/>
      <c r="C196" s="136" t="s">
        <v>393</v>
      </c>
      <c r="D196" s="136" t="s">
        <v>191</v>
      </c>
      <c r="E196" s="137" t="s">
        <v>394</v>
      </c>
      <c r="F196" s="138" t="s">
        <v>395</v>
      </c>
      <c r="G196" s="139" t="s">
        <v>382</v>
      </c>
      <c r="H196" s="140">
        <v>21.36</v>
      </c>
      <c r="I196" s="141"/>
      <c r="J196" s="142">
        <f>ROUND(I196*H196,2)</f>
        <v>0</v>
      </c>
      <c r="K196" s="138" t="s">
        <v>195</v>
      </c>
      <c r="L196" s="32"/>
      <c r="M196" s="143" t="s">
        <v>1</v>
      </c>
      <c r="N196" s="144" t="s">
        <v>42</v>
      </c>
      <c r="P196" s="145">
        <f>O196*H196</f>
        <v>0</v>
      </c>
      <c r="Q196" s="145">
        <v>0</v>
      </c>
      <c r="R196" s="145">
        <f>Q196*H196</f>
        <v>0</v>
      </c>
      <c r="S196" s="145">
        <v>0</v>
      </c>
      <c r="T196" s="146">
        <f>S196*H196</f>
        <v>0</v>
      </c>
      <c r="AR196" s="147" t="s">
        <v>184</v>
      </c>
      <c r="AT196" s="147" t="s">
        <v>191</v>
      </c>
      <c r="AU196" s="147" t="s">
        <v>87</v>
      </c>
      <c r="AY196" s="17" t="s">
        <v>185</v>
      </c>
      <c r="BE196" s="148">
        <f>IF(N196="základní",J196,0)</f>
        <v>0</v>
      </c>
      <c r="BF196" s="148">
        <f>IF(N196="snížená",J196,0)</f>
        <v>0</v>
      </c>
      <c r="BG196" s="148">
        <f>IF(N196="zákl. přenesená",J196,0)</f>
        <v>0</v>
      </c>
      <c r="BH196" s="148">
        <f>IF(N196="sníž. přenesená",J196,0)</f>
        <v>0</v>
      </c>
      <c r="BI196" s="148">
        <f>IF(N196="nulová",J196,0)</f>
        <v>0</v>
      </c>
      <c r="BJ196" s="17" t="s">
        <v>85</v>
      </c>
      <c r="BK196" s="148">
        <f>ROUND(I196*H196,2)</f>
        <v>0</v>
      </c>
      <c r="BL196" s="17" t="s">
        <v>184</v>
      </c>
      <c r="BM196" s="147" t="s">
        <v>396</v>
      </c>
    </row>
    <row r="197" spans="2:65" s="1" customFormat="1" ht="19.2" x14ac:dyDescent="0.2">
      <c r="B197" s="32"/>
      <c r="D197" s="149" t="s">
        <v>198</v>
      </c>
      <c r="F197" s="150" t="s">
        <v>397</v>
      </c>
      <c r="I197" s="151"/>
      <c r="L197" s="32"/>
      <c r="M197" s="152"/>
      <c r="T197" s="56"/>
      <c r="AT197" s="17" t="s">
        <v>198</v>
      </c>
      <c r="AU197" s="17" t="s">
        <v>87</v>
      </c>
    </row>
    <row r="198" spans="2:65" s="13" customFormat="1" x14ac:dyDescent="0.2">
      <c r="B198" s="159"/>
      <c r="D198" s="149" t="s">
        <v>199</v>
      </c>
      <c r="E198" s="160" t="s">
        <v>1</v>
      </c>
      <c r="F198" s="161" t="s">
        <v>398</v>
      </c>
      <c r="H198" s="162">
        <v>21.36</v>
      </c>
      <c r="I198" s="163"/>
      <c r="L198" s="159"/>
      <c r="M198" s="164"/>
      <c r="T198" s="165"/>
      <c r="AT198" s="160" t="s">
        <v>199</v>
      </c>
      <c r="AU198" s="160" t="s">
        <v>87</v>
      </c>
      <c r="AV198" s="13" t="s">
        <v>87</v>
      </c>
      <c r="AW198" s="13" t="s">
        <v>33</v>
      </c>
      <c r="AX198" s="13" t="s">
        <v>85</v>
      </c>
      <c r="AY198" s="160" t="s">
        <v>185</v>
      </c>
    </row>
    <row r="199" spans="2:65" s="1" customFormat="1" ht="21.75" customHeight="1" x14ac:dyDescent="0.2">
      <c r="B199" s="32"/>
      <c r="C199" s="136" t="s">
        <v>399</v>
      </c>
      <c r="D199" s="136" t="s">
        <v>191</v>
      </c>
      <c r="E199" s="137" t="s">
        <v>400</v>
      </c>
      <c r="F199" s="138" t="s">
        <v>401</v>
      </c>
      <c r="G199" s="139" t="s">
        <v>382</v>
      </c>
      <c r="H199" s="140">
        <v>21.545999999999999</v>
      </c>
      <c r="I199" s="141"/>
      <c r="J199" s="142">
        <f>ROUND(I199*H199,2)</f>
        <v>0</v>
      </c>
      <c r="K199" s="138" t="s">
        <v>195</v>
      </c>
      <c r="L199" s="32"/>
      <c r="M199" s="143" t="s">
        <v>1</v>
      </c>
      <c r="N199" s="144" t="s">
        <v>42</v>
      </c>
      <c r="P199" s="145">
        <f>O199*H199</f>
        <v>0</v>
      </c>
      <c r="Q199" s="145">
        <v>0</v>
      </c>
      <c r="R199" s="145">
        <f>Q199*H199</f>
        <v>0</v>
      </c>
      <c r="S199" s="145">
        <v>0</v>
      </c>
      <c r="T199" s="146">
        <f>S199*H199</f>
        <v>0</v>
      </c>
      <c r="AR199" s="147" t="s">
        <v>184</v>
      </c>
      <c r="AT199" s="147" t="s">
        <v>191</v>
      </c>
      <c r="AU199" s="147" t="s">
        <v>87</v>
      </c>
      <c r="AY199" s="17" t="s">
        <v>185</v>
      </c>
      <c r="BE199" s="148">
        <f>IF(N199="základní",J199,0)</f>
        <v>0</v>
      </c>
      <c r="BF199" s="148">
        <f>IF(N199="snížená",J199,0)</f>
        <v>0</v>
      </c>
      <c r="BG199" s="148">
        <f>IF(N199="zákl. přenesená",J199,0)</f>
        <v>0</v>
      </c>
      <c r="BH199" s="148">
        <f>IF(N199="sníž. přenesená",J199,0)</f>
        <v>0</v>
      </c>
      <c r="BI199" s="148">
        <f>IF(N199="nulová",J199,0)</f>
        <v>0</v>
      </c>
      <c r="BJ199" s="17" t="s">
        <v>85</v>
      </c>
      <c r="BK199" s="148">
        <f>ROUND(I199*H199,2)</f>
        <v>0</v>
      </c>
      <c r="BL199" s="17" t="s">
        <v>184</v>
      </c>
      <c r="BM199" s="147" t="s">
        <v>402</v>
      </c>
    </row>
    <row r="200" spans="2:65" s="1" customFormat="1" ht="19.2" x14ac:dyDescent="0.2">
      <c r="B200" s="32"/>
      <c r="D200" s="149" t="s">
        <v>198</v>
      </c>
      <c r="F200" s="150" t="s">
        <v>403</v>
      </c>
      <c r="I200" s="151"/>
      <c r="L200" s="32"/>
      <c r="M200" s="152"/>
      <c r="T200" s="56"/>
      <c r="AT200" s="17" t="s">
        <v>198</v>
      </c>
      <c r="AU200" s="17" t="s">
        <v>87</v>
      </c>
    </row>
    <row r="201" spans="2:65" s="12" customFormat="1" x14ac:dyDescent="0.2">
      <c r="B201" s="153"/>
      <c r="D201" s="149" t="s">
        <v>199</v>
      </c>
      <c r="E201" s="154" t="s">
        <v>1</v>
      </c>
      <c r="F201" s="155" t="s">
        <v>404</v>
      </c>
      <c r="H201" s="154" t="s">
        <v>1</v>
      </c>
      <c r="I201" s="156"/>
      <c r="L201" s="153"/>
      <c r="M201" s="157"/>
      <c r="T201" s="158"/>
      <c r="AT201" s="154" t="s">
        <v>199</v>
      </c>
      <c r="AU201" s="154" t="s">
        <v>87</v>
      </c>
      <c r="AV201" s="12" t="s">
        <v>85</v>
      </c>
      <c r="AW201" s="12" t="s">
        <v>33</v>
      </c>
      <c r="AX201" s="12" t="s">
        <v>77</v>
      </c>
      <c r="AY201" s="154" t="s">
        <v>185</v>
      </c>
    </row>
    <row r="202" spans="2:65" s="13" customFormat="1" x14ac:dyDescent="0.2">
      <c r="B202" s="159"/>
      <c r="D202" s="149" t="s">
        <v>199</v>
      </c>
      <c r="E202" s="160" t="s">
        <v>1</v>
      </c>
      <c r="F202" s="161" t="s">
        <v>405</v>
      </c>
      <c r="H202" s="162">
        <v>21.545999999999999</v>
      </c>
      <c r="I202" s="163"/>
      <c r="L202" s="159"/>
      <c r="M202" s="164"/>
      <c r="T202" s="165"/>
      <c r="AT202" s="160" t="s">
        <v>199</v>
      </c>
      <c r="AU202" s="160" t="s">
        <v>87</v>
      </c>
      <c r="AV202" s="13" t="s">
        <v>87</v>
      </c>
      <c r="AW202" s="13" t="s">
        <v>33</v>
      </c>
      <c r="AX202" s="13" t="s">
        <v>85</v>
      </c>
      <c r="AY202" s="160" t="s">
        <v>185</v>
      </c>
    </row>
    <row r="203" spans="2:65" s="1" customFormat="1" ht="16.5" customHeight="1" x14ac:dyDescent="0.2">
      <c r="B203" s="32"/>
      <c r="C203" s="136" t="s">
        <v>406</v>
      </c>
      <c r="D203" s="136" t="s">
        <v>191</v>
      </c>
      <c r="E203" s="137" t="s">
        <v>407</v>
      </c>
      <c r="F203" s="138" t="s">
        <v>408</v>
      </c>
      <c r="G203" s="139" t="s">
        <v>382</v>
      </c>
      <c r="H203" s="140">
        <v>5.4720000000000004</v>
      </c>
      <c r="I203" s="141"/>
      <c r="J203" s="142">
        <f>ROUND(I203*H203,2)</f>
        <v>0</v>
      </c>
      <c r="K203" s="138" t="s">
        <v>195</v>
      </c>
      <c r="L203" s="32"/>
      <c r="M203" s="143" t="s">
        <v>1</v>
      </c>
      <c r="N203" s="144" t="s">
        <v>42</v>
      </c>
      <c r="P203" s="145">
        <f>O203*H203</f>
        <v>0</v>
      </c>
      <c r="Q203" s="145">
        <v>0</v>
      </c>
      <c r="R203" s="145">
        <f>Q203*H203</f>
        <v>0</v>
      </c>
      <c r="S203" s="145">
        <v>0</v>
      </c>
      <c r="T203" s="146">
        <f>S203*H203</f>
        <v>0</v>
      </c>
      <c r="AR203" s="147" t="s">
        <v>184</v>
      </c>
      <c r="AT203" s="147" t="s">
        <v>191</v>
      </c>
      <c r="AU203" s="147" t="s">
        <v>87</v>
      </c>
      <c r="AY203" s="17" t="s">
        <v>185</v>
      </c>
      <c r="BE203" s="148">
        <f>IF(N203="základní",J203,0)</f>
        <v>0</v>
      </c>
      <c r="BF203" s="148">
        <f>IF(N203="snížená",J203,0)</f>
        <v>0</v>
      </c>
      <c r="BG203" s="148">
        <f>IF(N203="zákl. přenesená",J203,0)</f>
        <v>0</v>
      </c>
      <c r="BH203" s="148">
        <f>IF(N203="sníž. přenesená",J203,0)</f>
        <v>0</v>
      </c>
      <c r="BI203" s="148">
        <f>IF(N203="nulová",J203,0)</f>
        <v>0</v>
      </c>
      <c r="BJ203" s="17" t="s">
        <v>85</v>
      </c>
      <c r="BK203" s="148">
        <f>ROUND(I203*H203,2)</f>
        <v>0</v>
      </c>
      <c r="BL203" s="17" t="s">
        <v>184</v>
      </c>
      <c r="BM203" s="147" t="s">
        <v>409</v>
      </c>
    </row>
    <row r="204" spans="2:65" s="1" customFormat="1" x14ac:dyDescent="0.2">
      <c r="B204" s="32"/>
      <c r="D204" s="149" t="s">
        <v>198</v>
      </c>
      <c r="F204" s="150" t="s">
        <v>410</v>
      </c>
      <c r="I204" s="151"/>
      <c r="L204" s="32"/>
      <c r="M204" s="152"/>
      <c r="T204" s="56"/>
      <c r="AT204" s="17" t="s">
        <v>198</v>
      </c>
      <c r="AU204" s="17" t="s">
        <v>87</v>
      </c>
    </row>
    <row r="205" spans="2:65" s="13" customFormat="1" x14ac:dyDescent="0.2">
      <c r="B205" s="159"/>
      <c r="D205" s="149" t="s">
        <v>199</v>
      </c>
      <c r="E205" s="160" t="s">
        <v>1</v>
      </c>
      <c r="F205" s="161" t="s">
        <v>411</v>
      </c>
      <c r="H205" s="162">
        <v>5.4720000000000004</v>
      </c>
      <c r="I205" s="163"/>
      <c r="L205" s="159"/>
      <c r="M205" s="164"/>
      <c r="T205" s="165"/>
      <c r="AT205" s="160" t="s">
        <v>199</v>
      </c>
      <c r="AU205" s="160" t="s">
        <v>87</v>
      </c>
      <c r="AV205" s="13" t="s">
        <v>87</v>
      </c>
      <c r="AW205" s="13" t="s">
        <v>33</v>
      </c>
      <c r="AX205" s="13" t="s">
        <v>85</v>
      </c>
      <c r="AY205" s="160" t="s">
        <v>185</v>
      </c>
    </row>
    <row r="206" spans="2:65" s="1" customFormat="1" ht="16.5" customHeight="1" x14ac:dyDescent="0.2">
      <c r="B206" s="32"/>
      <c r="C206" s="136" t="s">
        <v>412</v>
      </c>
      <c r="D206" s="136" t="s">
        <v>191</v>
      </c>
      <c r="E206" s="137" t="s">
        <v>413</v>
      </c>
      <c r="F206" s="138" t="s">
        <v>414</v>
      </c>
      <c r="G206" s="139" t="s">
        <v>296</v>
      </c>
      <c r="H206" s="140">
        <v>66.12</v>
      </c>
      <c r="I206" s="141"/>
      <c r="J206" s="142">
        <f>ROUND(I206*H206,2)</f>
        <v>0</v>
      </c>
      <c r="K206" s="138" t="s">
        <v>195</v>
      </c>
      <c r="L206" s="32"/>
      <c r="M206" s="143" t="s">
        <v>1</v>
      </c>
      <c r="N206" s="144" t="s">
        <v>42</v>
      </c>
      <c r="P206" s="145">
        <f>O206*H206</f>
        <v>0</v>
      </c>
      <c r="Q206" s="145">
        <v>8.4000000000000003E-4</v>
      </c>
      <c r="R206" s="145">
        <f>Q206*H206</f>
        <v>5.5540800000000008E-2</v>
      </c>
      <c r="S206" s="145">
        <v>0</v>
      </c>
      <c r="T206" s="146">
        <f>S206*H206</f>
        <v>0</v>
      </c>
      <c r="AR206" s="147" t="s">
        <v>184</v>
      </c>
      <c r="AT206" s="147" t="s">
        <v>191</v>
      </c>
      <c r="AU206" s="147" t="s">
        <v>87</v>
      </c>
      <c r="AY206" s="17" t="s">
        <v>185</v>
      </c>
      <c r="BE206" s="148">
        <f>IF(N206="základní",J206,0)</f>
        <v>0</v>
      </c>
      <c r="BF206" s="148">
        <f>IF(N206="snížená",J206,0)</f>
        <v>0</v>
      </c>
      <c r="BG206" s="148">
        <f>IF(N206="zákl. přenesená",J206,0)</f>
        <v>0</v>
      </c>
      <c r="BH206" s="148">
        <f>IF(N206="sníž. přenesená",J206,0)</f>
        <v>0</v>
      </c>
      <c r="BI206" s="148">
        <f>IF(N206="nulová",J206,0)</f>
        <v>0</v>
      </c>
      <c r="BJ206" s="17" t="s">
        <v>85</v>
      </c>
      <c r="BK206" s="148">
        <f>ROUND(I206*H206,2)</f>
        <v>0</v>
      </c>
      <c r="BL206" s="17" t="s">
        <v>184</v>
      </c>
      <c r="BM206" s="147" t="s">
        <v>415</v>
      </c>
    </row>
    <row r="207" spans="2:65" s="1" customFormat="1" x14ac:dyDescent="0.2">
      <c r="B207" s="32"/>
      <c r="D207" s="149" t="s">
        <v>198</v>
      </c>
      <c r="F207" s="150" t="s">
        <v>416</v>
      </c>
      <c r="I207" s="151"/>
      <c r="L207" s="32"/>
      <c r="M207" s="152"/>
      <c r="T207" s="56"/>
      <c r="AT207" s="17" t="s">
        <v>198</v>
      </c>
      <c r="AU207" s="17" t="s">
        <v>87</v>
      </c>
    </row>
    <row r="208" spans="2:65" s="13" customFormat="1" x14ac:dyDescent="0.2">
      <c r="B208" s="159"/>
      <c r="D208" s="149" t="s">
        <v>199</v>
      </c>
      <c r="E208" s="160" t="s">
        <v>1</v>
      </c>
      <c r="F208" s="161" t="s">
        <v>417</v>
      </c>
      <c r="H208" s="162">
        <v>47.88</v>
      </c>
      <c r="I208" s="163"/>
      <c r="L208" s="159"/>
      <c r="M208" s="164"/>
      <c r="T208" s="165"/>
      <c r="AT208" s="160" t="s">
        <v>199</v>
      </c>
      <c r="AU208" s="160" t="s">
        <v>87</v>
      </c>
      <c r="AV208" s="13" t="s">
        <v>87</v>
      </c>
      <c r="AW208" s="13" t="s">
        <v>33</v>
      </c>
      <c r="AX208" s="13" t="s">
        <v>77</v>
      </c>
      <c r="AY208" s="160" t="s">
        <v>185</v>
      </c>
    </row>
    <row r="209" spans="2:65" s="13" customFormat="1" x14ac:dyDescent="0.2">
      <c r="B209" s="159"/>
      <c r="D209" s="149" t="s">
        <v>199</v>
      </c>
      <c r="E209" s="160" t="s">
        <v>1</v>
      </c>
      <c r="F209" s="161" t="s">
        <v>418</v>
      </c>
      <c r="H209" s="162">
        <v>18.239999999999998</v>
      </c>
      <c r="I209" s="163"/>
      <c r="L209" s="159"/>
      <c r="M209" s="164"/>
      <c r="T209" s="165"/>
      <c r="AT209" s="160" t="s">
        <v>199</v>
      </c>
      <c r="AU209" s="160" t="s">
        <v>87</v>
      </c>
      <c r="AV209" s="13" t="s">
        <v>87</v>
      </c>
      <c r="AW209" s="13" t="s">
        <v>33</v>
      </c>
      <c r="AX209" s="13" t="s">
        <v>77</v>
      </c>
      <c r="AY209" s="160" t="s">
        <v>185</v>
      </c>
    </row>
    <row r="210" spans="2:65" s="14" customFormat="1" x14ac:dyDescent="0.2">
      <c r="B210" s="169"/>
      <c r="D210" s="149" t="s">
        <v>199</v>
      </c>
      <c r="E210" s="170" t="s">
        <v>1</v>
      </c>
      <c r="F210" s="171" t="s">
        <v>324</v>
      </c>
      <c r="H210" s="172">
        <v>66.12</v>
      </c>
      <c r="I210" s="173"/>
      <c r="L210" s="169"/>
      <c r="M210" s="174"/>
      <c r="T210" s="175"/>
      <c r="AT210" s="170" t="s">
        <v>199</v>
      </c>
      <c r="AU210" s="170" t="s">
        <v>87</v>
      </c>
      <c r="AV210" s="14" t="s">
        <v>184</v>
      </c>
      <c r="AW210" s="14" t="s">
        <v>33</v>
      </c>
      <c r="AX210" s="14" t="s">
        <v>85</v>
      </c>
      <c r="AY210" s="170" t="s">
        <v>185</v>
      </c>
    </row>
    <row r="211" spans="2:65" s="1" customFormat="1" ht="16.5" customHeight="1" x14ac:dyDescent="0.2">
      <c r="B211" s="32"/>
      <c r="C211" s="136" t="s">
        <v>7</v>
      </c>
      <c r="D211" s="136" t="s">
        <v>191</v>
      </c>
      <c r="E211" s="137" t="s">
        <v>419</v>
      </c>
      <c r="F211" s="138" t="s">
        <v>420</v>
      </c>
      <c r="G211" s="139" t="s">
        <v>296</v>
      </c>
      <c r="H211" s="140">
        <v>66.12</v>
      </c>
      <c r="I211" s="141"/>
      <c r="J211" s="142">
        <f>ROUND(I211*H211,2)</f>
        <v>0</v>
      </c>
      <c r="K211" s="138" t="s">
        <v>195</v>
      </c>
      <c r="L211" s="32"/>
      <c r="M211" s="143" t="s">
        <v>1</v>
      </c>
      <c r="N211" s="144" t="s">
        <v>42</v>
      </c>
      <c r="P211" s="145">
        <f>O211*H211</f>
        <v>0</v>
      </c>
      <c r="Q211" s="145">
        <v>0</v>
      </c>
      <c r="R211" s="145">
        <f>Q211*H211</f>
        <v>0</v>
      </c>
      <c r="S211" s="145">
        <v>0</v>
      </c>
      <c r="T211" s="146">
        <f>S211*H211</f>
        <v>0</v>
      </c>
      <c r="AR211" s="147" t="s">
        <v>184</v>
      </c>
      <c r="AT211" s="147" t="s">
        <v>191</v>
      </c>
      <c r="AU211" s="147" t="s">
        <v>87</v>
      </c>
      <c r="AY211" s="17" t="s">
        <v>185</v>
      </c>
      <c r="BE211" s="148">
        <f>IF(N211="základní",J211,0)</f>
        <v>0</v>
      </c>
      <c r="BF211" s="148">
        <f>IF(N211="snížená",J211,0)</f>
        <v>0</v>
      </c>
      <c r="BG211" s="148">
        <f>IF(N211="zákl. přenesená",J211,0)</f>
        <v>0</v>
      </c>
      <c r="BH211" s="148">
        <f>IF(N211="sníž. přenesená",J211,0)</f>
        <v>0</v>
      </c>
      <c r="BI211" s="148">
        <f>IF(N211="nulová",J211,0)</f>
        <v>0</v>
      </c>
      <c r="BJ211" s="17" t="s">
        <v>85</v>
      </c>
      <c r="BK211" s="148">
        <f>ROUND(I211*H211,2)</f>
        <v>0</v>
      </c>
      <c r="BL211" s="17" t="s">
        <v>184</v>
      </c>
      <c r="BM211" s="147" t="s">
        <v>421</v>
      </c>
    </row>
    <row r="212" spans="2:65" s="1" customFormat="1" ht="19.2" x14ac:dyDescent="0.2">
      <c r="B212" s="32"/>
      <c r="D212" s="149" t="s">
        <v>198</v>
      </c>
      <c r="F212" s="150" t="s">
        <v>422</v>
      </c>
      <c r="I212" s="151"/>
      <c r="L212" s="32"/>
      <c r="M212" s="152"/>
      <c r="T212" s="56"/>
      <c r="AT212" s="17" t="s">
        <v>198</v>
      </c>
      <c r="AU212" s="17" t="s">
        <v>87</v>
      </c>
    </row>
    <row r="213" spans="2:65" s="13" customFormat="1" x14ac:dyDescent="0.2">
      <c r="B213" s="159"/>
      <c r="D213" s="149" t="s">
        <v>199</v>
      </c>
      <c r="E213" s="160" t="s">
        <v>1</v>
      </c>
      <c r="F213" s="161" t="s">
        <v>423</v>
      </c>
      <c r="H213" s="162">
        <v>66.12</v>
      </c>
      <c r="I213" s="163"/>
      <c r="L213" s="159"/>
      <c r="M213" s="164"/>
      <c r="T213" s="165"/>
      <c r="AT213" s="160" t="s">
        <v>199</v>
      </c>
      <c r="AU213" s="160" t="s">
        <v>87</v>
      </c>
      <c r="AV213" s="13" t="s">
        <v>87</v>
      </c>
      <c r="AW213" s="13" t="s">
        <v>33</v>
      </c>
      <c r="AX213" s="13" t="s">
        <v>85</v>
      </c>
      <c r="AY213" s="160" t="s">
        <v>185</v>
      </c>
    </row>
    <row r="214" spans="2:65" s="1" customFormat="1" ht="21.75" customHeight="1" x14ac:dyDescent="0.2">
      <c r="B214" s="32"/>
      <c r="C214" s="136" t="s">
        <v>424</v>
      </c>
      <c r="D214" s="136" t="s">
        <v>191</v>
      </c>
      <c r="E214" s="137" t="s">
        <v>425</v>
      </c>
      <c r="F214" s="138" t="s">
        <v>426</v>
      </c>
      <c r="G214" s="139" t="s">
        <v>382</v>
      </c>
      <c r="H214" s="140">
        <v>355.90800000000002</v>
      </c>
      <c r="I214" s="141"/>
      <c r="J214" s="142">
        <f>ROUND(I214*H214,2)</f>
        <v>0</v>
      </c>
      <c r="K214" s="138" t="s">
        <v>195</v>
      </c>
      <c r="L214" s="32"/>
      <c r="M214" s="143" t="s">
        <v>1</v>
      </c>
      <c r="N214" s="144" t="s">
        <v>42</v>
      </c>
      <c r="P214" s="145">
        <f>O214*H214</f>
        <v>0</v>
      </c>
      <c r="Q214" s="145">
        <v>0</v>
      </c>
      <c r="R214" s="145">
        <f>Q214*H214</f>
        <v>0</v>
      </c>
      <c r="S214" s="145">
        <v>0</v>
      </c>
      <c r="T214" s="146">
        <f>S214*H214</f>
        <v>0</v>
      </c>
      <c r="AR214" s="147" t="s">
        <v>184</v>
      </c>
      <c r="AT214" s="147" t="s">
        <v>191</v>
      </c>
      <c r="AU214" s="147" t="s">
        <v>87</v>
      </c>
      <c r="AY214" s="17" t="s">
        <v>185</v>
      </c>
      <c r="BE214" s="148">
        <f>IF(N214="základní",J214,0)</f>
        <v>0</v>
      </c>
      <c r="BF214" s="148">
        <f>IF(N214="snížená",J214,0)</f>
        <v>0</v>
      </c>
      <c r="BG214" s="148">
        <f>IF(N214="zákl. přenesená",J214,0)</f>
        <v>0</v>
      </c>
      <c r="BH214" s="148">
        <f>IF(N214="sníž. přenesená",J214,0)</f>
        <v>0</v>
      </c>
      <c r="BI214" s="148">
        <f>IF(N214="nulová",J214,0)</f>
        <v>0</v>
      </c>
      <c r="BJ214" s="17" t="s">
        <v>85</v>
      </c>
      <c r="BK214" s="148">
        <f>ROUND(I214*H214,2)</f>
        <v>0</v>
      </c>
      <c r="BL214" s="17" t="s">
        <v>184</v>
      </c>
      <c r="BM214" s="147" t="s">
        <v>427</v>
      </c>
    </row>
    <row r="215" spans="2:65" s="1" customFormat="1" ht="19.2" x14ac:dyDescent="0.2">
      <c r="B215" s="32"/>
      <c r="D215" s="149" t="s">
        <v>198</v>
      </c>
      <c r="F215" s="150" t="s">
        <v>428</v>
      </c>
      <c r="I215" s="151"/>
      <c r="L215" s="32"/>
      <c r="M215" s="152"/>
      <c r="T215" s="56"/>
      <c r="AT215" s="17" t="s">
        <v>198</v>
      </c>
      <c r="AU215" s="17" t="s">
        <v>87</v>
      </c>
    </row>
    <row r="216" spans="2:65" s="12" customFormat="1" x14ac:dyDescent="0.2">
      <c r="B216" s="153"/>
      <c r="D216" s="149" t="s">
        <v>199</v>
      </c>
      <c r="E216" s="154" t="s">
        <v>1</v>
      </c>
      <c r="F216" s="155" t="s">
        <v>429</v>
      </c>
      <c r="H216" s="154" t="s">
        <v>1</v>
      </c>
      <c r="I216" s="156"/>
      <c r="L216" s="153"/>
      <c r="M216" s="157"/>
      <c r="T216" s="158"/>
      <c r="AT216" s="154" t="s">
        <v>199</v>
      </c>
      <c r="AU216" s="154" t="s">
        <v>87</v>
      </c>
      <c r="AV216" s="12" t="s">
        <v>85</v>
      </c>
      <c r="AW216" s="12" t="s">
        <v>33</v>
      </c>
      <c r="AX216" s="12" t="s">
        <v>77</v>
      </c>
      <c r="AY216" s="154" t="s">
        <v>185</v>
      </c>
    </row>
    <row r="217" spans="2:65" s="12" customFormat="1" x14ac:dyDescent="0.2">
      <c r="B217" s="153"/>
      <c r="D217" s="149" t="s">
        <v>199</v>
      </c>
      <c r="E217" s="154" t="s">
        <v>1</v>
      </c>
      <c r="F217" s="155" t="s">
        <v>430</v>
      </c>
      <c r="H217" s="154" t="s">
        <v>1</v>
      </c>
      <c r="I217" s="156"/>
      <c r="L217" s="153"/>
      <c r="M217" s="157"/>
      <c r="T217" s="158"/>
      <c r="AT217" s="154" t="s">
        <v>199</v>
      </c>
      <c r="AU217" s="154" t="s">
        <v>87</v>
      </c>
      <c r="AV217" s="12" t="s">
        <v>85</v>
      </c>
      <c r="AW217" s="12" t="s">
        <v>33</v>
      </c>
      <c r="AX217" s="12" t="s">
        <v>77</v>
      </c>
      <c r="AY217" s="154" t="s">
        <v>185</v>
      </c>
    </row>
    <row r="218" spans="2:65" s="13" customFormat="1" x14ac:dyDescent="0.2">
      <c r="B218" s="159"/>
      <c r="D218" s="149" t="s">
        <v>199</v>
      </c>
      <c r="E218" s="160" t="s">
        <v>1</v>
      </c>
      <c r="F218" s="161" t="s">
        <v>431</v>
      </c>
      <c r="H218" s="162">
        <v>307.52999999999997</v>
      </c>
      <c r="I218" s="163"/>
      <c r="L218" s="159"/>
      <c r="M218" s="164"/>
      <c r="T218" s="165"/>
      <c r="AT218" s="160" t="s">
        <v>199</v>
      </c>
      <c r="AU218" s="160" t="s">
        <v>87</v>
      </c>
      <c r="AV218" s="13" t="s">
        <v>87</v>
      </c>
      <c r="AW218" s="13" t="s">
        <v>33</v>
      </c>
      <c r="AX218" s="13" t="s">
        <v>77</v>
      </c>
      <c r="AY218" s="160" t="s">
        <v>185</v>
      </c>
    </row>
    <row r="219" spans="2:65" s="13" customFormat="1" x14ac:dyDescent="0.2">
      <c r="B219" s="159"/>
      <c r="D219" s="149" t="s">
        <v>199</v>
      </c>
      <c r="E219" s="160" t="s">
        <v>1</v>
      </c>
      <c r="F219" s="161" t="s">
        <v>432</v>
      </c>
      <c r="H219" s="162">
        <v>42.905999999999999</v>
      </c>
      <c r="I219" s="163"/>
      <c r="L219" s="159"/>
      <c r="M219" s="164"/>
      <c r="T219" s="165"/>
      <c r="AT219" s="160" t="s">
        <v>199</v>
      </c>
      <c r="AU219" s="160" t="s">
        <v>87</v>
      </c>
      <c r="AV219" s="13" t="s">
        <v>87</v>
      </c>
      <c r="AW219" s="13" t="s">
        <v>33</v>
      </c>
      <c r="AX219" s="13" t="s">
        <v>77</v>
      </c>
      <c r="AY219" s="160" t="s">
        <v>185</v>
      </c>
    </row>
    <row r="220" spans="2:65" s="13" customFormat="1" x14ac:dyDescent="0.2">
      <c r="B220" s="159"/>
      <c r="D220" s="149" t="s">
        <v>199</v>
      </c>
      <c r="E220" s="160" t="s">
        <v>1</v>
      </c>
      <c r="F220" s="161" t="s">
        <v>433</v>
      </c>
      <c r="H220" s="162">
        <v>5.4720000000000004</v>
      </c>
      <c r="I220" s="163"/>
      <c r="L220" s="159"/>
      <c r="M220" s="164"/>
      <c r="T220" s="165"/>
      <c r="AT220" s="160" t="s">
        <v>199</v>
      </c>
      <c r="AU220" s="160" t="s">
        <v>87</v>
      </c>
      <c r="AV220" s="13" t="s">
        <v>87</v>
      </c>
      <c r="AW220" s="13" t="s">
        <v>33</v>
      </c>
      <c r="AX220" s="13" t="s">
        <v>77</v>
      </c>
      <c r="AY220" s="160" t="s">
        <v>185</v>
      </c>
    </row>
    <row r="221" spans="2:65" s="14" customFormat="1" x14ac:dyDescent="0.2">
      <c r="B221" s="169"/>
      <c r="D221" s="149" t="s">
        <v>199</v>
      </c>
      <c r="E221" s="170" t="s">
        <v>1</v>
      </c>
      <c r="F221" s="171" t="s">
        <v>324</v>
      </c>
      <c r="H221" s="172">
        <v>355.90800000000002</v>
      </c>
      <c r="I221" s="173"/>
      <c r="L221" s="169"/>
      <c r="M221" s="174"/>
      <c r="T221" s="175"/>
      <c r="AT221" s="170" t="s">
        <v>199</v>
      </c>
      <c r="AU221" s="170" t="s">
        <v>87</v>
      </c>
      <c r="AV221" s="14" t="s">
        <v>184</v>
      </c>
      <c r="AW221" s="14" t="s">
        <v>33</v>
      </c>
      <c r="AX221" s="14" t="s">
        <v>85</v>
      </c>
      <c r="AY221" s="170" t="s">
        <v>185</v>
      </c>
    </row>
    <row r="222" spans="2:65" s="1" customFormat="1" ht="24.15" customHeight="1" x14ac:dyDescent="0.2">
      <c r="B222" s="32"/>
      <c r="C222" s="136" t="s">
        <v>434</v>
      </c>
      <c r="D222" s="136" t="s">
        <v>191</v>
      </c>
      <c r="E222" s="137" t="s">
        <v>435</v>
      </c>
      <c r="F222" s="138" t="s">
        <v>436</v>
      </c>
      <c r="G222" s="139" t="s">
        <v>382</v>
      </c>
      <c r="H222" s="140">
        <v>3914.9879999999998</v>
      </c>
      <c r="I222" s="141"/>
      <c r="J222" s="142">
        <f>ROUND(I222*H222,2)</f>
        <v>0</v>
      </c>
      <c r="K222" s="138" t="s">
        <v>195</v>
      </c>
      <c r="L222" s="32"/>
      <c r="M222" s="143" t="s">
        <v>1</v>
      </c>
      <c r="N222" s="144" t="s">
        <v>42</v>
      </c>
      <c r="P222" s="145">
        <f>O222*H222</f>
        <v>0</v>
      </c>
      <c r="Q222" s="145">
        <v>0</v>
      </c>
      <c r="R222" s="145">
        <f>Q222*H222</f>
        <v>0</v>
      </c>
      <c r="S222" s="145">
        <v>0</v>
      </c>
      <c r="T222" s="146">
        <f>S222*H222</f>
        <v>0</v>
      </c>
      <c r="AR222" s="147" t="s">
        <v>184</v>
      </c>
      <c r="AT222" s="147" t="s">
        <v>191</v>
      </c>
      <c r="AU222" s="147" t="s">
        <v>87</v>
      </c>
      <c r="AY222" s="17" t="s">
        <v>185</v>
      </c>
      <c r="BE222" s="148">
        <f>IF(N222="základní",J222,0)</f>
        <v>0</v>
      </c>
      <c r="BF222" s="148">
        <f>IF(N222="snížená",J222,0)</f>
        <v>0</v>
      </c>
      <c r="BG222" s="148">
        <f>IF(N222="zákl. přenesená",J222,0)</f>
        <v>0</v>
      </c>
      <c r="BH222" s="148">
        <f>IF(N222="sníž. přenesená",J222,0)</f>
        <v>0</v>
      </c>
      <c r="BI222" s="148">
        <f>IF(N222="nulová",J222,0)</f>
        <v>0</v>
      </c>
      <c r="BJ222" s="17" t="s">
        <v>85</v>
      </c>
      <c r="BK222" s="148">
        <f>ROUND(I222*H222,2)</f>
        <v>0</v>
      </c>
      <c r="BL222" s="17" t="s">
        <v>184</v>
      </c>
      <c r="BM222" s="147" t="s">
        <v>437</v>
      </c>
    </row>
    <row r="223" spans="2:65" s="1" customFormat="1" ht="28.8" x14ac:dyDescent="0.2">
      <c r="B223" s="32"/>
      <c r="D223" s="149" t="s">
        <v>198</v>
      </c>
      <c r="F223" s="150" t="s">
        <v>438</v>
      </c>
      <c r="I223" s="151"/>
      <c r="L223" s="32"/>
      <c r="M223" s="152"/>
      <c r="T223" s="56"/>
      <c r="AT223" s="17" t="s">
        <v>198</v>
      </c>
      <c r="AU223" s="17" t="s">
        <v>87</v>
      </c>
    </row>
    <row r="224" spans="2:65" s="12" customFormat="1" x14ac:dyDescent="0.2">
      <c r="B224" s="153"/>
      <c r="D224" s="149" t="s">
        <v>199</v>
      </c>
      <c r="E224" s="154" t="s">
        <v>1</v>
      </c>
      <c r="F224" s="155" t="s">
        <v>430</v>
      </c>
      <c r="H224" s="154" t="s">
        <v>1</v>
      </c>
      <c r="I224" s="156"/>
      <c r="L224" s="153"/>
      <c r="M224" s="157"/>
      <c r="T224" s="158"/>
      <c r="AT224" s="154" t="s">
        <v>199</v>
      </c>
      <c r="AU224" s="154" t="s">
        <v>87</v>
      </c>
      <c r="AV224" s="12" t="s">
        <v>85</v>
      </c>
      <c r="AW224" s="12" t="s">
        <v>33</v>
      </c>
      <c r="AX224" s="12" t="s">
        <v>77</v>
      </c>
      <c r="AY224" s="154" t="s">
        <v>185</v>
      </c>
    </row>
    <row r="225" spans="2:65" s="13" customFormat="1" x14ac:dyDescent="0.2">
      <c r="B225" s="159"/>
      <c r="D225" s="149" t="s">
        <v>199</v>
      </c>
      <c r="E225" s="160" t="s">
        <v>1</v>
      </c>
      <c r="F225" s="161" t="s">
        <v>439</v>
      </c>
      <c r="H225" s="162">
        <v>3914.9879999999998</v>
      </c>
      <c r="I225" s="163"/>
      <c r="L225" s="159"/>
      <c r="M225" s="164"/>
      <c r="T225" s="165"/>
      <c r="AT225" s="160" t="s">
        <v>199</v>
      </c>
      <c r="AU225" s="160" t="s">
        <v>87</v>
      </c>
      <c r="AV225" s="13" t="s">
        <v>87</v>
      </c>
      <c r="AW225" s="13" t="s">
        <v>33</v>
      </c>
      <c r="AX225" s="13" t="s">
        <v>85</v>
      </c>
      <c r="AY225" s="160" t="s">
        <v>185</v>
      </c>
    </row>
    <row r="226" spans="2:65" s="1" customFormat="1" ht="16.5" customHeight="1" x14ac:dyDescent="0.2">
      <c r="B226" s="32"/>
      <c r="C226" s="136" t="s">
        <v>440</v>
      </c>
      <c r="D226" s="136" t="s">
        <v>191</v>
      </c>
      <c r="E226" s="137" t="s">
        <v>441</v>
      </c>
      <c r="F226" s="138" t="s">
        <v>442</v>
      </c>
      <c r="G226" s="139" t="s">
        <v>443</v>
      </c>
      <c r="H226" s="140">
        <v>640.63400000000001</v>
      </c>
      <c r="I226" s="141"/>
      <c r="J226" s="142">
        <f>ROUND(I226*H226,2)</f>
        <v>0</v>
      </c>
      <c r="K226" s="138" t="s">
        <v>195</v>
      </c>
      <c r="L226" s="32"/>
      <c r="M226" s="143" t="s">
        <v>1</v>
      </c>
      <c r="N226" s="144" t="s">
        <v>42</v>
      </c>
      <c r="P226" s="145">
        <f>O226*H226</f>
        <v>0</v>
      </c>
      <c r="Q226" s="145">
        <v>0</v>
      </c>
      <c r="R226" s="145">
        <f>Q226*H226</f>
        <v>0</v>
      </c>
      <c r="S226" s="145">
        <v>0</v>
      </c>
      <c r="T226" s="146">
        <f>S226*H226</f>
        <v>0</v>
      </c>
      <c r="AR226" s="147" t="s">
        <v>184</v>
      </c>
      <c r="AT226" s="147" t="s">
        <v>191</v>
      </c>
      <c r="AU226" s="147" t="s">
        <v>87</v>
      </c>
      <c r="AY226" s="17" t="s">
        <v>185</v>
      </c>
      <c r="BE226" s="148">
        <f>IF(N226="základní",J226,0)</f>
        <v>0</v>
      </c>
      <c r="BF226" s="148">
        <f>IF(N226="snížená",J226,0)</f>
        <v>0</v>
      </c>
      <c r="BG226" s="148">
        <f>IF(N226="zákl. přenesená",J226,0)</f>
        <v>0</v>
      </c>
      <c r="BH226" s="148">
        <f>IF(N226="sníž. přenesená",J226,0)</f>
        <v>0</v>
      </c>
      <c r="BI226" s="148">
        <f>IF(N226="nulová",J226,0)</f>
        <v>0</v>
      </c>
      <c r="BJ226" s="17" t="s">
        <v>85</v>
      </c>
      <c r="BK226" s="148">
        <f>ROUND(I226*H226,2)</f>
        <v>0</v>
      </c>
      <c r="BL226" s="17" t="s">
        <v>184</v>
      </c>
      <c r="BM226" s="147" t="s">
        <v>444</v>
      </c>
    </row>
    <row r="227" spans="2:65" s="1" customFormat="1" ht="19.2" x14ac:dyDescent="0.2">
      <c r="B227" s="32"/>
      <c r="D227" s="149" t="s">
        <v>198</v>
      </c>
      <c r="F227" s="150" t="s">
        <v>445</v>
      </c>
      <c r="I227" s="151"/>
      <c r="L227" s="32"/>
      <c r="M227" s="152"/>
      <c r="T227" s="56"/>
      <c r="AT227" s="17" t="s">
        <v>198</v>
      </c>
      <c r="AU227" s="17" t="s">
        <v>87</v>
      </c>
    </row>
    <row r="228" spans="2:65" s="13" customFormat="1" x14ac:dyDescent="0.2">
      <c r="B228" s="159"/>
      <c r="D228" s="149" t="s">
        <v>199</v>
      </c>
      <c r="E228" s="160" t="s">
        <v>1</v>
      </c>
      <c r="F228" s="161" t="s">
        <v>446</v>
      </c>
      <c r="H228" s="162">
        <v>640.63400000000001</v>
      </c>
      <c r="I228" s="163"/>
      <c r="L228" s="159"/>
      <c r="M228" s="164"/>
      <c r="T228" s="165"/>
      <c r="AT228" s="160" t="s">
        <v>199</v>
      </c>
      <c r="AU228" s="160" t="s">
        <v>87</v>
      </c>
      <c r="AV228" s="13" t="s">
        <v>87</v>
      </c>
      <c r="AW228" s="13" t="s">
        <v>33</v>
      </c>
      <c r="AX228" s="13" t="s">
        <v>85</v>
      </c>
      <c r="AY228" s="160" t="s">
        <v>185</v>
      </c>
    </row>
    <row r="229" spans="2:65" s="1" customFormat="1" ht="21.75" customHeight="1" x14ac:dyDescent="0.2">
      <c r="B229" s="32"/>
      <c r="C229" s="136" t="s">
        <v>447</v>
      </c>
      <c r="D229" s="136" t="s">
        <v>191</v>
      </c>
      <c r="E229" s="137" t="s">
        <v>448</v>
      </c>
      <c r="F229" s="138" t="s">
        <v>449</v>
      </c>
      <c r="G229" s="139" t="s">
        <v>382</v>
      </c>
      <c r="H229" s="140">
        <v>193.8</v>
      </c>
      <c r="I229" s="141"/>
      <c r="J229" s="142">
        <f>ROUND(I229*H229,2)</f>
        <v>0</v>
      </c>
      <c r="K229" s="138" t="s">
        <v>195</v>
      </c>
      <c r="L229" s="32"/>
      <c r="M229" s="143" t="s">
        <v>1</v>
      </c>
      <c r="N229" s="144" t="s">
        <v>42</v>
      </c>
      <c r="P229" s="145">
        <f>O229*H229</f>
        <v>0</v>
      </c>
      <c r="Q229" s="145">
        <v>0</v>
      </c>
      <c r="R229" s="145">
        <f>Q229*H229</f>
        <v>0</v>
      </c>
      <c r="S229" s="145">
        <v>0</v>
      </c>
      <c r="T229" s="146">
        <f>S229*H229</f>
        <v>0</v>
      </c>
      <c r="AR229" s="147" t="s">
        <v>184</v>
      </c>
      <c r="AT229" s="147" t="s">
        <v>191</v>
      </c>
      <c r="AU229" s="147" t="s">
        <v>87</v>
      </c>
      <c r="AY229" s="17" t="s">
        <v>185</v>
      </c>
      <c r="BE229" s="148">
        <f>IF(N229="základní",J229,0)</f>
        <v>0</v>
      </c>
      <c r="BF229" s="148">
        <f>IF(N229="snížená",J229,0)</f>
        <v>0</v>
      </c>
      <c r="BG229" s="148">
        <f>IF(N229="zákl. přenesená",J229,0)</f>
        <v>0</v>
      </c>
      <c r="BH229" s="148">
        <f>IF(N229="sníž. přenesená",J229,0)</f>
        <v>0</v>
      </c>
      <c r="BI229" s="148">
        <f>IF(N229="nulová",J229,0)</f>
        <v>0</v>
      </c>
      <c r="BJ229" s="17" t="s">
        <v>85</v>
      </c>
      <c r="BK229" s="148">
        <f>ROUND(I229*H229,2)</f>
        <v>0</v>
      </c>
      <c r="BL229" s="17" t="s">
        <v>184</v>
      </c>
      <c r="BM229" s="147" t="s">
        <v>450</v>
      </c>
    </row>
    <row r="230" spans="2:65" s="1" customFormat="1" ht="19.2" x14ac:dyDescent="0.2">
      <c r="B230" s="32"/>
      <c r="D230" s="149" t="s">
        <v>198</v>
      </c>
      <c r="F230" s="150" t="s">
        <v>451</v>
      </c>
      <c r="I230" s="151"/>
      <c r="L230" s="32"/>
      <c r="M230" s="152"/>
      <c r="T230" s="56"/>
      <c r="AT230" s="17" t="s">
        <v>198</v>
      </c>
      <c r="AU230" s="17" t="s">
        <v>87</v>
      </c>
    </row>
    <row r="231" spans="2:65" s="13" customFormat="1" x14ac:dyDescent="0.2">
      <c r="B231" s="159"/>
      <c r="D231" s="149" t="s">
        <v>199</v>
      </c>
      <c r="E231" s="160" t="s">
        <v>1</v>
      </c>
      <c r="F231" s="161" t="s">
        <v>452</v>
      </c>
      <c r="H231" s="162">
        <v>5.6</v>
      </c>
      <c r="I231" s="163"/>
      <c r="L231" s="159"/>
      <c r="M231" s="164"/>
      <c r="T231" s="165"/>
      <c r="AT231" s="160" t="s">
        <v>199</v>
      </c>
      <c r="AU231" s="160" t="s">
        <v>87</v>
      </c>
      <c r="AV231" s="13" t="s">
        <v>87</v>
      </c>
      <c r="AW231" s="13" t="s">
        <v>33</v>
      </c>
      <c r="AX231" s="13" t="s">
        <v>77</v>
      </c>
      <c r="AY231" s="160" t="s">
        <v>185</v>
      </c>
    </row>
    <row r="232" spans="2:65" s="13" customFormat="1" x14ac:dyDescent="0.2">
      <c r="B232" s="159"/>
      <c r="D232" s="149" t="s">
        <v>199</v>
      </c>
      <c r="E232" s="160" t="s">
        <v>1</v>
      </c>
      <c r="F232" s="161" t="s">
        <v>453</v>
      </c>
      <c r="H232" s="162">
        <v>188.2</v>
      </c>
      <c r="I232" s="163"/>
      <c r="L232" s="159"/>
      <c r="M232" s="164"/>
      <c r="T232" s="165"/>
      <c r="AT232" s="160" t="s">
        <v>199</v>
      </c>
      <c r="AU232" s="160" t="s">
        <v>87</v>
      </c>
      <c r="AV232" s="13" t="s">
        <v>87</v>
      </c>
      <c r="AW232" s="13" t="s">
        <v>33</v>
      </c>
      <c r="AX232" s="13" t="s">
        <v>77</v>
      </c>
      <c r="AY232" s="160" t="s">
        <v>185</v>
      </c>
    </row>
    <row r="233" spans="2:65" s="14" customFormat="1" x14ac:dyDescent="0.2">
      <c r="B233" s="169"/>
      <c r="D233" s="149" t="s">
        <v>199</v>
      </c>
      <c r="E233" s="170" t="s">
        <v>1</v>
      </c>
      <c r="F233" s="171" t="s">
        <v>324</v>
      </c>
      <c r="H233" s="172">
        <v>193.8</v>
      </c>
      <c r="I233" s="173"/>
      <c r="L233" s="169"/>
      <c r="M233" s="174"/>
      <c r="T233" s="175"/>
      <c r="AT233" s="170" t="s">
        <v>199</v>
      </c>
      <c r="AU233" s="170" t="s">
        <v>87</v>
      </c>
      <c r="AV233" s="14" t="s">
        <v>184</v>
      </c>
      <c r="AW233" s="14" t="s">
        <v>33</v>
      </c>
      <c r="AX233" s="14" t="s">
        <v>85</v>
      </c>
      <c r="AY233" s="170" t="s">
        <v>185</v>
      </c>
    </row>
    <row r="234" spans="2:65" s="1" customFormat="1" ht="16.5" customHeight="1" x14ac:dyDescent="0.2">
      <c r="B234" s="32"/>
      <c r="C234" s="176" t="s">
        <v>454</v>
      </c>
      <c r="D234" s="176" t="s">
        <v>455</v>
      </c>
      <c r="E234" s="177" t="s">
        <v>456</v>
      </c>
      <c r="F234" s="178" t="s">
        <v>457</v>
      </c>
      <c r="G234" s="179" t="s">
        <v>443</v>
      </c>
      <c r="H234" s="180">
        <v>182.976</v>
      </c>
      <c r="I234" s="181"/>
      <c r="J234" s="182">
        <f>ROUND(I234*H234,2)</f>
        <v>0</v>
      </c>
      <c r="K234" s="178" t="s">
        <v>195</v>
      </c>
      <c r="L234" s="183"/>
      <c r="M234" s="184" t="s">
        <v>1</v>
      </c>
      <c r="N234" s="185" t="s">
        <v>42</v>
      </c>
      <c r="P234" s="145">
        <f>O234*H234</f>
        <v>0</v>
      </c>
      <c r="Q234" s="145">
        <v>1</v>
      </c>
      <c r="R234" s="145">
        <f>Q234*H234</f>
        <v>182.976</v>
      </c>
      <c r="S234" s="145">
        <v>0</v>
      </c>
      <c r="T234" s="146">
        <f>S234*H234</f>
        <v>0</v>
      </c>
      <c r="AR234" s="147" t="s">
        <v>236</v>
      </c>
      <c r="AT234" s="147" t="s">
        <v>455</v>
      </c>
      <c r="AU234" s="147" t="s">
        <v>87</v>
      </c>
      <c r="AY234" s="17" t="s">
        <v>185</v>
      </c>
      <c r="BE234" s="148">
        <f>IF(N234="základní",J234,0)</f>
        <v>0</v>
      </c>
      <c r="BF234" s="148">
        <f>IF(N234="snížená",J234,0)</f>
        <v>0</v>
      </c>
      <c r="BG234" s="148">
        <f>IF(N234="zákl. přenesená",J234,0)</f>
        <v>0</v>
      </c>
      <c r="BH234" s="148">
        <f>IF(N234="sníž. přenesená",J234,0)</f>
        <v>0</v>
      </c>
      <c r="BI234" s="148">
        <f>IF(N234="nulová",J234,0)</f>
        <v>0</v>
      </c>
      <c r="BJ234" s="17" t="s">
        <v>85</v>
      </c>
      <c r="BK234" s="148">
        <f>ROUND(I234*H234,2)</f>
        <v>0</v>
      </c>
      <c r="BL234" s="17" t="s">
        <v>184</v>
      </c>
      <c r="BM234" s="147" t="s">
        <v>458</v>
      </c>
    </row>
    <row r="235" spans="2:65" s="1" customFormat="1" x14ac:dyDescent="0.2">
      <c r="B235" s="32"/>
      <c r="D235" s="149" t="s">
        <v>198</v>
      </c>
      <c r="F235" s="150" t="s">
        <v>457</v>
      </c>
      <c r="I235" s="151"/>
      <c r="L235" s="32"/>
      <c r="M235" s="152"/>
      <c r="T235" s="56"/>
      <c r="AT235" s="17" t="s">
        <v>198</v>
      </c>
      <c r="AU235" s="17" t="s">
        <v>87</v>
      </c>
    </row>
    <row r="236" spans="2:65" s="12" customFormat="1" x14ac:dyDescent="0.2">
      <c r="B236" s="153"/>
      <c r="D236" s="149" t="s">
        <v>199</v>
      </c>
      <c r="E236" s="154" t="s">
        <v>1</v>
      </c>
      <c r="F236" s="155" t="s">
        <v>459</v>
      </c>
      <c r="H236" s="154" t="s">
        <v>1</v>
      </c>
      <c r="I236" s="156"/>
      <c r="L236" s="153"/>
      <c r="M236" s="157"/>
      <c r="T236" s="158"/>
      <c r="AT236" s="154" t="s">
        <v>199</v>
      </c>
      <c r="AU236" s="154" t="s">
        <v>87</v>
      </c>
      <c r="AV236" s="12" t="s">
        <v>85</v>
      </c>
      <c r="AW236" s="12" t="s">
        <v>33</v>
      </c>
      <c r="AX236" s="12" t="s">
        <v>77</v>
      </c>
      <c r="AY236" s="154" t="s">
        <v>185</v>
      </c>
    </row>
    <row r="237" spans="2:65" s="13" customFormat="1" x14ac:dyDescent="0.2">
      <c r="B237" s="159"/>
      <c r="D237" s="149" t="s">
        <v>199</v>
      </c>
      <c r="E237" s="160" t="s">
        <v>1</v>
      </c>
      <c r="F237" s="161" t="s">
        <v>460</v>
      </c>
      <c r="H237" s="162">
        <v>387.6</v>
      </c>
      <c r="I237" s="163"/>
      <c r="L237" s="159"/>
      <c r="M237" s="164"/>
      <c r="T237" s="165"/>
      <c r="AT237" s="160" t="s">
        <v>199</v>
      </c>
      <c r="AU237" s="160" t="s">
        <v>87</v>
      </c>
      <c r="AV237" s="13" t="s">
        <v>87</v>
      </c>
      <c r="AW237" s="13" t="s">
        <v>33</v>
      </c>
      <c r="AX237" s="13" t="s">
        <v>77</v>
      </c>
      <c r="AY237" s="160" t="s">
        <v>185</v>
      </c>
    </row>
    <row r="238" spans="2:65" s="12" customFormat="1" x14ac:dyDescent="0.2">
      <c r="B238" s="153"/>
      <c r="D238" s="149" t="s">
        <v>199</v>
      </c>
      <c r="E238" s="154" t="s">
        <v>1</v>
      </c>
      <c r="F238" s="155" t="s">
        <v>461</v>
      </c>
      <c r="H238" s="154" t="s">
        <v>1</v>
      </c>
      <c r="I238" s="156"/>
      <c r="L238" s="153"/>
      <c r="M238" s="157"/>
      <c r="T238" s="158"/>
      <c r="AT238" s="154" t="s">
        <v>199</v>
      </c>
      <c r="AU238" s="154" t="s">
        <v>87</v>
      </c>
      <c r="AV238" s="12" t="s">
        <v>85</v>
      </c>
      <c r="AW238" s="12" t="s">
        <v>33</v>
      </c>
      <c r="AX238" s="12" t="s">
        <v>77</v>
      </c>
      <c r="AY238" s="154" t="s">
        <v>185</v>
      </c>
    </row>
    <row r="239" spans="2:65" s="13" customFormat="1" x14ac:dyDescent="0.2">
      <c r="B239" s="159"/>
      <c r="D239" s="149" t="s">
        <v>199</v>
      </c>
      <c r="E239" s="160" t="s">
        <v>1</v>
      </c>
      <c r="F239" s="161" t="s">
        <v>462</v>
      </c>
      <c r="H239" s="162">
        <v>-204.624</v>
      </c>
      <c r="I239" s="163"/>
      <c r="L239" s="159"/>
      <c r="M239" s="164"/>
      <c r="T239" s="165"/>
      <c r="AT239" s="160" t="s">
        <v>199</v>
      </c>
      <c r="AU239" s="160" t="s">
        <v>87</v>
      </c>
      <c r="AV239" s="13" t="s">
        <v>87</v>
      </c>
      <c r="AW239" s="13" t="s">
        <v>33</v>
      </c>
      <c r="AX239" s="13" t="s">
        <v>77</v>
      </c>
      <c r="AY239" s="160" t="s">
        <v>185</v>
      </c>
    </row>
    <row r="240" spans="2:65" s="14" customFormat="1" x14ac:dyDescent="0.2">
      <c r="B240" s="169"/>
      <c r="D240" s="149" t="s">
        <v>199</v>
      </c>
      <c r="E240" s="170" t="s">
        <v>1</v>
      </c>
      <c r="F240" s="171" t="s">
        <v>324</v>
      </c>
      <c r="H240" s="172">
        <v>182.976</v>
      </c>
      <c r="I240" s="173"/>
      <c r="L240" s="169"/>
      <c r="M240" s="174"/>
      <c r="T240" s="175"/>
      <c r="AT240" s="170" t="s">
        <v>199</v>
      </c>
      <c r="AU240" s="170" t="s">
        <v>87</v>
      </c>
      <c r="AV240" s="14" t="s">
        <v>184</v>
      </c>
      <c r="AW240" s="14" t="s">
        <v>33</v>
      </c>
      <c r="AX240" s="14" t="s">
        <v>85</v>
      </c>
      <c r="AY240" s="170" t="s">
        <v>185</v>
      </c>
    </row>
    <row r="241" spans="2:65" s="1" customFormat="1" ht="16.5" customHeight="1" x14ac:dyDescent="0.2">
      <c r="B241" s="32"/>
      <c r="C241" s="136" t="s">
        <v>463</v>
      </c>
      <c r="D241" s="136" t="s">
        <v>191</v>
      </c>
      <c r="E241" s="137" t="s">
        <v>464</v>
      </c>
      <c r="F241" s="138" t="s">
        <v>465</v>
      </c>
      <c r="G241" s="139" t="s">
        <v>382</v>
      </c>
      <c r="H241" s="140">
        <v>8.3580000000000005</v>
      </c>
      <c r="I241" s="141"/>
      <c r="J241" s="142">
        <f>ROUND(I241*H241,2)</f>
        <v>0</v>
      </c>
      <c r="K241" s="138" t="s">
        <v>195</v>
      </c>
      <c r="L241" s="32"/>
      <c r="M241" s="143" t="s">
        <v>1</v>
      </c>
      <c r="N241" s="144" t="s">
        <v>42</v>
      </c>
      <c r="P241" s="145">
        <f>O241*H241</f>
        <v>0</v>
      </c>
      <c r="Q241" s="145">
        <v>0</v>
      </c>
      <c r="R241" s="145">
        <f>Q241*H241</f>
        <v>0</v>
      </c>
      <c r="S241" s="145">
        <v>0</v>
      </c>
      <c r="T241" s="146">
        <f>S241*H241</f>
        <v>0</v>
      </c>
      <c r="AR241" s="147" t="s">
        <v>184</v>
      </c>
      <c r="AT241" s="147" t="s">
        <v>191</v>
      </c>
      <c r="AU241" s="147" t="s">
        <v>87</v>
      </c>
      <c r="AY241" s="17" t="s">
        <v>185</v>
      </c>
      <c r="BE241" s="148">
        <f>IF(N241="základní",J241,0)</f>
        <v>0</v>
      </c>
      <c r="BF241" s="148">
        <f>IF(N241="snížená",J241,0)</f>
        <v>0</v>
      </c>
      <c r="BG241" s="148">
        <f>IF(N241="zákl. přenesená",J241,0)</f>
        <v>0</v>
      </c>
      <c r="BH241" s="148">
        <f>IF(N241="sníž. přenesená",J241,0)</f>
        <v>0</v>
      </c>
      <c r="BI241" s="148">
        <f>IF(N241="nulová",J241,0)</f>
        <v>0</v>
      </c>
      <c r="BJ241" s="17" t="s">
        <v>85</v>
      </c>
      <c r="BK241" s="148">
        <f>ROUND(I241*H241,2)</f>
        <v>0</v>
      </c>
      <c r="BL241" s="17" t="s">
        <v>184</v>
      </c>
      <c r="BM241" s="147" t="s">
        <v>466</v>
      </c>
    </row>
    <row r="242" spans="2:65" s="1" customFormat="1" ht="19.2" x14ac:dyDescent="0.2">
      <c r="B242" s="32"/>
      <c r="D242" s="149" t="s">
        <v>198</v>
      </c>
      <c r="F242" s="150" t="s">
        <v>467</v>
      </c>
      <c r="I242" s="151"/>
      <c r="L242" s="32"/>
      <c r="M242" s="152"/>
      <c r="T242" s="56"/>
      <c r="AT242" s="17" t="s">
        <v>198</v>
      </c>
      <c r="AU242" s="17" t="s">
        <v>87</v>
      </c>
    </row>
    <row r="243" spans="2:65" s="12" customFormat="1" x14ac:dyDescent="0.2">
      <c r="B243" s="153"/>
      <c r="D243" s="149" t="s">
        <v>199</v>
      </c>
      <c r="E243" s="154" t="s">
        <v>1</v>
      </c>
      <c r="F243" s="155" t="s">
        <v>468</v>
      </c>
      <c r="H243" s="154" t="s">
        <v>1</v>
      </c>
      <c r="I243" s="156"/>
      <c r="L243" s="153"/>
      <c r="M243" s="157"/>
      <c r="T243" s="158"/>
      <c r="AT243" s="154" t="s">
        <v>199</v>
      </c>
      <c r="AU243" s="154" t="s">
        <v>87</v>
      </c>
      <c r="AV243" s="12" t="s">
        <v>85</v>
      </c>
      <c r="AW243" s="12" t="s">
        <v>33</v>
      </c>
      <c r="AX243" s="12" t="s">
        <v>77</v>
      </c>
      <c r="AY243" s="154" t="s">
        <v>185</v>
      </c>
    </row>
    <row r="244" spans="2:65" s="12" customFormat="1" x14ac:dyDescent="0.2">
      <c r="B244" s="153"/>
      <c r="D244" s="149" t="s">
        <v>199</v>
      </c>
      <c r="E244" s="154" t="s">
        <v>1</v>
      </c>
      <c r="F244" s="155" t="s">
        <v>469</v>
      </c>
      <c r="H244" s="154" t="s">
        <v>1</v>
      </c>
      <c r="I244" s="156"/>
      <c r="L244" s="153"/>
      <c r="M244" s="157"/>
      <c r="T244" s="158"/>
      <c r="AT244" s="154" t="s">
        <v>199</v>
      </c>
      <c r="AU244" s="154" t="s">
        <v>87</v>
      </c>
      <c r="AV244" s="12" t="s">
        <v>85</v>
      </c>
      <c r="AW244" s="12" t="s">
        <v>33</v>
      </c>
      <c r="AX244" s="12" t="s">
        <v>77</v>
      </c>
      <c r="AY244" s="154" t="s">
        <v>185</v>
      </c>
    </row>
    <row r="245" spans="2:65" s="13" customFormat="1" x14ac:dyDescent="0.2">
      <c r="B245" s="159"/>
      <c r="D245" s="149" t="s">
        <v>199</v>
      </c>
      <c r="E245" s="160" t="s">
        <v>1</v>
      </c>
      <c r="F245" s="161" t="s">
        <v>470</v>
      </c>
      <c r="H245" s="162">
        <v>21.545999999999999</v>
      </c>
      <c r="I245" s="163"/>
      <c r="L245" s="159"/>
      <c r="M245" s="164"/>
      <c r="T245" s="165"/>
      <c r="AT245" s="160" t="s">
        <v>199</v>
      </c>
      <c r="AU245" s="160" t="s">
        <v>87</v>
      </c>
      <c r="AV245" s="13" t="s">
        <v>87</v>
      </c>
      <c r="AW245" s="13" t="s">
        <v>33</v>
      </c>
      <c r="AX245" s="13" t="s">
        <v>77</v>
      </c>
      <c r="AY245" s="160" t="s">
        <v>185</v>
      </c>
    </row>
    <row r="246" spans="2:65" s="13" customFormat="1" x14ac:dyDescent="0.2">
      <c r="B246" s="159"/>
      <c r="D246" s="149" t="s">
        <v>199</v>
      </c>
      <c r="E246" s="160" t="s">
        <v>1</v>
      </c>
      <c r="F246" s="161" t="s">
        <v>471</v>
      </c>
      <c r="H246" s="162">
        <v>5.4720000000000004</v>
      </c>
      <c r="I246" s="163"/>
      <c r="L246" s="159"/>
      <c r="M246" s="164"/>
      <c r="T246" s="165"/>
      <c r="AT246" s="160" t="s">
        <v>199</v>
      </c>
      <c r="AU246" s="160" t="s">
        <v>87</v>
      </c>
      <c r="AV246" s="13" t="s">
        <v>87</v>
      </c>
      <c r="AW246" s="13" t="s">
        <v>33</v>
      </c>
      <c r="AX246" s="13" t="s">
        <v>77</v>
      </c>
      <c r="AY246" s="160" t="s">
        <v>185</v>
      </c>
    </row>
    <row r="247" spans="2:65" s="13" customFormat="1" x14ac:dyDescent="0.2">
      <c r="B247" s="159"/>
      <c r="D247" s="149" t="s">
        <v>199</v>
      </c>
      <c r="E247" s="160" t="s">
        <v>1</v>
      </c>
      <c r="F247" s="161" t="s">
        <v>472</v>
      </c>
      <c r="H247" s="162">
        <v>-7.1950000000000003</v>
      </c>
      <c r="I247" s="163"/>
      <c r="L247" s="159"/>
      <c r="M247" s="164"/>
      <c r="T247" s="165"/>
      <c r="AT247" s="160" t="s">
        <v>199</v>
      </c>
      <c r="AU247" s="160" t="s">
        <v>87</v>
      </c>
      <c r="AV247" s="13" t="s">
        <v>87</v>
      </c>
      <c r="AW247" s="13" t="s">
        <v>33</v>
      </c>
      <c r="AX247" s="13" t="s">
        <v>77</v>
      </c>
      <c r="AY247" s="160" t="s">
        <v>185</v>
      </c>
    </row>
    <row r="248" spans="2:65" s="12" customFormat="1" x14ac:dyDescent="0.2">
      <c r="B248" s="153"/>
      <c r="D248" s="149" t="s">
        <v>199</v>
      </c>
      <c r="E248" s="154" t="s">
        <v>1</v>
      </c>
      <c r="F248" s="155" t="s">
        <v>473</v>
      </c>
      <c r="H248" s="154" t="s">
        <v>1</v>
      </c>
      <c r="I248" s="156"/>
      <c r="L248" s="153"/>
      <c r="M248" s="157"/>
      <c r="T248" s="158"/>
      <c r="AT248" s="154" t="s">
        <v>199</v>
      </c>
      <c r="AU248" s="154" t="s">
        <v>87</v>
      </c>
      <c r="AV248" s="12" t="s">
        <v>85</v>
      </c>
      <c r="AW248" s="12" t="s">
        <v>33</v>
      </c>
      <c r="AX248" s="12" t="s">
        <v>77</v>
      </c>
      <c r="AY248" s="154" t="s">
        <v>185</v>
      </c>
    </row>
    <row r="249" spans="2:65" s="13" customFormat="1" x14ac:dyDescent="0.2">
      <c r="B249" s="159"/>
      <c r="D249" s="149" t="s">
        <v>199</v>
      </c>
      <c r="E249" s="160" t="s">
        <v>1</v>
      </c>
      <c r="F249" s="161" t="s">
        <v>474</v>
      </c>
      <c r="H249" s="162">
        <v>-7.6950000000000003</v>
      </c>
      <c r="I249" s="163"/>
      <c r="L249" s="159"/>
      <c r="M249" s="164"/>
      <c r="T249" s="165"/>
      <c r="AT249" s="160" t="s">
        <v>199</v>
      </c>
      <c r="AU249" s="160" t="s">
        <v>87</v>
      </c>
      <c r="AV249" s="13" t="s">
        <v>87</v>
      </c>
      <c r="AW249" s="13" t="s">
        <v>33</v>
      </c>
      <c r="AX249" s="13" t="s">
        <v>77</v>
      </c>
      <c r="AY249" s="160" t="s">
        <v>185</v>
      </c>
    </row>
    <row r="250" spans="2:65" s="13" customFormat="1" x14ac:dyDescent="0.2">
      <c r="B250" s="159"/>
      <c r="D250" s="149" t="s">
        <v>199</v>
      </c>
      <c r="E250" s="160" t="s">
        <v>1</v>
      </c>
      <c r="F250" s="161" t="s">
        <v>475</v>
      </c>
      <c r="H250" s="162">
        <v>-1.44</v>
      </c>
      <c r="I250" s="163"/>
      <c r="L250" s="159"/>
      <c r="M250" s="164"/>
      <c r="T250" s="165"/>
      <c r="AT250" s="160" t="s">
        <v>199</v>
      </c>
      <c r="AU250" s="160" t="s">
        <v>87</v>
      </c>
      <c r="AV250" s="13" t="s">
        <v>87</v>
      </c>
      <c r="AW250" s="13" t="s">
        <v>33</v>
      </c>
      <c r="AX250" s="13" t="s">
        <v>77</v>
      </c>
      <c r="AY250" s="160" t="s">
        <v>185</v>
      </c>
    </row>
    <row r="251" spans="2:65" s="12" customFormat="1" x14ac:dyDescent="0.2">
      <c r="B251" s="153"/>
      <c r="D251" s="149" t="s">
        <v>199</v>
      </c>
      <c r="E251" s="154" t="s">
        <v>1</v>
      </c>
      <c r="F251" s="155" t="s">
        <v>476</v>
      </c>
      <c r="H251" s="154" t="s">
        <v>1</v>
      </c>
      <c r="I251" s="156"/>
      <c r="L251" s="153"/>
      <c r="M251" s="157"/>
      <c r="T251" s="158"/>
      <c r="AT251" s="154" t="s">
        <v>199</v>
      </c>
      <c r="AU251" s="154" t="s">
        <v>87</v>
      </c>
      <c r="AV251" s="12" t="s">
        <v>85</v>
      </c>
      <c r="AW251" s="12" t="s">
        <v>33</v>
      </c>
      <c r="AX251" s="12" t="s">
        <v>77</v>
      </c>
      <c r="AY251" s="154" t="s">
        <v>185</v>
      </c>
    </row>
    <row r="252" spans="2:65" s="13" customFormat="1" x14ac:dyDescent="0.2">
      <c r="B252" s="159"/>
      <c r="D252" s="149" t="s">
        <v>199</v>
      </c>
      <c r="E252" s="160" t="s">
        <v>1</v>
      </c>
      <c r="F252" s="161" t="s">
        <v>477</v>
      </c>
      <c r="H252" s="162">
        <v>-0.79100000000000004</v>
      </c>
      <c r="I252" s="163"/>
      <c r="L252" s="159"/>
      <c r="M252" s="164"/>
      <c r="T252" s="165"/>
      <c r="AT252" s="160" t="s">
        <v>199</v>
      </c>
      <c r="AU252" s="160" t="s">
        <v>87</v>
      </c>
      <c r="AV252" s="13" t="s">
        <v>87</v>
      </c>
      <c r="AW252" s="13" t="s">
        <v>33</v>
      </c>
      <c r="AX252" s="13" t="s">
        <v>77</v>
      </c>
      <c r="AY252" s="160" t="s">
        <v>185</v>
      </c>
    </row>
    <row r="253" spans="2:65" s="12" customFormat="1" x14ac:dyDescent="0.2">
      <c r="B253" s="153"/>
      <c r="D253" s="149" t="s">
        <v>199</v>
      </c>
      <c r="E253" s="154" t="s">
        <v>1</v>
      </c>
      <c r="F253" s="155" t="s">
        <v>478</v>
      </c>
      <c r="H253" s="154" t="s">
        <v>1</v>
      </c>
      <c r="I253" s="156"/>
      <c r="L253" s="153"/>
      <c r="M253" s="157"/>
      <c r="T253" s="158"/>
      <c r="AT253" s="154" t="s">
        <v>199</v>
      </c>
      <c r="AU253" s="154" t="s">
        <v>87</v>
      </c>
      <c r="AV253" s="12" t="s">
        <v>85</v>
      </c>
      <c r="AW253" s="12" t="s">
        <v>33</v>
      </c>
      <c r="AX253" s="12" t="s">
        <v>77</v>
      </c>
      <c r="AY253" s="154" t="s">
        <v>185</v>
      </c>
    </row>
    <row r="254" spans="2:65" s="13" customFormat="1" x14ac:dyDescent="0.2">
      <c r="B254" s="159"/>
      <c r="D254" s="149" t="s">
        <v>199</v>
      </c>
      <c r="E254" s="160" t="s">
        <v>1</v>
      </c>
      <c r="F254" s="161" t="s">
        <v>479</v>
      </c>
      <c r="H254" s="162">
        <v>-1.5389999999999999</v>
      </c>
      <c r="I254" s="163"/>
      <c r="L254" s="159"/>
      <c r="M254" s="164"/>
      <c r="T254" s="165"/>
      <c r="AT254" s="160" t="s">
        <v>199</v>
      </c>
      <c r="AU254" s="160" t="s">
        <v>87</v>
      </c>
      <c r="AV254" s="13" t="s">
        <v>87</v>
      </c>
      <c r="AW254" s="13" t="s">
        <v>33</v>
      </c>
      <c r="AX254" s="13" t="s">
        <v>77</v>
      </c>
      <c r="AY254" s="160" t="s">
        <v>185</v>
      </c>
    </row>
    <row r="255" spans="2:65" s="14" customFormat="1" x14ac:dyDescent="0.2">
      <c r="B255" s="169"/>
      <c r="D255" s="149" t="s">
        <v>199</v>
      </c>
      <c r="E255" s="170" t="s">
        <v>1</v>
      </c>
      <c r="F255" s="171" t="s">
        <v>324</v>
      </c>
      <c r="H255" s="172">
        <v>8.3580000000000005</v>
      </c>
      <c r="I255" s="173"/>
      <c r="L255" s="169"/>
      <c r="M255" s="174"/>
      <c r="T255" s="175"/>
      <c r="AT255" s="170" t="s">
        <v>199</v>
      </c>
      <c r="AU255" s="170" t="s">
        <v>87</v>
      </c>
      <c r="AV255" s="14" t="s">
        <v>184</v>
      </c>
      <c r="AW255" s="14" t="s">
        <v>33</v>
      </c>
      <c r="AX255" s="14" t="s">
        <v>85</v>
      </c>
      <c r="AY255" s="170" t="s">
        <v>185</v>
      </c>
    </row>
    <row r="256" spans="2:65" s="1" customFormat="1" ht="16.5" customHeight="1" x14ac:dyDescent="0.2">
      <c r="B256" s="32"/>
      <c r="C256" s="136" t="s">
        <v>480</v>
      </c>
      <c r="D256" s="136" t="s">
        <v>191</v>
      </c>
      <c r="E256" s="137" t="s">
        <v>481</v>
      </c>
      <c r="F256" s="138" t="s">
        <v>482</v>
      </c>
      <c r="G256" s="139" t="s">
        <v>382</v>
      </c>
      <c r="H256" s="140">
        <v>6.8159999999999998</v>
      </c>
      <c r="I256" s="141"/>
      <c r="J256" s="142">
        <f>ROUND(I256*H256,2)</f>
        <v>0</v>
      </c>
      <c r="K256" s="138" t="s">
        <v>195</v>
      </c>
      <c r="L256" s="32"/>
      <c r="M256" s="143" t="s">
        <v>1</v>
      </c>
      <c r="N256" s="144" t="s">
        <v>42</v>
      </c>
      <c r="P256" s="145">
        <f>O256*H256</f>
        <v>0</v>
      </c>
      <c r="Q256" s="145">
        <v>0</v>
      </c>
      <c r="R256" s="145">
        <f>Q256*H256</f>
        <v>0</v>
      </c>
      <c r="S256" s="145">
        <v>0</v>
      </c>
      <c r="T256" s="146">
        <f>S256*H256</f>
        <v>0</v>
      </c>
      <c r="AR256" s="147" t="s">
        <v>184</v>
      </c>
      <c r="AT256" s="147" t="s">
        <v>191</v>
      </c>
      <c r="AU256" s="147" t="s">
        <v>87</v>
      </c>
      <c r="AY256" s="17" t="s">
        <v>185</v>
      </c>
      <c r="BE256" s="148">
        <f>IF(N256="základní",J256,0)</f>
        <v>0</v>
      </c>
      <c r="BF256" s="148">
        <f>IF(N256="snížená",J256,0)</f>
        <v>0</v>
      </c>
      <c r="BG256" s="148">
        <f>IF(N256="zákl. přenesená",J256,0)</f>
        <v>0</v>
      </c>
      <c r="BH256" s="148">
        <f>IF(N256="sníž. přenesená",J256,0)</f>
        <v>0</v>
      </c>
      <c r="BI256" s="148">
        <f>IF(N256="nulová",J256,0)</f>
        <v>0</v>
      </c>
      <c r="BJ256" s="17" t="s">
        <v>85</v>
      </c>
      <c r="BK256" s="148">
        <f>ROUND(I256*H256,2)</f>
        <v>0</v>
      </c>
      <c r="BL256" s="17" t="s">
        <v>184</v>
      </c>
      <c r="BM256" s="147" t="s">
        <v>483</v>
      </c>
    </row>
    <row r="257" spans="2:65" s="1" customFormat="1" ht="19.2" x14ac:dyDescent="0.2">
      <c r="B257" s="32"/>
      <c r="D257" s="149" t="s">
        <v>198</v>
      </c>
      <c r="F257" s="150" t="s">
        <v>484</v>
      </c>
      <c r="I257" s="151"/>
      <c r="L257" s="32"/>
      <c r="M257" s="152"/>
      <c r="T257" s="56"/>
      <c r="AT257" s="17" t="s">
        <v>198</v>
      </c>
      <c r="AU257" s="17" t="s">
        <v>87</v>
      </c>
    </row>
    <row r="258" spans="2:65" s="12" customFormat="1" x14ac:dyDescent="0.2">
      <c r="B258" s="153"/>
      <c r="D258" s="149" t="s">
        <v>199</v>
      </c>
      <c r="E258" s="154" t="s">
        <v>1</v>
      </c>
      <c r="F258" s="155" t="s">
        <v>485</v>
      </c>
      <c r="H258" s="154" t="s">
        <v>1</v>
      </c>
      <c r="I258" s="156"/>
      <c r="L258" s="153"/>
      <c r="M258" s="157"/>
      <c r="T258" s="158"/>
      <c r="AT258" s="154" t="s">
        <v>199</v>
      </c>
      <c r="AU258" s="154" t="s">
        <v>87</v>
      </c>
      <c r="AV258" s="12" t="s">
        <v>85</v>
      </c>
      <c r="AW258" s="12" t="s">
        <v>33</v>
      </c>
      <c r="AX258" s="12" t="s">
        <v>77</v>
      </c>
      <c r="AY258" s="154" t="s">
        <v>185</v>
      </c>
    </row>
    <row r="259" spans="2:65" s="13" customFormat="1" x14ac:dyDescent="0.2">
      <c r="B259" s="159"/>
      <c r="D259" s="149" t="s">
        <v>199</v>
      </c>
      <c r="E259" s="160" t="s">
        <v>1</v>
      </c>
      <c r="F259" s="161" t="s">
        <v>486</v>
      </c>
      <c r="H259" s="162">
        <v>5.7549999999999999</v>
      </c>
      <c r="I259" s="163"/>
      <c r="L259" s="159"/>
      <c r="M259" s="164"/>
      <c r="T259" s="165"/>
      <c r="AT259" s="160" t="s">
        <v>199</v>
      </c>
      <c r="AU259" s="160" t="s">
        <v>87</v>
      </c>
      <c r="AV259" s="13" t="s">
        <v>87</v>
      </c>
      <c r="AW259" s="13" t="s">
        <v>33</v>
      </c>
      <c r="AX259" s="13" t="s">
        <v>77</v>
      </c>
      <c r="AY259" s="160" t="s">
        <v>185</v>
      </c>
    </row>
    <row r="260" spans="2:65" s="13" customFormat="1" x14ac:dyDescent="0.2">
      <c r="B260" s="159"/>
      <c r="D260" s="149" t="s">
        <v>199</v>
      </c>
      <c r="E260" s="160" t="s">
        <v>1</v>
      </c>
      <c r="F260" s="161" t="s">
        <v>487</v>
      </c>
      <c r="H260" s="162">
        <v>1.44</v>
      </c>
      <c r="I260" s="163"/>
      <c r="L260" s="159"/>
      <c r="M260" s="164"/>
      <c r="T260" s="165"/>
      <c r="AT260" s="160" t="s">
        <v>199</v>
      </c>
      <c r="AU260" s="160" t="s">
        <v>87</v>
      </c>
      <c r="AV260" s="13" t="s">
        <v>87</v>
      </c>
      <c r="AW260" s="13" t="s">
        <v>33</v>
      </c>
      <c r="AX260" s="13" t="s">
        <v>77</v>
      </c>
      <c r="AY260" s="160" t="s">
        <v>185</v>
      </c>
    </row>
    <row r="261" spans="2:65" s="15" customFormat="1" x14ac:dyDescent="0.2">
      <c r="B261" s="186"/>
      <c r="D261" s="149" t="s">
        <v>199</v>
      </c>
      <c r="E261" s="187" t="s">
        <v>1</v>
      </c>
      <c r="F261" s="188" t="s">
        <v>488</v>
      </c>
      <c r="H261" s="189">
        <v>7.1950000000000003</v>
      </c>
      <c r="I261" s="190"/>
      <c r="L261" s="186"/>
      <c r="M261" s="191"/>
      <c r="T261" s="192"/>
      <c r="AT261" s="187" t="s">
        <v>199</v>
      </c>
      <c r="AU261" s="187" t="s">
        <v>87</v>
      </c>
      <c r="AV261" s="15" t="s">
        <v>207</v>
      </c>
      <c r="AW261" s="15" t="s">
        <v>33</v>
      </c>
      <c r="AX261" s="15" t="s">
        <v>77</v>
      </c>
      <c r="AY261" s="187" t="s">
        <v>185</v>
      </c>
    </row>
    <row r="262" spans="2:65" s="12" customFormat="1" x14ac:dyDescent="0.2">
      <c r="B262" s="153"/>
      <c r="D262" s="149" t="s">
        <v>199</v>
      </c>
      <c r="E262" s="154" t="s">
        <v>1</v>
      </c>
      <c r="F262" s="155" t="s">
        <v>489</v>
      </c>
      <c r="H262" s="154" t="s">
        <v>1</v>
      </c>
      <c r="I262" s="156"/>
      <c r="L262" s="153"/>
      <c r="M262" s="157"/>
      <c r="T262" s="158"/>
      <c r="AT262" s="154" t="s">
        <v>199</v>
      </c>
      <c r="AU262" s="154" t="s">
        <v>87</v>
      </c>
      <c r="AV262" s="12" t="s">
        <v>85</v>
      </c>
      <c r="AW262" s="12" t="s">
        <v>33</v>
      </c>
      <c r="AX262" s="12" t="s">
        <v>77</v>
      </c>
      <c r="AY262" s="154" t="s">
        <v>185</v>
      </c>
    </row>
    <row r="263" spans="2:65" s="13" customFormat="1" x14ac:dyDescent="0.2">
      <c r="B263" s="159"/>
      <c r="D263" s="149" t="s">
        <v>199</v>
      </c>
      <c r="E263" s="160" t="s">
        <v>1</v>
      </c>
      <c r="F263" s="161" t="s">
        <v>490</v>
      </c>
      <c r="H263" s="162">
        <v>-0.27900000000000003</v>
      </c>
      <c r="I263" s="163"/>
      <c r="L263" s="159"/>
      <c r="M263" s="164"/>
      <c r="T263" s="165"/>
      <c r="AT263" s="160" t="s">
        <v>199</v>
      </c>
      <c r="AU263" s="160" t="s">
        <v>87</v>
      </c>
      <c r="AV263" s="13" t="s">
        <v>87</v>
      </c>
      <c r="AW263" s="13" t="s">
        <v>33</v>
      </c>
      <c r="AX263" s="13" t="s">
        <v>77</v>
      </c>
      <c r="AY263" s="160" t="s">
        <v>185</v>
      </c>
    </row>
    <row r="264" spans="2:65" s="13" customFormat="1" x14ac:dyDescent="0.2">
      <c r="B264" s="159"/>
      <c r="D264" s="149" t="s">
        <v>199</v>
      </c>
      <c r="E264" s="160" t="s">
        <v>1</v>
      </c>
      <c r="F264" s="161" t="s">
        <v>491</v>
      </c>
      <c r="H264" s="162">
        <v>-0.1</v>
      </c>
      <c r="I264" s="163"/>
      <c r="L264" s="159"/>
      <c r="M264" s="164"/>
      <c r="T264" s="165"/>
      <c r="AT264" s="160" t="s">
        <v>199</v>
      </c>
      <c r="AU264" s="160" t="s">
        <v>87</v>
      </c>
      <c r="AV264" s="13" t="s">
        <v>87</v>
      </c>
      <c r="AW264" s="13" t="s">
        <v>33</v>
      </c>
      <c r="AX264" s="13" t="s">
        <v>77</v>
      </c>
      <c r="AY264" s="160" t="s">
        <v>185</v>
      </c>
    </row>
    <row r="265" spans="2:65" s="14" customFormat="1" x14ac:dyDescent="0.2">
      <c r="B265" s="169"/>
      <c r="D265" s="149" t="s">
        <v>199</v>
      </c>
      <c r="E265" s="170" t="s">
        <v>1</v>
      </c>
      <c r="F265" s="171" t="s">
        <v>324</v>
      </c>
      <c r="H265" s="172">
        <v>6.8159999999999998</v>
      </c>
      <c r="I265" s="173"/>
      <c r="L265" s="169"/>
      <c r="M265" s="174"/>
      <c r="T265" s="175"/>
      <c r="AT265" s="170" t="s">
        <v>199</v>
      </c>
      <c r="AU265" s="170" t="s">
        <v>87</v>
      </c>
      <c r="AV265" s="14" t="s">
        <v>184</v>
      </c>
      <c r="AW265" s="14" t="s">
        <v>33</v>
      </c>
      <c r="AX265" s="14" t="s">
        <v>85</v>
      </c>
      <c r="AY265" s="170" t="s">
        <v>185</v>
      </c>
    </row>
    <row r="266" spans="2:65" s="1" customFormat="1" ht="16.5" customHeight="1" x14ac:dyDescent="0.2">
      <c r="B266" s="32"/>
      <c r="C266" s="176" t="s">
        <v>492</v>
      </c>
      <c r="D266" s="176" t="s">
        <v>455</v>
      </c>
      <c r="E266" s="177" t="s">
        <v>493</v>
      </c>
      <c r="F266" s="178" t="s">
        <v>494</v>
      </c>
      <c r="G266" s="179" t="s">
        <v>443</v>
      </c>
      <c r="H266" s="180">
        <v>13.632</v>
      </c>
      <c r="I266" s="181"/>
      <c r="J266" s="182">
        <f>ROUND(I266*H266,2)</f>
        <v>0</v>
      </c>
      <c r="K266" s="178" t="s">
        <v>195</v>
      </c>
      <c r="L266" s="183"/>
      <c r="M266" s="184" t="s">
        <v>1</v>
      </c>
      <c r="N266" s="185" t="s">
        <v>42</v>
      </c>
      <c r="P266" s="145">
        <f>O266*H266</f>
        <v>0</v>
      </c>
      <c r="Q266" s="145">
        <v>1</v>
      </c>
      <c r="R266" s="145">
        <f>Q266*H266</f>
        <v>13.632</v>
      </c>
      <c r="S266" s="145">
        <v>0</v>
      </c>
      <c r="T266" s="146">
        <f>S266*H266</f>
        <v>0</v>
      </c>
      <c r="AR266" s="147" t="s">
        <v>236</v>
      </c>
      <c r="AT266" s="147" t="s">
        <v>455</v>
      </c>
      <c r="AU266" s="147" t="s">
        <v>87</v>
      </c>
      <c r="AY266" s="17" t="s">
        <v>185</v>
      </c>
      <c r="BE266" s="148">
        <f>IF(N266="základní",J266,0)</f>
        <v>0</v>
      </c>
      <c r="BF266" s="148">
        <f>IF(N266="snížená",J266,0)</f>
        <v>0</v>
      </c>
      <c r="BG266" s="148">
        <f>IF(N266="zákl. přenesená",J266,0)</f>
        <v>0</v>
      </c>
      <c r="BH266" s="148">
        <f>IF(N266="sníž. přenesená",J266,0)</f>
        <v>0</v>
      </c>
      <c r="BI266" s="148">
        <f>IF(N266="nulová",J266,0)</f>
        <v>0</v>
      </c>
      <c r="BJ266" s="17" t="s">
        <v>85</v>
      </c>
      <c r="BK266" s="148">
        <f>ROUND(I266*H266,2)</f>
        <v>0</v>
      </c>
      <c r="BL266" s="17" t="s">
        <v>184</v>
      </c>
      <c r="BM266" s="147" t="s">
        <v>495</v>
      </c>
    </row>
    <row r="267" spans="2:65" s="1" customFormat="1" x14ac:dyDescent="0.2">
      <c r="B267" s="32"/>
      <c r="D267" s="149" t="s">
        <v>198</v>
      </c>
      <c r="F267" s="150" t="s">
        <v>494</v>
      </c>
      <c r="I267" s="151"/>
      <c r="L267" s="32"/>
      <c r="M267" s="152"/>
      <c r="T267" s="56"/>
      <c r="AT267" s="17" t="s">
        <v>198</v>
      </c>
      <c r="AU267" s="17" t="s">
        <v>87</v>
      </c>
    </row>
    <row r="268" spans="2:65" s="13" customFormat="1" x14ac:dyDescent="0.2">
      <c r="B268" s="159"/>
      <c r="D268" s="149" t="s">
        <v>199</v>
      </c>
      <c r="E268" s="160" t="s">
        <v>1</v>
      </c>
      <c r="F268" s="161" t="s">
        <v>496</v>
      </c>
      <c r="H268" s="162">
        <v>13.632</v>
      </c>
      <c r="I268" s="163"/>
      <c r="L268" s="159"/>
      <c r="M268" s="164"/>
      <c r="T268" s="165"/>
      <c r="AT268" s="160" t="s">
        <v>199</v>
      </c>
      <c r="AU268" s="160" t="s">
        <v>87</v>
      </c>
      <c r="AV268" s="13" t="s">
        <v>87</v>
      </c>
      <c r="AW268" s="13" t="s">
        <v>33</v>
      </c>
      <c r="AX268" s="13" t="s">
        <v>85</v>
      </c>
      <c r="AY268" s="160" t="s">
        <v>185</v>
      </c>
    </row>
    <row r="269" spans="2:65" s="1" customFormat="1" ht="16.5" customHeight="1" x14ac:dyDescent="0.2">
      <c r="B269" s="32"/>
      <c r="C269" s="136" t="s">
        <v>497</v>
      </c>
      <c r="D269" s="136" t="s">
        <v>191</v>
      </c>
      <c r="E269" s="137" t="s">
        <v>498</v>
      </c>
      <c r="F269" s="138" t="s">
        <v>499</v>
      </c>
      <c r="G269" s="139" t="s">
        <v>296</v>
      </c>
      <c r="H269" s="140">
        <v>1052.9100000000001</v>
      </c>
      <c r="I269" s="141"/>
      <c r="J269" s="142">
        <f>ROUND(I269*H269,2)</f>
        <v>0</v>
      </c>
      <c r="K269" s="138" t="s">
        <v>195</v>
      </c>
      <c r="L269" s="32"/>
      <c r="M269" s="143" t="s">
        <v>1</v>
      </c>
      <c r="N269" s="144" t="s">
        <v>42</v>
      </c>
      <c r="P269" s="145">
        <f>O269*H269</f>
        <v>0</v>
      </c>
      <c r="Q269" s="145">
        <v>0</v>
      </c>
      <c r="R269" s="145">
        <f>Q269*H269</f>
        <v>0</v>
      </c>
      <c r="S269" s="145">
        <v>0</v>
      </c>
      <c r="T269" s="146">
        <f>S269*H269</f>
        <v>0</v>
      </c>
      <c r="AR269" s="147" t="s">
        <v>184</v>
      </c>
      <c r="AT269" s="147" t="s">
        <v>191</v>
      </c>
      <c r="AU269" s="147" t="s">
        <v>87</v>
      </c>
      <c r="AY269" s="17" t="s">
        <v>185</v>
      </c>
      <c r="BE269" s="148">
        <f>IF(N269="základní",J269,0)</f>
        <v>0</v>
      </c>
      <c r="BF269" s="148">
        <f>IF(N269="snížená",J269,0)</f>
        <v>0</v>
      </c>
      <c r="BG269" s="148">
        <f>IF(N269="zákl. přenesená",J269,0)</f>
        <v>0</v>
      </c>
      <c r="BH269" s="148">
        <f>IF(N269="sníž. přenesená",J269,0)</f>
        <v>0</v>
      </c>
      <c r="BI269" s="148">
        <f>IF(N269="nulová",J269,0)</f>
        <v>0</v>
      </c>
      <c r="BJ269" s="17" t="s">
        <v>85</v>
      </c>
      <c r="BK269" s="148">
        <f>ROUND(I269*H269,2)</f>
        <v>0</v>
      </c>
      <c r="BL269" s="17" t="s">
        <v>184</v>
      </c>
      <c r="BM269" s="147" t="s">
        <v>500</v>
      </c>
    </row>
    <row r="270" spans="2:65" s="1" customFormat="1" x14ac:dyDescent="0.2">
      <c r="B270" s="32"/>
      <c r="D270" s="149" t="s">
        <v>198</v>
      </c>
      <c r="F270" s="150" t="s">
        <v>501</v>
      </c>
      <c r="I270" s="151"/>
      <c r="L270" s="32"/>
      <c r="M270" s="152"/>
      <c r="T270" s="56"/>
      <c r="AT270" s="17" t="s">
        <v>198</v>
      </c>
      <c r="AU270" s="17" t="s">
        <v>87</v>
      </c>
    </row>
    <row r="271" spans="2:65" s="13" customFormat="1" x14ac:dyDescent="0.2">
      <c r="B271" s="159"/>
      <c r="D271" s="149" t="s">
        <v>199</v>
      </c>
      <c r="E271" s="160" t="s">
        <v>1</v>
      </c>
      <c r="F271" s="161" t="s">
        <v>502</v>
      </c>
      <c r="H271" s="162">
        <v>412</v>
      </c>
      <c r="I271" s="163"/>
      <c r="L271" s="159"/>
      <c r="M271" s="164"/>
      <c r="T271" s="165"/>
      <c r="AT271" s="160" t="s">
        <v>199</v>
      </c>
      <c r="AU271" s="160" t="s">
        <v>87</v>
      </c>
      <c r="AV271" s="13" t="s">
        <v>87</v>
      </c>
      <c r="AW271" s="13" t="s">
        <v>33</v>
      </c>
      <c r="AX271" s="13" t="s">
        <v>77</v>
      </c>
      <c r="AY271" s="160" t="s">
        <v>185</v>
      </c>
    </row>
    <row r="272" spans="2:65" s="13" customFormat="1" x14ac:dyDescent="0.2">
      <c r="B272" s="159"/>
      <c r="D272" s="149" t="s">
        <v>199</v>
      </c>
      <c r="E272" s="160" t="s">
        <v>1</v>
      </c>
      <c r="F272" s="161" t="s">
        <v>503</v>
      </c>
      <c r="H272" s="162">
        <v>376.4</v>
      </c>
      <c r="I272" s="163"/>
      <c r="L272" s="159"/>
      <c r="M272" s="164"/>
      <c r="T272" s="165"/>
      <c r="AT272" s="160" t="s">
        <v>199</v>
      </c>
      <c r="AU272" s="160" t="s">
        <v>87</v>
      </c>
      <c r="AV272" s="13" t="s">
        <v>87</v>
      </c>
      <c r="AW272" s="13" t="s">
        <v>33</v>
      </c>
      <c r="AX272" s="13" t="s">
        <v>77</v>
      </c>
      <c r="AY272" s="160" t="s">
        <v>185</v>
      </c>
    </row>
    <row r="273" spans="2:65" s="13" customFormat="1" x14ac:dyDescent="0.2">
      <c r="B273" s="159"/>
      <c r="D273" s="149" t="s">
        <v>199</v>
      </c>
      <c r="E273" s="160" t="s">
        <v>1</v>
      </c>
      <c r="F273" s="161" t="s">
        <v>504</v>
      </c>
      <c r="H273" s="162">
        <v>264.51</v>
      </c>
      <c r="I273" s="163"/>
      <c r="L273" s="159"/>
      <c r="M273" s="164"/>
      <c r="T273" s="165"/>
      <c r="AT273" s="160" t="s">
        <v>199</v>
      </c>
      <c r="AU273" s="160" t="s">
        <v>87</v>
      </c>
      <c r="AV273" s="13" t="s">
        <v>87</v>
      </c>
      <c r="AW273" s="13" t="s">
        <v>33</v>
      </c>
      <c r="AX273" s="13" t="s">
        <v>77</v>
      </c>
      <c r="AY273" s="160" t="s">
        <v>185</v>
      </c>
    </row>
    <row r="274" spans="2:65" s="14" customFormat="1" x14ac:dyDescent="0.2">
      <c r="B274" s="169"/>
      <c r="D274" s="149" t="s">
        <v>199</v>
      </c>
      <c r="E274" s="170" t="s">
        <v>1</v>
      </c>
      <c r="F274" s="171" t="s">
        <v>324</v>
      </c>
      <c r="H274" s="172">
        <v>1052.9100000000001</v>
      </c>
      <c r="I274" s="173"/>
      <c r="L274" s="169"/>
      <c r="M274" s="174"/>
      <c r="T274" s="175"/>
      <c r="AT274" s="170" t="s">
        <v>199</v>
      </c>
      <c r="AU274" s="170" t="s">
        <v>87</v>
      </c>
      <c r="AV274" s="14" t="s">
        <v>184</v>
      </c>
      <c r="AW274" s="14" t="s">
        <v>33</v>
      </c>
      <c r="AX274" s="14" t="s">
        <v>85</v>
      </c>
      <c r="AY274" s="170" t="s">
        <v>185</v>
      </c>
    </row>
    <row r="275" spans="2:65" s="11" customFormat="1" ht="22.95" customHeight="1" x14ac:dyDescent="0.25">
      <c r="B275" s="124"/>
      <c r="D275" s="125" t="s">
        <v>76</v>
      </c>
      <c r="E275" s="134" t="s">
        <v>87</v>
      </c>
      <c r="F275" s="134" t="s">
        <v>505</v>
      </c>
      <c r="I275" s="127"/>
      <c r="J275" s="135">
        <f>BK275</f>
        <v>0</v>
      </c>
      <c r="L275" s="124"/>
      <c r="M275" s="129"/>
      <c r="P275" s="130">
        <f>SUM(P276:P285)</f>
        <v>0</v>
      </c>
      <c r="R275" s="130">
        <f>SUM(R276:R285)</f>
        <v>38.283528000000004</v>
      </c>
      <c r="T275" s="131">
        <f>SUM(T276:T285)</f>
        <v>0</v>
      </c>
      <c r="AR275" s="125" t="s">
        <v>85</v>
      </c>
      <c r="AT275" s="132" t="s">
        <v>76</v>
      </c>
      <c r="AU275" s="132" t="s">
        <v>85</v>
      </c>
      <c r="AY275" s="125" t="s">
        <v>185</v>
      </c>
      <c r="BK275" s="133">
        <f>SUM(BK276:BK285)</f>
        <v>0</v>
      </c>
    </row>
    <row r="276" spans="2:65" s="1" customFormat="1" ht="16.5" customHeight="1" x14ac:dyDescent="0.2">
      <c r="B276" s="32"/>
      <c r="C276" s="136" t="s">
        <v>506</v>
      </c>
      <c r="D276" s="136" t="s">
        <v>191</v>
      </c>
      <c r="E276" s="137" t="s">
        <v>507</v>
      </c>
      <c r="F276" s="138" t="s">
        <v>508</v>
      </c>
      <c r="G276" s="139" t="s">
        <v>382</v>
      </c>
      <c r="H276" s="140">
        <v>14.24</v>
      </c>
      <c r="I276" s="141"/>
      <c r="J276" s="142">
        <f>ROUND(I276*H276,2)</f>
        <v>0</v>
      </c>
      <c r="K276" s="138" t="s">
        <v>195</v>
      </c>
      <c r="L276" s="32"/>
      <c r="M276" s="143" t="s">
        <v>1</v>
      </c>
      <c r="N276" s="144" t="s">
        <v>42</v>
      </c>
      <c r="P276" s="145">
        <f>O276*H276</f>
        <v>0</v>
      </c>
      <c r="Q276" s="145">
        <v>1.665</v>
      </c>
      <c r="R276" s="145">
        <f>Q276*H276</f>
        <v>23.709600000000002</v>
      </c>
      <c r="S276" s="145">
        <v>0</v>
      </c>
      <c r="T276" s="146">
        <f>S276*H276</f>
        <v>0</v>
      </c>
      <c r="AR276" s="147" t="s">
        <v>184</v>
      </c>
      <c r="AT276" s="147" t="s">
        <v>191</v>
      </c>
      <c r="AU276" s="147" t="s">
        <v>87</v>
      </c>
      <c r="AY276" s="17" t="s">
        <v>185</v>
      </c>
      <c r="BE276" s="148">
        <f>IF(N276="základní",J276,0)</f>
        <v>0</v>
      </c>
      <c r="BF276" s="148">
        <f>IF(N276="snížená",J276,0)</f>
        <v>0</v>
      </c>
      <c r="BG276" s="148">
        <f>IF(N276="zákl. přenesená",J276,0)</f>
        <v>0</v>
      </c>
      <c r="BH276" s="148">
        <f>IF(N276="sníž. přenesená",J276,0)</f>
        <v>0</v>
      </c>
      <c r="BI276" s="148">
        <f>IF(N276="nulová",J276,0)</f>
        <v>0</v>
      </c>
      <c r="BJ276" s="17" t="s">
        <v>85</v>
      </c>
      <c r="BK276" s="148">
        <f>ROUND(I276*H276,2)</f>
        <v>0</v>
      </c>
      <c r="BL276" s="17" t="s">
        <v>184</v>
      </c>
      <c r="BM276" s="147" t="s">
        <v>509</v>
      </c>
    </row>
    <row r="277" spans="2:65" s="1" customFormat="1" ht="19.2" x14ac:dyDescent="0.2">
      <c r="B277" s="32"/>
      <c r="D277" s="149" t="s">
        <v>198</v>
      </c>
      <c r="F277" s="150" t="s">
        <v>510</v>
      </c>
      <c r="I277" s="151"/>
      <c r="L277" s="32"/>
      <c r="M277" s="152"/>
      <c r="T277" s="56"/>
      <c r="AT277" s="17" t="s">
        <v>198</v>
      </c>
      <c r="AU277" s="17" t="s">
        <v>87</v>
      </c>
    </row>
    <row r="278" spans="2:65" s="13" customFormat="1" x14ac:dyDescent="0.2">
      <c r="B278" s="159"/>
      <c r="D278" s="149" t="s">
        <v>199</v>
      </c>
      <c r="E278" s="160" t="s">
        <v>1</v>
      </c>
      <c r="F278" s="161" t="s">
        <v>511</v>
      </c>
      <c r="H278" s="162">
        <v>21.36</v>
      </c>
      <c r="I278" s="163"/>
      <c r="L278" s="159"/>
      <c r="M278" s="164"/>
      <c r="T278" s="165"/>
      <c r="AT278" s="160" t="s">
        <v>199</v>
      </c>
      <c r="AU278" s="160" t="s">
        <v>87</v>
      </c>
      <c r="AV278" s="13" t="s">
        <v>87</v>
      </c>
      <c r="AW278" s="13" t="s">
        <v>33</v>
      </c>
      <c r="AX278" s="13" t="s">
        <v>77</v>
      </c>
      <c r="AY278" s="160" t="s">
        <v>185</v>
      </c>
    </row>
    <row r="279" spans="2:65" s="12" customFormat="1" x14ac:dyDescent="0.2">
      <c r="B279" s="153"/>
      <c r="D279" s="149" t="s">
        <v>199</v>
      </c>
      <c r="E279" s="154" t="s">
        <v>1</v>
      </c>
      <c r="F279" s="155" t="s">
        <v>512</v>
      </c>
      <c r="H279" s="154" t="s">
        <v>1</v>
      </c>
      <c r="I279" s="156"/>
      <c r="L279" s="153"/>
      <c r="M279" s="157"/>
      <c r="T279" s="158"/>
      <c r="AT279" s="154" t="s">
        <v>199</v>
      </c>
      <c r="AU279" s="154" t="s">
        <v>87</v>
      </c>
      <c r="AV279" s="12" t="s">
        <v>85</v>
      </c>
      <c r="AW279" s="12" t="s">
        <v>33</v>
      </c>
      <c r="AX279" s="12" t="s">
        <v>77</v>
      </c>
      <c r="AY279" s="154" t="s">
        <v>185</v>
      </c>
    </row>
    <row r="280" spans="2:65" s="13" customFormat="1" x14ac:dyDescent="0.2">
      <c r="B280" s="159"/>
      <c r="D280" s="149" t="s">
        <v>199</v>
      </c>
      <c r="E280" s="160" t="s">
        <v>1</v>
      </c>
      <c r="F280" s="161" t="s">
        <v>513</v>
      </c>
      <c r="H280" s="162">
        <v>-7.12</v>
      </c>
      <c r="I280" s="163"/>
      <c r="L280" s="159"/>
      <c r="M280" s="164"/>
      <c r="T280" s="165"/>
      <c r="AT280" s="160" t="s">
        <v>199</v>
      </c>
      <c r="AU280" s="160" t="s">
        <v>87</v>
      </c>
      <c r="AV280" s="13" t="s">
        <v>87</v>
      </c>
      <c r="AW280" s="13" t="s">
        <v>33</v>
      </c>
      <c r="AX280" s="13" t="s">
        <v>77</v>
      </c>
      <c r="AY280" s="160" t="s">
        <v>185</v>
      </c>
    </row>
    <row r="281" spans="2:65" s="14" customFormat="1" x14ac:dyDescent="0.2">
      <c r="B281" s="169"/>
      <c r="D281" s="149" t="s">
        <v>199</v>
      </c>
      <c r="E281" s="170" t="s">
        <v>1</v>
      </c>
      <c r="F281" s="171" t="s">
        <v>324</v>
      </c>
      <c r="H281" s="172">
        <v>14.24</v>
      </c>
      <c r="I281" s="173"/>
      <c r="L281" s="169"/>
      <c r="M281" s="174"/>
      <c r="T281" s="175"/>
      <c r="AT281" s="170" t="s">
        <v>199</v>
      </c>
      <c r="AU281" s="170" t="s">
        <v>87</v>
      </c>
      <c r="AV281" s="14" t="s">
        <v>184</v>
      </c>
      <c r="AW281" s="14" t="s">
        <v>33</v>
      </c>
      <c r="AX281" s="14" t="s">
        <v>85</v>
      </c>
      <c r="AY281" s="170" t="s">
        <v>185</v>
      </c>
    </row>
    <row r="282" spans="2:65" s="1" customFormat="1" ht="24.15" customHeight="1" x14ac:dyDescent="0.2">
      <c r="B282" s="32"/>
      <c r="C282" s="136" t="s">
        <v>514</v>
      </c>
      <c r="D282" s="136" t="s">
        <v>191</v>
      </c>
      <c r="E282" s="137" t="s">
        <v>515</v>
      </c>
      <c r="F282" s="138" t="s">
        <v>516</v>
      </c>
      <c r="G282" s="139" t="s">
        <v>365</v>
      </c>
      <c r="H282" s="140">
        <v>71.2</v>
      </c>
      <c r="I282" s="141"/>
      <c r="J282" s="142">
        <f>ROUND(I282*H282,2)</f>
        <v>0</v>
      </c>
      <c r="K282" s="138" t="s">
        <v>195</v>
      </c>
      <c r="L282" s="32"/>
      <c r="M282" s="143" t="s">
        <v>1</v>
      </c>
      <c r="N282" s="144" t="s">
        <v>42</v>
      </c>
      <c r="P282" s="145">
        <f>O282*H282</f>
        <v>0</v>
      </c>
      <c r="Q282" s="145">
        <v>0.20469000000000001</v>
      </c>
      <c r="R282" s="145">
        <f>Q282*H282</f>
        <v>14.573928000000002</v>
      </c>
      <c r="S282" s="145">
        <v>0</v>
      </c>
      <c r="T282" s="146">
        <f>S282*H282</f>
        <v>0</v>
      </c>
      <c r="AR282" s="147" t="s">
        <v>184</v>
      </c>
      <c r="AT282" s="147" t="s">
        <v>191</v>
      </c>
      <c r="AU282" s="147" t="s">
        <v>87</v>
      </c>
      <c r="AY282" s="17" t="s">
        <v>185</v>
      </c>
      <c r="BE282" s="148">
        <f>IF(N282="základní",J282,0)</f>
        <v>0</v>
      </c>
      <c r="BF282" s="148">
        <f>IF(N282="snížená",J282,0)</f>
        <v>0</v>
      </c>
      <c r="BG282" s="148">
        <f>IF(N282="zákl. přenesená",J282,0)</f>
        <v>0</v>
      </c>
      <c r="BH282" s="148">
        <f>IF(N282="sníž. přenesená",J282,0)</f>
        <v>0</v>
      </c>
      <c r="BI282" s="148">
        <f>IF(N282="nulová",J282,0)</f>
        <v>0</v>
      </c>
      <c r="BJ282" s="17" t="s">
        <v>85</v>
      </c>
      <c r="BK282" s="148">
        <f>ROUND(I282*H282,2)</f>
        <v>0</v>
      </c>
      <c r="BL282" s="17" t="s">
        <v>184</v>
      </c>
      <c r="BM282" s="147" t="s">
        <v>517</v>
      </c>
    </row>
    <row r="283" spans="2:65" s="1" customFormat="1" ht="19.2" x14ac:dyDescent="0.2">
      <c r="B283" s="32"/>
      <c r="D283" s="149" t="s">
        <v>198</v>
      </c>
      <c r="F283" s="150" t="s">
        <v>518</v>
      </c>
      <c r="I283" s="151"/>
      <c r="L283" s="32"/>
      <c r="M283" s="152"/>
      <c r="T283" s="56"/>
      <c r="AT283" s="17" t="s">
        <v>198</v>
      </c>
      <c r="AU283" s="17" t="s">
        <v>87</v>
      </c>
    </row>
    <row r="284" spans="2:65" s="13" customFormat="1" x14ac:dyDescent="0.2">
      <c r="B284" s="159"/>
      <c r="D284" s="149" t="s">
        <v>199</v>
      </c>
      <c r="E284" s="160" t="s">
        <v>1</v>
      </c>
      <c r="F284" s="161" t="s">
        <v>519</v>
      </c>
      <c r="H284" s="162">
        <v>71.2</v>
      </c>
      <c r="I284" s="163"/>
      <c r="L284" s="159"/>
      <c r="M284" s="164"/>
      <c r="T284" s="165"/>
      <c r="AT284" s="160" t="s">
        <v>199</v>
      </c>
      <c r="AU284" s="160" t="s">
        <v>87</v>
      </c>
      <c r="AV284" s="13" t="s">
        <v>87</v>
      </c>
      <c r="AW284" s="13" t="s">
        <v>33</v>
      </c>
      <c r="AX284" s="13" t="s">
        <v>85</v>
      </c>
      <c r="AY284" s="160" t="s">
        <v>185</v>
      </c>
    </row>
    <row r="285" spans="2:65" s="12" customFormat="1" x14ac:dyDescent="0.2">
      <c r="B285" s="153"/>
      <c r="D285" s="149" t="s">
        <v>199</v>
      </c>
      <c r="E285" s="154" t="s">
        <v>1</v>
      </c>
      <c r="F285" s="155" t="s">
        <v>520</v>
      </c>
      <c r="H285" s="154" t="s">
        <v>1</v>
      </c>
      <c r="I285" s="156"/>
      <c r="L285" s="153"/>
      <c r="M285" s="157"/>
      <c r="T285" s="158"/>
      <c r="AT285" s="154" t="s">
        <v>199</v>
      </c>
      <c r="AU285" s="154" t="s">
        <v>87</v>
      </c>
      <c r="AV285" s="12" t="s">
        <v>85</v>
      </c>
      <c r="AW285" s="12" t="s">
        <v>33</v>
      </c>
      <c r="AX285" s="12" t="s">
        <v>77</v>
      </c>
      <c r="AY285" s="154" t="s">
        <v>185</v>
      </c>
    </row>
    <row r="286" spans="2:65" s="11" customFormat="1" ht="22.95" customHeight="1" x14ac:dyDescent="0.25">
      <c r="B286" s="124"/>
      <c r="D286" s="125" t="s">
        <v>76</v>
      </c>
      <c r="E286" s="134" t="s">
        <v>184</v>
      </c>
      <c r="F286" s="134" t="s">
        <v>521</v>
      </c>
      <c r="I286" s="127"/>
      <c r="J286" s="135">
        <f>BK286</f>
        <v>0</v>
      </c>
      <c r="L286" s="124"/>
      <c r="M286" s="129"/>
      <c r="P286" s="130">
        <f>SUM(P287:P297)</f>
        <v>0</v>
      </c>
      <c r="R286" s="130">
        <f>SUM(R287:R297)</f>
        <v>3.1387350299999999</v>
      </c>
      <c r="T286" s="131">
        <f>SUM(T287:T297)</f>
        <v>0</v>
      </c>
      <c r="AR286" s="125" t="s">
        <v>85</v>
      </c>
      <c r="AT286" s="132" t="s">
        <v>76</v>
      </c>
      <c r="AU286" s="132" t="s">
        <v>85</v>
      </c>
      <c r="AY286" s="125" t="s">
        <v>185</v>
      </c>
      <c r="BK286" s="133">
        <f>SUM(BK287:BK297)</f>
        <v>0</v>
      </c>
    </row>
    <row r="287" spans="2:65" s="1" customFormat="1" ht="16.5" customHeight="1" x14ac:dyDescent="0.2">
      <c r="B287" s="32"/>
      <c r="C287" s="136" t="s">
        <v>522</v>
      </c>
      <c r="D287" s="136" t="s">
        <v>191</v>
      </c>
      <c r="E287" s="137" t="s">
        <v>523</v>
      </c>
      <c r="F287" s="138" t="s">
        <v>524</v>
      </c>
      <c r="G287" s="139" t="s">
        <v>382</v>
      </c>
      <c r="H287" s="140">
        <v>1.5389999999999999</v>
      </c>
      <c r="I287" s="141"/>
      <c r="J287" s="142">
        <f>ROUND(I287*H287,2)</f>
        <v>0</v>
      </c>
      <c r="K287" s="138" t="s">
        <v>195</v>
      </c>
      <c r="L287" s="32"/>
      <c r="M287" s="143" t="s">
        <v>1</v>
      </c>
      <c r="N287" s="144" t="s">
        <v>42</v>
      </c>
      <c r="P287" s="145">
        <f>O287*H287</f>
        <v>0</v>
      </c>
      <c r="Q287" s="145">
        <v>1.8907700000000001</v>
      </c>
      <c r="R287" s="145">
        <f>Q287*H287</f>
        <v>2.9098950299999999</v>
      </c>
      <c r="S287" s="145">
        <v>0</v>
      </c>
      <c r="T287" s="146">
        <f>S287*H287</f>
        <v>0</v>
      </c>
      <c r="AR287" s="147" t="s">
        <v>184</v>
      </c>
      <c r="AT287" s="147" t="s">
        <v>191</v>
      </c>
      <c r="AU287" s="147" t="s">
        <v>87</v>
      </c>
      <c r="AY287" s="17" t="s">
        <v>185</v>
      </c>
      <c r="BE287" s="148">
        <f>IF(N287="základní",J287,0)</f>
        <v>0</v>
      </c>
      <c r="BF287" s="148">
        <f>IF(N287="snížená",J287,0)</f>
        <v>0</v>
      </c>
      <c r="BG287" s="148">
        <f>IF(N287="zákl. přenesená",J287,0)</f>
        <v>0</v>
      </c>
      <c r="BH287" s="148">
        <f>IF(N287="sníž. přenesená",J287,0)</f>
        <v>0</v>
      </c>
      <c r="BI287" s="148">
        <f>IF(N287="nulová",J287,0)</f>
        <v>0</v>
      </c>
      <c r="BJ287" s="17" t="s">
        <v>85</v>
      </c>
      <c r="BK287" s="148">
        <f>ROUND(I287*H287,2)</f>
        <v>0</v>
      </c>
      <c r="BL287" s="17" t="s">
        <v>184</v>
      </c>
      <c r="BM287" s="147" t="s">
        <v>525</v>
      </c>
    </row>
    <row r="288" spans="2:65" s="1" customFormat="1" x14ac:dyDescent="0.2">
      <c r="B288" s="32"/>
      <c r="D288" s="149" t="s">
        <v>198</v>
      </c>
      <c r="F288" s="150" t="s">
        <v>526</v>
      </c>
      <c r="I288" s="151"/>
      <c r="L288" s="32"/>
      <c r="M288" s="152"/>
      <c r="T288" s="56"/>
      <c r="AT288" s="17" t="s">
        <v>198</v>
      </c>
      <c r="AU288" s="17" t="s">
        <v>87</v>
      </c>
    </row>
    <row r="289" spans="2:65" s="12" customFormat="1" x14ac:dyDescent="0.2">
      <c r="B289" s="153"/>
      <c r="D289" s="149" t="s">
        <v>199</v>
      </c>
      <c r="E289" s="154" t="s">
        <v>1</v>
      </c>
      <c r="F289" s="155" t="s">
        <v>527</v>
      </c>
      <c r="H289" s="154" t="s">
        <v>1</v>
      </c>
      <c r="I289" s="156"/>
      <c r="L289" s="153"/>
      <c r="M289" s="157"/>
      <c r="T289" s="158"/>
      <c r="AT289" s="154" t="s">
        <v>199</v>
      </c>
      <c r="AU289" s="154" t="s">
        <v>87</v>
      </c>
      <c r="AV289" s="12" t="s">
        <v>85</v>
      </c>
      <c r="AW289" s="12" t="s">
        <v>33</v>
      </c>
      <c r="AX289" s="12" t="s">
        <v>77</v>
      </c>
      <c r="AY289" s="154" t="s">
        <v>185</v>
      </c>
    </row>
    <row r="290" spans="2:65" s="13" customFormat="1" x14ac:dyDescent="0.2">
      <c r="B290" s="159"/>
      <c r="D290" s="149" t="s">
        <v>199</v>
      </c>
      <c r="E290" s="160" t="s">
        <v>1</v>
      </c>
      <c r="F290" s="161" t="s">
        <v>528</v>
      </c>
      <c r="H290" s="162">
        <v>1.5389999999999999</v>
      </c>
      <c r="I290" s="163"/>
      <c r="L290" s="159"/>
      <c r="M290" s="164"/>
      <c r="T290" s="165"/>
      <c r="AT290" s="160" t="s">
        <v>199</v>
      </c>
      <c r="AU290" s="160" t="s">
        <v>87</v>
      </c>
      <c r="AV290" s="13" t="s">
        <v>87</v>
      </c>
      <c r="AW290" s="13" t="s">
        <v>33</v>
      </c>
      <c r="AX290" s="13" t="s">
        <v>85</v>
      </c>
      <c r="AY290" s="160" t="s">
        <v>185</v>
      </c>
    </row>
    <row r="291" spans="2:65" s="1" customFormat="1" ht="16.5" customHeight="1" x14ac:dyDescent="0.2">
      <c r="B291" s="32"/>
      <c r="C291" s="136" t="s">
        <v>529</v>
      </c>
      <c r="D291" s="136" t="s">
        <v>191</v>
      </c>
      <c r="E291" s="137" t="s">
        <v>530</v>
      </c>
      <c r="F291" s="138" t="s">
        <v>531</v>
      </c>
      <c r="G291" s="139" t="s">
        <v>532</v>
      </c>
      <c r="H291" s="140">
        <v>2</v>
      </c>
      <c r="I291" s="141"/>
      <c r="J291" s="142">
        <f>ROUND(I291*H291,2)</f>
        <v>0</v>
      </c>
      <c r="K291" s="138" t="s">
        <v>195</v>
      </c>
      <c r="L291" s="32"/>
      <c r="M291" s="143" t="s">
        <v>1</v>
      </c>
      <c r="N291" s="144" t="s">
        <v>42</v>
      </c>
      <c r="P291" s="145">
        <f>O291*H291</f>
        <v>0</v>
      </c>
      <c r="Q291" s="145">
        <v>8.7419999999999998E-2</v>
      </c>
      <c r="R291" s="145">
        <f>Q291*H291</f>
        <v>0.17484</v>
      </c>
      <c r="S291" s="145">
        <v>0</v>
      </c>
      <c r="T291" s="146">
        <f>S291*H291</f>
        <v>0</v>
      </c>
      <c r="AR291" s="147" t="s">
        <v>184</v>
      </c>
      <c r="AT291" s="147" t="s">
        <v>191</v>
      </c>
      <c r="AU291" s="147" t="s">
        <v>87</v>
      </c>
      <c r="AY291" s="17" t="s">
        <v>185</v>
      </c>
      <c r="BE291" s="148">
        <f>IF(N291="základní",J291,0)</f>
        <v>0</v>
      </c>
      <c r="BF291" s="148">
        <f>IF(N291="snížená",J291,0)</f>
        <v>0</v>
      </c>
      <c r="BG291" s="148">
        <f>IF(N291="zákl. přenesená",J291,0)</f>
        <v>0</v>
      </c>
      <c r="BH291" s="148">
        <f>IF(N291="sníž. přenesená",J291,0)</f>
        <v>0</v>
      </c>
      <c r="BI291" s="148">
        <f>IF(N291="nulová",J291,0)</f>
        <v>0</v>
      </c>
      <c r="BJ291" s="17" t="s">
        <v>85</v>
      </c>
      <c r="BK291" s="148">
        <f>ROUND(I291*H291,2)</f>
        <v>0</v>
      </c>
      <c r="BL291" s="17" t="s">
        <v>184</v>
      </c>
      <c r="BM291" s="147" t="s">
        <v>533</v>
      </c>
    </row>
    <row r="292" spans="2:65" s="1" customFormat="1" x14ac:dyDescent="0.2">
      <c r="B292" s="32"/>
      <c r="D292" s="149" t="s">
        <v>198</v>
      </c>
      <c r="F292" s="150" t="s">
        <v>534</v>
      </c>
      <c r="I292" s="151"/>
      <c r="L292" s="32"/>
      <c r="M292" s="152"/>
      <c r="T292" s="56"/>
      <c r="AT292" s="17" t="s">
        <v>198</v>
      </c>
      <c r="AU292" s="17" t="s">
        <v>87</v>
      </c>
    </row>
    <row r="293" spans="2:65" s="12" customFormat="1" x14ac:dyDescent="0.2">
      <c r="B293" s="153"/>
      <c r="D293" s="149" t="s">
        <v>199</v>
      </c>
      <c r="E293" s="154" t="s">
        <v>1</v>
      </c>
      <c r="F293" s="155" t="s">
        <v>535</v>
      </c>
      <c r="H293" s="154" t="s">
        <v>1</v>
      </c>
      <c r="I293" s="156"/>
      <c r="L293" s="153"/>
      <c r="M293" s="157"/>
      <c r="T293" s="158"/>
      <c r="AT293" s="154" t="s">
        <v>199</v>
      </c>
      <c r="AU293" s="154" t="s">
        <v>87</v>
      </c>
      <c r="AV293" s="12" t="s">
        <v>85</v>
      </c>
      <c r="AW293" s="12" t="s">
        <v>33</v>
      </c>
      <c r="AX293" s="12" t="s">
        <v>77</v>
      </c>
      <c r="AY293" s="154" t="s">
        <v>185</v>
      </c>
    </row>
    <row r="294" spans="2:65" s="13" customFormat="1" x14ac:dyDescent="0.2">
      <c r="B294" s="159"/>
      <c r="D294" s="149" t="s">
        <v>199</v>
      </c>
      <c r="E294" s="160" t="s">
        <v>1</v>
      </c>
      <c r="F294" s="161" t="s">
        <v>536</v>
      </c>
      <c r="H294" s="162">
        <v>2</v>
      </c>
      <c r="I294" s="163"/>
      <c r="L294" s="159"/>
      <c r="M294" s="164"/>
      <c r="T294" s="165"/>
      <c r="AT294" s="160" t="s">
        <v>199</v>
      </c>
      <c r="AU294" s="160" t="s">
        <v>87</v>
      </c>
      <c r="AV294" s="13" t="s">
        <v>87</v>
      </c>
      <c r="AW294" s="13" t="s">
        <v>33</v>
      </c>
      <c r="AX294" s="13" t="s">
        <v>85</v>
      </c>
      <c r="AY294" s="160" t="s">
        <v>185</v>
      </c>
    </row>
    <row r="295" spans="2:65" s="1" customFormat="1" ht="16.5" customHeight="1" x14ac:dyDescent="0.2">
      <c r="B295" s="32"/>
      <c r="C295" s="176" t="s">
        <v>537</v>
      </c>
      <c r="D295" s="176" t="s">
        <v>455</v>
      </c>
      <c r="E295" s="177" t="s">
        <v>538</v>
      </c>
      <c r="F295" s="178" t="s">
        <v>539</v>
      </c>
      <c r="G295" s="179" t="s">
        <v>532</v>
      </c>
      <c r="H295" s="180">
        <v>2</v>
      </c>
      <c r="I295" s="181"/>
      <c r="J295" s="182">
        <f>ROUND(I295*H295,2)</f>
        <v>0</v>
      </c>
      <c r="K295" s="178" t="s">
        <v>195</v>
      </c>
      <c r="L295" s="183"/>
      <c r="M295" s="184" t="s">
        <v>1</v>
      </c>
      <c r="N295" s="185" t="s">
        <v>42</v>
      </c>
      <c r="P295" s="145">
        <f>O295*H295</f>
        <v>0</v>
      </c>
      <c r="Q295" s="145">
        <v>2.7E-2</v>
      </c>
      <c r="R295" s="145">
        <f>Q295*H295</f>
        <v>5.3999999999999999E-2</v>
      </c>
      <c r="S295" s="145">
        <v>0</v>
      </c>
      <c r="T295" s="146">
        <f>S295*H295</f>
        <v>0</v>
      </c>
      <c r="AR295" s="147" t="s">
        <v>236</v>
      </c>
      <c r="AT295" s="147" t="s">
        <v>455</v>
      </c>
      <c r="AU295" s="147" t="s">
        <v>87</v>
      </c>
      <c r="AY295" s="17" t="s">
        <v>185</v>
      </c>
      <c r="BE295" s="148">
        <f>IF(N295="základní",J295,0)</f>
        <v>0</v>
      </c>
      <c r="BF295" s="148">
        <f>IF(N295="snížená",J295,0)</f>
        <v>0</v>
      </c>
      <c r="BG295" s="148">
        <f>IF(N295="zákl. přenesená",J295,0)</f>
        <v>0</v>
      </c>
      <c r="BH295" s="148">
        <f>IF(N295="sníž. přenesená",J295,0)</f>
        <v>0</v>
      </c>
      <c r="BI295" s="148">
        <f>IF(N295="nulová",J295,0)</f>
        <v>0</v>
      </c>
      <c r="BJ295" s="17" t="s">
        <v>85</v>
      </c>
      <c r="BK295" s="148">
        <f>ROUND(I295*H295,2)</f>
        <v>0</v>
      </c>
      <c r="BL295" s="17" t="s">
        <v>184</v>
      </c>
      <c r="BM295" s="147" t="s">
        <v>540</v>
      </c>
    </row>
    <row r="296" spans="2:65" s="1" customFormat="1" x14ac:dyDescent="0.2">
      <c r="B296" s="32"/>
      <c r="D296" s="149" t="s">
        <v>198</v>
      </c>
      <c r="F296" s="150" t="s">
        <v>539</v>
      </c>
      <c r="I296" s="151"/>
      <c r="L296" s="32"/>
      <c r="M296" s="152"/>
      <c r="T296" s="56"/>
      <c r="AT296" s="17" t="s">
        <v>198</v>
      </c>
      <c r="AU296" s="17" t="s">
        <v>87</v>
      </c>
    </row>
    <row r="297" spans="2:65" s="13" customFormat="1" x14ac:dyDescent="0.2">
      <c r="B297" s="159"/>
      <c r="D297" s="149" t="s">
        <v>199</v>
      </c>
      <c r="E297" s="160" t="s">
        <v>1</v>
      </c>
      <c r="F297" s="161" t="s">
        <v>541</v>
      </c>
      <c r="H297" s="162">
        <v>2</v>
      </c>
      <c r="I297" s="163"/>
      <c r="L297" s="159"/>
      <c r="M297" s="164"/>
      <c r="T297" s="165"/>
      <c r="AT297" s="160" t="s">
        <v>199</v>
      </c>
      <c r="AU297" s="160" t="s">
        <v>87</v>
      </c>
      <c r="AV297" s="13" t="s">
        <v>87</v>
      </c>
      <c r="AW297" s="13" t="s">
        <v>33</v>
      </c>
      <c r="AX297" s="13" t="s">
        <v>85</v>
      </c>
      <c r="AY297" s="160" t="s">
        <v>185</v>
      </c>
    </row>
    <row r="298" spans="2:65" s="11" customFormat="1" ht="22.95" customHeight="1" x14ac:dyDescent="0.25">
      <c r="B298" s="124"/>
      <c r="D298" s="125" t="s">
        <v>76</v>
      </c>
      <c r="E298" s="134" t="s">
        <v>188</v>
      </c>
      <c r="F298" s="134" t="s">
        <v>542</v>
      </c>
      <c r="I298" s="127"/>
      <c r="J298" s="135">
        <f>BK298</f>
        <v>0</v>
      </c>
      <c r="L298" s="124"/>
      <c r="M298" s="129"/>
      <c r="P298" s="130">
        <f>SUM(P299:P421)</f>
        <v>0</v>
      </c>
      <c r="R298" s="130">
        <f>SUM(R299:R421)</f>
        <v>142.8261392</v>
      </c>
      <c r="T298" s="131">
        <f>SUM(T299:T421)</f>
        <v>0</v>
      </c>
      <c r="AR298" s="125" t="s">
        <v>85</v>
      </c>
      <c r="AT298" s="132" t="s">
        <v>76</v>
      </c>
      <c r="AU298" s="132" t="s">
        <v>85</v>
      </c>
      <c r="AY298" s="125" t="s">
        <v>185</v>
      </c>
      <c r="BK298" s="133">
        <f>SUM(BK299:BK421)</f>
        <v>0</v>
      </c>
    </row>
    <row r="299" spans="2:65" s="1" customFormat="1" ht="16.5" customHeight="1" x14ac:dyDescent="0.2">
      <c r="B299" s="32"/>
      <c r="C299" s="136" t="s">
        <v>543</v>
      </c>
      <c r="D299" s="136" t="s">
        <v>191</v>
      </c>
      <c r="E299" s="137" t="s">
        <v>544</v>
      </c>
      <c r="F299" s="138" t="s">
        <v>545</v>
      </c>
      <c r="G299" s="139" t="s">
        <v>296</v>
      </c>
      <c r="H299" s="140">
        <v>30.44</v>
      </c>
      <c r="I299" s="141"/>
      <c r="J299" s="142">
        <f>ROUND(I299*H299,2)</f>
        <v>0</v>
      </c>
      <c r="K299" s="138" t="s">
        <v>195</v>
      </c>
      <c r="L299" s="32"/>
      <c r="M299" s="143" t="s">
        <v>1</v>
      </c>
      <c r="N299" s="144" t="s">
        <v>42</v>
      </c>
      <c r="P299" s="145">
        <f>O299*H299</f>
        <v>0</v>
      </c>
      <c r="Q299" s="145">
        <v>0.34499999999999997</v>
      </c>
      <c r="R299" s="145">
        <f>Q299*H299</f>
        <v>10.501799999999999</v>
      </c>
      <c r="S299" s="145">
        <v>0</v>
      </c>
      <c r="T299" s="146">
        <f>S299*H299</f>
        <v>0</v>
      </c>
      <c r="AR299" s="147" t="s">
        <v>184</v>
      </c>
      <c r="AT299" s="147" t="s">
        <v>191</v>
      </c>
      <c r="AU299" s="147" t="s">
        <v>87</v>
      </c>
      <c r="AY299" s="17" t="s">
        <v>185</v>
      </c>
      <c r="BE299" s="148">
        <f>IF(N299="základní",J299,0)</f>
        <v>0</v>
      </c>
      <c r="BF299" s="148">
        <f>IF(N299="snížená",J299,0)</f>
        <v>0</v>
      </c>
      <c r="BG299" s="148">
        <f>IF(N299="zákl. přenesená",J299,0)</f>
        <v>0</v>
      </c>
      <c r="BH299" s="148">
        <f>IF(N299="sníž. přenesená",J299,0)</f>
        <v>0</v>
      </c>
      <c r="BI299" s="148">
        <f>IF(N299="nulová",J299,0)</f>
        <v>0</v>
      </c>
      <c r="BJ299" s="17" t="s">
        <v>85</v>
      </c>
      <c r="BK299" s="148">
        <f>ROUND(I299*H299,2)</f>
        <v>0</v>
      </c>
      <c r="BL299" s="17" t="s">
        <v>184</v>
      </c>
      <c r="BM299" s="147" t="s">
        <v>546</v>
      </c>
    </row>
    <row r="300" spans="2:65" s="1" customFormat="1" x14ac:dyDescent="0.2">
      <c r="B300" s="32"/>
      <c r="D300" s="149" t="s">
        <v>198</v>
      </c>
      <c r="F300" s="150" t="s">
        <v>547</v>
      </c>
      <c r="I300" s="151"/>
      <c r="L300" s="32"/>
      <c r="M300" s="152"/>
      <c r="T300" s="56"/>
      <c r="AT300" s="17" t="s">
        <v>198</v>
      </c>
      <c r="AU300" s="17" t="s">
        <v>87</v>
      </c>
    </row>
    <row r="301" spans="2:65" s="12" customFormat="1" x14ac:dyDescent="0.2">
      <c r="B301" s="153"/>
      <c r="D301" s="149" t="s">
        <v>199</v>
      </c>
      <c r="E301" s="154" t="s">
        <v>1</v>
      </c>
      <c r="F301" s="155" t="s">
        <v>548</v>
      </c>
      <c r="H301" s="154" t="s">
        <v>1</v>
      </c>
      <c r="I301" s="156"/>
      <c r="L301" s="153"/>
      <c r="M301" s="157"/>
      <c r="T301" s="158"/>
      <c r="AT301" s="154" t="s">
        <v>199</v>
      </c>
      <c r="AU301" s="154" t="s">
        <v>87</v>
      </c>
      <c r="AV301" s="12" t="s">
        <v>85</v>
      </c>
      <c r="AW301" s="12" t="s">
        <v>33</v>
      </c>
      <c r="AX301" s="12" t="s">
        <v>77</v>
      </c>
      <c r="AY301" s="154" t="s">
        <v>185</v>
      </c>
    </row>
    <row r="302" spans="2:65" s="13" customFormat="1" x14ac:dyDescent="0.2">
      <c r="B302" s="159"/>
      <c r="D302" s="149" t="s">
        <v>199</v>
      </c>
      <c r="E302" s="160" t="s">
        <v>1</v>
      </c>
      <c r="F302" s="161" t="s">
        <v>549</v>
      </c>
      <c r="H302" s="162">
        <v>20.440000000000001</v>
      </c>
      <c r="I302" s="163"/>
      <c r="L302" s="159"/>
      <c r="M302" s="164"/>
      <c r="T302" s="165"/>
      <c r="AT302" s="160" t="s">
        <v>199</v>
      </c>
      <c r="AU302" s="160" t="s">
        <v>87</v>
      </c>
      <c r="AV302" s="13" t="s">
        <v>87</v>
      </c>
      <c r="AW302" s="13" t="s">
        <v>33</v>
      </c>
      <c r="AX302" s="13" t="s">
        <v>77</v>
      </c>
      <c r="AY302" s="160" t="s">
        <v>185</v>
      </c>
    </row>
    <row r="303" spans="2:65" s="12" customFormat="1" x14ac:dyDescent="0.2">
      <c r="B303" s="153"/>
      <c r="D303" s="149" t="s">
        <v>199</v>
      </c>
      <c r="E303" s="154" t="s">
        <v>1</v>
      </c>
      <c r="F303" s="155" t="s">
        <v>550</v>
      </c>
      <c r="H303" s="154" t="s">
        <v>1</v>
      </c>
      <c r="I303" s="156"/>
      <c r="L303" s="153"/>
      <c r="M303" s="157"/>
      <c r="T303" s="158"/>
      <c r="AT303" s="154" t="s">
        <v>199</v>
      </c>
      <c r="AU303" s="154" t="s">
        <v>87</v>
      </c>
      <c r="AV303" s="12" t="s">
        <v>85</v>
      </c>
      <c r="AW303" s="12" t="s">
        <v>33</v>
      </c>
      <c r="AX303" s="12" t="s">
        <v>77</v>
      </c>
      <c r="AY303" s="154" t="s">
        <v>185</v>
      </c>
    </row>
    <row r="304" spans="2:65" s="13" customFormat="1" x14ac:dyDescent="0.2">
      <c r="B304" s="159"/>
      <c r="D304" s="149" t="s">
        <v>199</v>
      </c>
      <c r="E304" s="160" t="s">
        <v>1</v>
      </c>
      <c r="F304" s="161" t="s">
        <v>551</v>
      </c>
      <c r="H304" s="162">
        <v>10</v>
      </c>
      <c r="I304" s="163"/>
      <c r="L304" s="159"/>
      <c r="M304" s="164"/>
      <c r="T304" s="165"/>
      <c r="AT304" s="160" t="s">
        <v>199</v>
      </c>
      <c r="AU304" s="160" t="s">
        <v>87</v>
      </c>
      <c r="AV304" s="13" t="s">
        <v>87</v>
      </c>
      <c r="AW304" s="13" t="s">
        <v>33</v>
      </c>
      <c r="AX304" s="13" t="s">
        <v>77</v>
      </c>
      <c r="AY304" s="160" t="s">
        <v>185</v>
      </c>
    </row>
    <row r="305" spans="2:65" s="14" customFormat="1" x14ac:dyDescent="0.2">
      <c r="B305" s="169"/>
      <c r="D305" s="149" t="s">
        <v>199</v>
      </c>
      <c r="E305" s="170" t="s">
        <v>1</v>
      </c>
      <c r="F305" s="171" t="s">
        <v>324</v>
      </c>
      <c r="H305" s="172">
        <v>30.44</v>
      </c>
      <c r="I305" s="173"/>
      <c r="L305" s="169"/>
      <c r="M305" s="174"/>
      <c r="T305" s="175"/>
      <c r="AT305" s="170" t="s">
        <v>199</v>
      </c>
      <c r="AU305" s="170" t="s">
        <v>87</v>
      </c>
      <c r="AV305" s="14" t="s">
        <v>184</v>
      </c>
      <c r="AW305" s="14" t="s">
        <v>33</v>
      </c>
      <c r="AX305" s="14" t="s">
        <v>85</v>
      </c>
      <c r="AY305" s="170" t="s">
        <v>185</v>
      </c>
    </row>
    <row r="306" spans="2:65" s="1" customFormat="1" ht="16.5" customHeight="1" x14ac:dyDescent="0.2">
      <c r="B306" s="32"/>
      <c r="C306" s="136" t="s">
        <v>552</v>
      </c>
      <c r="D306" s="136" t="s">
        <v>191</v>
      </c>
      <c r="E306" s="137" t="s">
        <v>553</v>
      </c>
      <c r="F306" s="138" t="s">
        <v>554</v>
      </c>
      <c r="G306" s="139" t="s">
        <v>296</v>
      </c>
      <c r="H306" s="140">
        <v>20.440000000000001</v>
      </c>
      <c r="I306" s="141"/>
      <c r="J306" s="142">
        <f>ROUND(I306*H306,2)</f>
        <v>0</v>
      </c>
      <c r="K306" s="138" t="s">
        <v>195</v>
      </c>
      <c r="L306" s="32"/>
      <c r="M306" s="143" t="s">
        <v>1</v>
      </c>
      <c r="N306" s="144" t="s">
        <v>42</v>
      </c>
      <c r="P306" s="145">
        <f>O306*H306</f>
        <v>0</v>
      </c>
      <c r="Q306" s="145">
        <v>0.46</v>
      </c>
      <c r="R306" s="145">
        <f>Q306*H306</f>
        <v>9.4024000000000019</v>
      </c>
      <c r="S306" s="145">
        <v>0</v>
      </c>
      <c r="T306" s="146">
        <f>S306*H306</f>
        <v>0</v>
      </c>
      <c r="AR306" s="147" t="s">
        <v>184</v>
      </c>
      <c r="AT306" s="147" t="s">
        <v>191</v>
      </c>
      <c r="AU306" s="147" t="s">
        <v>87</v>
      </c>
      <c r="AY306" s="17" t="s">
        <v>185</v>
      </c>
      <c r="BE306" s="148">
        <f>IF(N306="základní",J306,0)</f>
        <v>0</v>
      </c>
      <c r="BF306" s="148">
        <f>IF(N306="snížená",J306,0)</f>
        <v>0</v>
      </c>
      <c r="BG306" s="148">
        <f>IF(N306="zákl. přenesená",J306,0)</f>
        <v>0</v>
      </c>
      <c r="BH306" s="148">
        <f>IF(N306="sníž. přenesená",J306,0)</f>
        <v>0</v>
      </c>
      <c r="BI306" s="148">
        <f>IF(N306="nulová",J306,0)</f>
        <v>0</v>
      </c>
      <c r="BJ306" s="17" t="s">
        <v>85</v>
      </c>
      <c r="BK306" s="148">
        <f>ROUND(I306*H306,2)</f>
        <v>0</v>
      </c>
      <c r="BL306" s="17" t="s">
        <v>184</v>
      </c>
      <c r="BM306" s="147" t="s">
        <v>555</v>
      </c>
    </row>
    <row r="307" spans="2:65" s="1" customFormat="1" x14ac:dyDescent="0.2">
      <c r="B307" s="32"/>
      <c r="D307" s="149" t="s">
        <v>198</v>
      </c>
      <c r="F307" s="150" t="s">
        <v>556</v>
      </c>
      <c r="I307" s="151"/>
      <c r="L307" s="32"/>
      <c r="M307" s="152"/>
      <c r="T307" s="56"/>
      <c r="AT307" s="17" t="s">
        <v>198</v>
      </c>
      <c r="AU307" s="17" t="s">
        <v>87</v>
      </c>
    </row>
    <row r="308" spans="2:65" s="12" customFormat="1" x14ac:dyDescent="0.2">
      <c r="B308" s="153"/>
      <c r="D308" s="149" t="s">
        <v>199</v>
      </c>
      <c r="E308" s="154" t="s">
        <v>1</v>
      </c>
      <c r="F308" s="155" t="s">
        <v>557</v>
      </c>
      <c r="H308" s="154" t="s">
        <v>1</v>
      </c>
      <c r="I308" s="156"/>
      <c r="L308" s="153"/>
      <c r="M308" s="157"/>
      <c r="T308" s="158"/>
      <c r="AT308" s="154" t="s">
        <v>199</v>
      </c>
      <c r="AU308" s="154" t="s">
        <v>87</v>
      </c>
      <c r="AV308" s="12" t="s">
        <v>85</v>
      </c>
      <c r="AW308" s="12" t="s">
        <v>33</v>
      </c>
      <c r="AX308" s="12" t="s">
        <v>77</v>
      </c>
      <c r="AY308" s="154" t="s">
        <v>185</v>
      </c>
    </row>
    <row r="309" spans="2:65" s="13" customFormat="1" x14ac:dyDescent="0.2">
      <c r="B309" s="159"/>
      <c r="D309" s="149" t="s">
        <v>199</v>
      </c>
      <c r="E309" s="160" t="s">
        <v>1</v>
      </c>
      <c r="F309" s="161" t="s">
        <v>549</v>
      </c>
      <c r="H309" s="162">
        <v>20.440000000000001</v>
      </c>
      <c r="I309" s="163"/>
      <c r="L309" s="159"/>
      <c r="M309" s="164"/>
      <c r="T309" s="165"/>
      <c r="AT309" s="160" t="s">
        <v>199</v>
      </c>
      <c r="AU309" s="160" t="s">
        <v>87</v>
      </c>
      <c r="AV309" s="13" t="s">
        <v>87</v>
      </c>
      <c r="AW309" s="13" t="s">
        <v>33</v>
      </c>
      <c r="AX309" s="13" t="s">
        <v>85</v>
      </c>
      <c r="AY309" s="160" t="s">
        <v>185</v>
      </c>
    </row>
    <row r="310" spans="2:65" s="1" customFormat="1" ht="16.5" customHeight="1" x14ac:dyDescent="0.2">
      <c r="B310" s="32"/>
      <c r="C310" s="136" t="s">
        <v>558</v>
      </c>
      <c r="D310" s="136" t="s">
        <v>191</v>
      </c>
      <c r="E310" s="137" t="s">
        <v>559</v>
      </c>
      <c r="F310" s="138" t="s">
        <v>560</v>
      </c>
      <c r="G310" s="139" t="s">
        <v>296</v>
      </c>
      <c r="H310" s="140">
        <v>404.69</v>
      </c>
      <c r="I310" s="141"/>
      <c r="J310" s="142">
        <f>ROUND(I310*H310,2)</f>
        <v>0</v>
      </c>
      <c r="K310" s="138" t="s">
        <v>195</v>
      </c>
      <c r="L310" s="32"/>
      <c r="M310" s="143" t="s">
        <v>1</v>
      </c>
      <c r="N310" s="144" t="s">
        <v>42</v>
      </c>
      <c r="P310" s="145">
        <f>O310*H310</f>
        <v>0</v>
      </c>
      <c r="Q310" s="145">
        <v>0</v>
      </c>
      <c r="R310" s="145">
        <f>Q310*H310</f>
        <v>0</v>
      </c>
      <c r="S310" s="145">
        <v>0</v>
      </c>
      <c r="T310" s="146">
        <f>S310*H310</f>
        <v>0</v>
      </c>
      <c r="AR310" s="147" t="s">
        <v>184</v>
      </c>
      <c r="AT310" s="147" t="s">
        <v>191</v>
      </c>
      <c r="AU310" s="147" t="s">
        <v>87</v>
      </c>
      <c r="AY310" s="17" t="s">
        <v>185</v>
      </c>
      <c r="BE310" s="148">
        <f>IF(N310="základní",J310,0)</f>
        <v>0</v>
      </c>
      <c r="BF310" s="148">
        <f>IF(N310="snížená",J310,0)</f>
        <v>0</v>
      </c>
      <c r="BG310" s="148">
        <f>IF(N310="zákl. přenesená",J310,0)</f>
        <v>0</v>
      </c>
      <c r="BH310" s="148">
        <f>IF(N310="sníž. přenesená",J310,0)</f>
        <v>0</v>
      </c>
      <c r="BI310" s="148">
        <f>IF(N310="nulová",J310,0)</f>
        <v>0</v>
      </c>
      <c r="BJ310" s="17" t="s">
        <v>85</v>
      </c>
      <c r="BK310" s="148">
        <f>ROUND(I310*H310,2)</f>
        <v>0</v>
      </c>
      <c r="BL310" s="17" t="s">
        <v>184</v>
      </c>
      <c r="BM310" s="147" t="s">
        <v>561</v>
      </c>
    </row>
    <row r="311" spans="2:65" s="1" customFormat="1" x14ac:dyDescent="0.2">
      <c r="B311" s="32"/>
      <c r="D311" s="149" t="s">
        <v>198</v>
      </c>
      <c r="F311" s="150" t="s">
        <v>562</v>
      </c>
      <c r="I311" s="151"/>
      <c r="L311" s="32"/>
      <c r="M311" s="152"/>
      <c r="T311" s="56"/>
      <c r="AT311" s="17" t="s">
        <v>198</v>
      </c>
      <c r="AU311" s="17" t="s">
        <v>87</v>
      </c>
    </row>
    <row r="312" spans="2:65" s="12" customFormat="1" x14ac:dyDescent="0.2">
      <c r="B312" s="153"/>
      <c r="D312" s="149" t="s">
        <v>199</v>
      </c>
      <c r="E312" s="154" t="s">
        <v>1</v>
      </c>
      <c r="F312" s="155" t="s">
        <v>563</v>
      </c>
      <c r="H312" s="154" t="s">
        <v>1</v>
      </c>
      <c r="I312" s="156"/>
      <c r="L312" s="153"/>
      <c r="M312" s="157"/>
      <c r="T312" s="158"/>
      <c r="AT312" s="154" t="s">
        <v>199</v>
      </c>
      <c r="AU312" s="154" t="s">
        <v>87</v>
      </c>
      <c r="AV312" s="12" t="s">
        <v>85</v>
      </c>
      <c r="AW312" s="12" t="s">
        <v>33</v>
      </c>
      <c r="AX312" s="12" t="s">
        <v>77</v>
      </c>
      <c r="AY312" s="154" t="s">
        <v>185</v>
      </c>
    </row>
    <row r="313" spans="2:65" s="13" customFormat="1" x14ac:dyDescent="0.2">
      <c r="B313" s="159"/>
      <c r="D313" s="149" t="s">
        <v>199</v>
      </c>
      <c r="E313" s="160" t="s">
        <v>1</v>
      </c>
      <c r="F313" s="161" t="s">
        <v>564</v>
      </c>
      <c r="H313" s="162">
        <v>288.67</v>
      </c>
      <c r="I313" s="163"/>
      <c r="L313" s="159"/>
      <c r="M313" s="164"/>
      <c r="T313" s="165"/>
      <c r="AT313" s="160" t="s">
        <v>199</v>
      </c>
      <c r="AU313" s="160" t="s">
        <v>87</v>
      </c>
      <c r="AV313" s="13" t="s">
        <v>87</v>
      </c>
      <c r="AW313" s="13" t="s">
        <v>33</v>
      </c>
      <c r="AX313" s="13" t="s">
        <v>77</v>
      </c>
      <c r="AY313" s="160" t="s">
        <v>185</v>
      </c>
    </row>
    <row r="314" spans="2:65" s="12" customFormat="1" x14ac:dyDescent="0.2">
      <c r="B314" s="153"/>
      <c r="D314" s="149" t="s">
        <v>199</v>
      </c>
      <c r="E314" s="154" t="s">
        <v>1</v>
      </c>
      <c r="F314" s="155" t="s">
        <v>565</v>
      </c>
      <c r="H314" s="154" t="s">
        <v>1</v>
      </c>
      <c r="I314" s="156"/>
      <c r="L314" s="153"/>
      <c r="M314" s="157"/>
      <c r="T314" s="158"/>
      <c r="AT314" s="154" t="s">
        <v>199</v>
      </c>
      <c r="AU314" s="154" t="s">
        <v>87</v>
      </c>
      <c r="AV314" s="12" t="s">
        <v>85</v>
      </c>
      <c r="AW314" s="12" t="s">
        <v>33</v>
      </c>
      <c r="AX314" s="12" t="s">
        <v>77</v>
      </c>
      <c r="AY314" s="154" t="s">
        <v>185</v>
      </c>
    </row>
    <row r="315" spans="2:65" s="13" customFormat="1" x14ac:dyDescent="0.2">
      <c r="B315" s="159"/>
      <c r="D315" s="149" t="s">
        <v>199</v>
      </c>
      <c r="E315" s="160" t="s">
        <v>1</v>
      </c>
      <c r="F315" s="161" t="s">
        <v>566</v>
      </c>
      <c r="H315" s="162">
        <v>106.97</v>
      </c>
      <c r="I315" s="163"/>
      <c r="L315" s="159"/>
      <c r="M315" s="164"/>
      <c r="T315" s="165"/>
      <c r="AT315" s="160" t="s">
        <v>199</v>
      </c>
      <c r="AU315" s="160" t="s">
        <v>87</v>
      </c>
      <c r="AV315" s="13" t="s">
        <v>87</v>
      </c>
      <c r="AW315" s="13" t="s">
        <v>33</v>
      </c>
      <c r="AX315" s="13" t="s">
        <v>77</v>
      </c>
      <c r="AY315" s="160" t="s">
        <v>185</v>
      </c>
    </row>
    <row r="316" spans="2:65" s="13" customFormat="1" x14ac:dyDescent="0.2">
      <c r="B316" s="159"/>
      <c r="D316" s="149" t="s">
        <v>199</v>
      </c>
      <c r="E316" s="160" t="s">
        <v>1</v>
      </c>
      <c r="F316" s="161" t="s">
        <v>567</v>
      </c>
      <c r="H316" s="162">
        <v>9.0500000000000007</v>
      </c>
      <c r="I316" s="163"/>
      <c r="L316" s="159"/>
      <c r="M316" s="164"/>
      <c r="T316" s="165"/>
      <c r="AT316" s="160" t="s">
        <v>199</v>
      </c>
      <c r="AU316" s="160" t="s">
        <v>87</v>
      </c>
      <c r="AV316" s="13" t="s">
        <v>87</v>
      </c>
      <c r="AW316" s="13" t="s">
        <v>33</v>
      </c>
      <c r="AX316" s="13" t="s">
        <v>77</v>
      </c>
      <c r="AY316" s="160" t="s">
        <v>185</v>
      </c>
    </row>
    <row r="317" spans="2:65" s="14" customFormat="1" x14ac:dyDescent="0.2">
      <c r="B317" s="169"/>
      <c r="D317" s="149" t="s">
        <v>199</v>
      </c>
      <c r="E317" s="170" t="s">
        <v>1</v>
      </c>
      <c r="F317" s="171" t="s">
        <v>324</v>
      </c>
      <c r="H317" s="172">
        <v>404.69</v>
      </c>
      <c r="I317" s="173"/>
      <c r="L317" s="169"/>
      <c r="M317" s="174"/>
      <c r="T317" s="175"/>
      <c r="AT317" s="170" t="s">
        <v>199</v>
      </c>
      <c r="AU317" s="170" t="s">
        <v>87</v>
      </c>
      <c r="AV317" s="14" t="s">
        <v>184</v>
      </c>
      <c r="AW317" s="14" t="s">
        <v>33</v>
      </c>
      <c r="AX317" s="14" t="s">
        <v>85</v>
      </c>
      <c r="AY317" s="170" t="s">
        <v>185</v>
      </c>
    </row>
    <row r="318" spans="2:65" s="1" customFormat="1" ht="16.5" customHeight="1" x14ac:dyDescent="0.2">
      <c r="B318" s="32"/>
      <c r="C318" s="136" t="s">
        <v>568</v>
      </c>
      <c r="D318" s="136" t="s">
        <v>191</v>
      </c>
      <c r="E318" s="137" t="s">
        <v>569</v>
      </c>
      <c r="F318" s="138" t="s">
        <v>570</v>
      </c>
      <c r="G318" s="139" t="s">
        <v>296</v>
      </c>
      <c r="H318" s="140">
        <v>264.51</v>
      </c>
      <c r="I318" s="141"/>
      <c r="J318" s="142">
        <f>ROUND(I318*H318,2)</f>
        <v>0</v>
      </c>
      <c r="K318" s="138" t="s">
        <v>195</v>
      </c>
      <c r="L318" s="32"/>
      <c r="M318" s="143" t="s">
        <v>1</v>
      </c>
      <c r="N318" s="144" t="s">
        <v>42</v>
      </c>
      <c r="P318" s="145">
        <f>O318*H318</f>
        <v>0</v>
      </c>
      <c r="Q318" s="145">
        <v>0</v>
      </c>
      <c r="R318" s="145">
        <f>Q318*H318</f>
        <v>0</v>
      </c>
      <c r="S318" s="145">
        <v>0</v>
      </c>
      <c r="T318" s="146">
        <f>S318*H318</f>
        <v>0</v>
      </c>
      <c r="AR318" s="147" t="s">
        <v>184</v>
      </c>
      <c r="AT318" s="147" t="s">
        <v>191</v>
      </c>
      <c r="AU318" s="147" t="s">
        <v>87</v>
      </c>
      <c r="AY318" s="17" t="s">
        <v>185</v>
      </c>
      <c r="BE318" s="148">
        <f>IF(N318="základní",J318,0)</f>
        <v>0</v>
      </c>
      <c r="BF318" s="148">
        <f>IF(N318="snížená",J318,0)</f>
        <v>0</v>
      </c>
      <c r="BG318" s="148">
        <f>IF(N318="zákl. přenesená",J318,0)</f>
        <v>0</v>
      </c>
      <c r="BH318" s="148">
        <f>IF(N318="sníž. přenesená",J318,0)</f>
        <v>0</v>
      </c>
      <c r="BI318" s="148">
        <f>IF(N318="nulová",J318,0)</f>
        <v>0</v>
      </c>
      <c r="BJ318" s="17" t="s">
        <v>85</v>
      </c>
      <c r="BK318" s="148">
        <f>ROUND(I318*H318,2)</f>
        <v>0</v>
      </c>
      <c r="BL318" s="17" t="s">
        <v>184</v>
      </c>
      <c r="BM318" s="147" t="s">
        <v>571</v>
      </c>
    </row>
    <row r="319" spans="2:65" s="1" customFormat="1" x14ac:dyDescent="0.2">
      <c r="B319" s="32"/>
      <c r="D319" s="149" t="s">
        <v>198</v>
      </c>
      <c r="F319" s="150" t="s">
        <v>572</v>
      </c>
      <c r="I319" s="151"/>
      <c r="L319" s="32"/>
      <c r="M319" s="152"/>
      <c r="T319" s="56"/>
      <c r="AT319" s="17" t="s">
        <v>198</v>
      </c>
      <c r="AU319" s="17" t="s">
        <v>87</v>
      </c>
    </row>
    <row r="320" spans="2:65" s="12" customFormat="1" x14ac:dyDescent="0.2">
      <c r="B320" s="153"/>
      <c r="D320" s="149" t="s">
        <v>199</v>
      </c>
      <c r="E320" s="154" t="s">
        <v>1</v>
      </c>
      <c r="F320" s="155" t="s">
        <v>573</v>
      </c>
      <c r="H320" s="154" t="s">
        <v>1</v>
      </c>
      <c r="I320" s="156"/>
      <c r="L320" s="153"/>
      <c r="M320" s="157"/>
      <c r="T320" s="158"/>
      <c r="AT320" s="154" t="s">
        <v>199</v>
      </c>
      <c r="AU320" s="154" t="s">
        <v>87</v>
      </c>
      <c r="AV320" s="12" t="s">
        <v>85</v>
      </c>
      <c r="AW320" s="12" t="s">
        <v>33</v>
      </c>
      <c r="AX320" s="12" t="s">
        <v>77</v>
      </c>
      <c r="AY320" s="154" t="s">
        <v>185</v>
      </c>
    </row>
    <row r="321" spans="2:65" s="13" customFormat="1" x14ac:dyDescent="0.2">
      <c r="B321" s="159"/>
      <c r="D321" s="149" t="s">
        <v>199</v>
      </c>
      <c r="E321" s="160" t="s">
        <v>1</v>
      </c>
      <c r="F321" s="161" t="s">
        <v>574</v>
      </c>
      <c r="H321" s="162">
        <v>264.51</v>
      </c>
      <c r="I321" s="163"/>
      <c r="L321" s="159"/>
      <c r="M321" s="164"/>
      <c r="T321" s="165"/>
      <c r="AT321" s="160" t="s">
        <v>199</v>
      </c>
      <c r="AU321" s="160" t="s">
        <v>87</v>
      </c>
      <c r="AV321" s="13" t="s">
        <v>87</v>
      </c>
      <c r="AW321" s="13" t="s">
        <v>33</v>
      </c>
      <c r="AX321" s="13" t="s">
        <v>85</v>
      </c>
      <c r="AY321" s="160" t="s">
        <v>185</v>
      </c>
    </row>
    <row r="322" spans="2:65" s="1" customFormat="1" ht="16.5" customHeight="1" x14ac:dyDescent="0.2">
      <c r="B322" s="32"/>
      <c r="C322" s="136" t="s">
        <v>575</v>
      </c>
      <c r="D322" s="136" t="s">
        <v>191</v>
      </c>
      <c r="E322" s="137" t="s">
        <v>576</v>
      </c>
      <c r="F322" s="138" t="s">
        <v>577</v>
      </c>
      <c r="G322" s="139" t="s">
        <v>296</v>
      </c>
      <c r="H322" s="140">
        <v>391.91</v>
      </c>
      <c r="I322" s="141"/>
      <c r="J322" s="142">
        <f>ROUND(I322*H322,2)</f>
        <v>0</v>
      </c>
      <c r="K322" s="138" t="s">
        <v>195</v>
      </c>
      <c r="L322" s="32"/>
      <c r="M322" s="143" t="s">
        <v>1</v>
      </c>
      <c r="N322" s="144" t="s">
        <v>42</v>
      </c>
      <c r="P322" s="145">
        <f>O322*H322</f>
        <v>0</v>
      </c>
      <c r="Q322" s="145">
        <v>0</v>
      </c>
      <c r="R322" s="145">
        <f>Q322*H322</f>
        <v>0</v>
      </c>
      <c r="S322" s="145">
        <v>0</v>
      </c>
      <c r="T322" s="146">
        <f>S322*H322</f>
        <v>0</v>
      </c>
      <c r="AR322" s="147" t="s">
        <v>184</v>
      </c>
      <c r="AT322" s="147" t="s">
        <v>191</v>
      </c>
      <c r="AU322" s="147" t="s">
        <v>87</v>
      </c>
      <c r="AY322" s="17" t="s">
        <v>185</v>
      </c>
      <c r="BE322" s="148">
        <f>IF(N322="základní",J322,0)</f>
        <v>0</v>
      </c>
      <c r="BF322" s="148">
        <f>IF(N322="snížená",J322,0)</f>
        <v>0</v>
      </c>
      <c r="BG322" s="148">
        <f>IF(N322="zákl. přenesená",J322,0)</f>
        <v>0</v>
      </c>
      <c r="BH322" s="148">
        <f>IF(N322="sníž. přenesená",J322,0)</f>
        <v>0</v>
      </c>
      <c r="BI322" s="148">
        <f>IF(N322="nulová",J322,0)</f>
        <v>0</v>
      </c>
      <c r="BJ322" s="17" t="s">
        <v>85</v>
      </c>
      <c r="BK322" s="148">
        <f>ROUND(I322*H322,2)</f>
        <v>0</v>
      </c>
      <c r="BL322" s="17" t="s">
        <v>184</v>
      </c>
      <c r="BM322" s="147" t="s">
        <v>578</v>
      </c>
    </row>
    <row r="323" spans="2:65" s="1" customFormat="1" ht="19.2" x14ac:dyDescent="0.2">
      <c r="B323" s="32"/>
      <c r="D323" s="149" t="s">
        <v>198</v>
      </c>
      <c r="F323" s="150" t="s">
        <v>579</v>
      </c>
      <c r="I323" s="151"/>
      <c r="L323" s="32"/>
      <c r="M323" s="152"/>
      <c r="T323" s="56"/>
      <c r="AT323" s="17" t="s">
        <v>198</v>
      </c>
      <c r="AU323" s="17" t="s">
        <v>87</v>
      </c>
    </row>
    <row r="324" spans="2:65" s="12" customFormat="1" x14ac:dyDescent="0.2">
      <c r="B324" s="153"/>
      <c r="D324" s="149" t="s">
        <v>199</v>
      </c>
      <c r="E324" s="154" t="s">
        <v>1</v>
      </c>
      <c r="F324" s="155" t="s">
        <v>580</v>
      </c>
      <c r="H324" s="154" t="s">
        <v>1</v>
      </c>
      <c r="I324" s="156"/>
      <c r="L324" s="153"/>
      <c r="M324" s="157"/>
      <c r="T324" s="158"/>
      <c r="AT324" s="154" t="s">
        <v>199</v>
      </c>
      <c r="AU324" s="154" t="s">
        <v>87</v>
      </c>
      <c r="AV324" s="12" t="s">
        <v>85</v>
      </c>
      <c r="AW324" s="12" t="s">
        <v>33</v>
      </c>
      <c r="AX324" s="12" t="s">
        <v>77</v>
      </c>
      <c r="AY324" s="154" t="s">
        <v>185</v>
      </c>
    </row>
    <row r="325" spans="2:65" s="13" customFormat="1" x14ac:dyDescent="0.2">
      <c r="B325" s="159"/>
      <c r="D325" s="149" t="s">
        <v>199</v>
      </c>
      <c r="E325" s="160" t="s">
        <v>1</v>
      </c>
      <c r="F325" s="161" t="s">
        <v>581</v>
      </c>
      <c r="H325" s="162">
        <v>288.67</v>
      </c>
      <c r="I325" s="163"/>
      <c r="L325" s="159"/>
      <c r="M325" s="164"/>
      <c r="T325" s="165"/>
      <c r="AT325" s="160" t="s">
        <v>199</v>
      </c>
      <c r="AU325" s="160" t="s">
        <v>87</v>
      </c>
      <c r="AV325" s="13" t="s">
        <v>87</v>
      </c>
      <c r="AW325" s="13" t="s">
        <v>33</v>
      </c>
      <c r="AX325" s="13" t="s">
        <v>77</v>
      </c>
      <c r="AY325" s="160" t="s">
        <v>185</v>
      </c>
    </row>
    <row r="326" spans="2:65" s="13" customFormat="1" x14ac:dyDescent="0.2">
      <c r="B326" s="159"/>
      <c r="D326" s="149" t="s">
        <v>199</v>
      </c>
      <c r="E326" s="160" t="s">
        <v>1</v>
      </c>
      <c r="F326" s="161" t="s">
        <v>582</v>
      </c>
      <c r="H326" s="162">
        <v>74.599999999999994</v>
      </c>
      <c r="I326" s="163"/>
      <c r="L326" s="159"/>
      <c r="M326" s="164"/>
      <c r="T326" s="165"/>
      <c r="AT326" s="160" t="s">
        <v>199</v>
      </c>
      <c r="AU326" s="160" t="s">
        <v>87</v>
      </c>
      <c r="AV326" s="13" t="s">
        <v>87</v>
      </c>
      <c r="AW326" s="13" t="s">
        <v>33</v>
      </c>
      <c r="AX326" s="13" t="s">
        <v>77</v>
      </c>
      <c r="AY326" s="160" t="s">
        <v>185</v>
      </c>
    </row>
    <row r="327" spans="2:65" s="13" customFormat="1" x14ac:dyDescent="0.2">
      <c r="B327" s="159"/>
      <c r="D327" s="149" t="s">
        <v>199</v>
      </c>
      <c r="E327" s="160" t="s">
        <v>1</v>
      </c>
      <c r="F327" s="161" t="s">
        <v>583</v>
      </c>
      <c r="H327" s="162">
        <v>28.64</v>
      </c>
      <c r="I327" s="163"/>
      <c r="L327" s="159"/>
      <c r="M327" s="164"/>
      <c r="T327" s="165"/>
      <c r="AT327" s="160" t="s">
        <v>199</v>
      </c>
      <c r="AU327" s="160" t="s">
        <v>87</v>
      </c>
      <c r="AV327" s="13" t="s">
        <v>87</v>
      </c>
      <c r="AW327" s="13" t="s">
        <v>33</v>
      </c>
      <c r="AX327" s="13" t="s">
        <v>77</v>
      </c>
      <c r="AY327" s="160" t="s">
        <v>185</v>
      </c>
    </row>
    <row r="328" spans="2:65" s="14" customFormat="1" x14ac:dyDescent="0.2">
      <c r="B328" s="169"/>
      <c r="D328" s="149" t="s">
        <v>199</v>
      </c>
      <c r="E328" s="170" t="s">
        <v>1</v>
      </c>
      <c r="F328" s="171" t="s">
        <v>324</v>
      </c>
      <c r="H328" s="172">
        <v>391.91</v>
      </c>
      <c r="I328" s="173"/>
      <c r="L328" s="169"/>
      <c r="M328" s="174"/>
      <c r="T328" s="175"/>
      <c r="AT328" s="170" t="s">
        <v>199</v>
      </c>
      <c r="AU328" s="170" t="s">
        <v>87</v>
      </c>
      <c r="AV328" s="14" t="s">
        <v>184</v>
      </c>
      <c r="AW328" s="14" t="s">
        <v>33</v>
      </c>
      <c r="AX328" s="14" t="s">
        <v>85</v>
      </c>
      <c r="AY328" s="170" t="s">
        <v>185</v>
      </c>
    </row>
    <row r="329" spans="2:65" s="1" customFormat="1" ht="21.75" customHeight="1" x14ac:dyDescent="0.2">
      <c r="B329" s="32"/>
      <c r="C329" s="136" t="s">
        <v>584</v>
      </c>
      <c r="D329" s="136" t="s">
        <v>191</v>
      </c>
      <c r="E329" s="137" t="s">
        <v>585</v>
      </c>
      <c r="F329" s="138" t="s">
        <v>586</v>
      </c>
      <c r="G329" s="139" t="s">
        <v>296</v>
      </c>
      <c r="H329" s="140">
        <v>288.67</v>
      </c>
      <c r="I329" s="141"/>
      <c r="J329" s="142">
        <f>ROUND(I329*H329,2)</f>
        <v>0</v>
      </c>
      <c r="K329" s="138" t="s">
        <v>195</v>
      </c>
      <c r="L329" s="32"/>
      <c r="M329" s="143" t="s">
        <v>1</v>
      </c>
      <c r="N329" s="144" t="s">
        <v>42</v>
      </c>
      <c r="P329" s="145">
        <f>O329*H329</f>
        <v>0</v>
      </c>
      <c r="Q329" s="145">
        <v>0</v>
      </c>
      <c r="R329" s="145">
        <f>Q329*H329</f>
        <v>0</v>
      </c>
      <c r="S329" s="145">
        <v>0</v>
      </c>
      <c r="T329" s="146">
        <f>S329*H329</f>
        <v>0</v>
      </c>
      <c r="AR329" s="147" t="s">
        <v>184</v>
      </c>
      <c r="AT329" s="147" t="s">
        <v>191</v>
      </c>
      <c r="AU329" s="147" t="s">
        <v>87</v>
      </c>
      <c r="AY329" s="17" t="s">
        <v>185</v>
      </c>
      <c r="BE329" s="148">
        <f>IF(N329="základní",J329,0)</f>
        <v>0</v>
      </c>
      <c r="BF329" s="148">
        <f>IF(N329="snížená",J329,0)</f>
        <v>0</v>
      </c>
      <c r="BG329" s="148">
        <f>IF(N329="zákl. přenesená",J329,0)</f>
        <v>0</v>
      </c>
      <c r="BH329" s="148">
        <f>IF(N329="sníž. přenesená",J329,0)</f>
        <v>0</v>
      </c>
      <c r="BI329" s="148">
        <f>IF(N329="nulová",J329,0)</f>
        <v>0</v>
      </c>
      <c r="BJ329" s="17" t="s">
        <v>85</v>
      </c>
      <c r="BK329" s="148">
        <f>ROUND(I329*H329,2)</f>
        <v>0</v>
      </c>
      <c r="BL329" s="17" t="s">
        <v>184</v>
      </c>
      <c r="BM329" s="147" t="s">
        <v>587</v>
      </c>
    </row>
    <row r="330" spans="2:65" s="1" customFormat="1" ht="19.2" x14ac:dyDescent="0.2">
      <c r="B330" s="32"/>
      <c r="D330" s="149" t="s">
        <v>198</v>
      </c>
      <c r="F330" s="150" t="s">
        <v>588</v>
      </c>
      <c r="I330" s="151"/>
      <c r="L330" s="32"/>
      <c r="M330" s="152"/>
      <c r="T330" s="56"/>
      <c r="AT330" s="17" t="s">
        <v>198</v>
      </c>
      <c r="AU330" s="17" t="s">
        <v>87</v>
      </c>
    </row>
    <row r="331" spans="2:65" s="12" customFormat="1" x14ac:dyDescent="0.2">
      <c r="B331" s="153"/>
      <c r="D331" s="149" t="s">
        <v>199</v>
      </c>
      <c r="E331" s="154" t="s">
        <v>1</v>
      </c>
      <c r="F331" s="155" t="s">
        <v>589</v>
      </c>
      <c r="H331" s="154" t="s">
        <v>1</v>
      </c>
      <c r="I331" s="156"/>
      <c r="L331" s="153"/>
      <c r="M331" s="157"/>
      <c r="T331" s="158"/>
      <c r="AT331" s="154" t="s">
        <v>199</v>
      </c>
      <c r="AU331" s="154" t="s">
        <v>87</v>
      </c>
      <c r="AV331" s="12" t="s">
        <v>85</v>
      </c>
      <c r="AW331" s="12" t="s">
        <v>33</v>
      </c>
      <c r="AX331" s="12" t="s">
        <v>77</v>
      </c>
      <c r="AY331" s="154" t="s">
        <v>185</v>
      </c>
    </row>
    <row r="332" spans="2:65" s="12" customFormat="1" x14ac:dyDescent="0.2">
      <c r="B332" s="153"/>
      <c r="D332" s="149" t="s">
        <v>199</v>
      </c>
      <c r="E332" s="154" t="s">
        <v>1</v>
      </c>
      <c r="F332" s="155" t="s">
        <v>590</v>
      </c>
      <c r="H332" s="154" t="s">
        <v>1</v>
      </c>
      <c r="I332" s="156"/>
      <c r="L332" s="153"/>
      <c r="M332" s="157"/>
      <c r="T332" s="158"/>
      <c r="AT332" s="154" t="s">
        <v>199</v>
      </c>
      <c r="AU332" s="154" t="s">
        <v>87</v>
      </c>
      <c r="AV332" s="12" t="s">
        <v>85</v>
      </c>
      <c r="AW332" s="12" t="s">
        <v>33</v>
      </c>
      <c r="AX332" s="12" t="s">
        <v>77</v>
      </c>
      <c r="AY332" s="154" t="s">
        <v>185</v>
      </c>
    </row>
    <row r="333" spans="2:65" s="12" customFormat="1" x14ac:dyDescent="0.2">
      <c r="B333" s="153"/>
      <c r="D333" s="149" t="s">
        <v>199</v>
      </c>
      <c r="E333" s="154" t="s">
        <v>1</v>
      </c>
      <c r="F333" s="155" t="s">
        <v>591</v>
      </c>
      <c r="H333" s="154" t="s">
        <v>1</v>
      </c>
      <c r="I333" s="156"/>
      <c r="L333" s="153"/>
      <c r="M333" s="157"/>
      <c r="T333" s="158"/>
      <c r="AT333" s="154" t="s">
        <v>199</v>
      </c>
      <c r="AU333" s="154" t="s">
        <v>87</v>
      </c>
      <c r="AV333" s="12" t="s">
        <v>85</v>
      </c>
      <c r="AW333" s="12" t="s">
        <v>33</v>
      </c>
      <c r="AX333" s="12" t="s">
        <v>77</v>
      </c>
      <c r="AY333" s="154" t="s">
        <v>185</v>
      </c>
    </row>
    <row r="334" spans="2:65" s="13" customFormat="1" x14ac:dyDescent="0.2">
      <c r="B334" s="159"/>
      <c r="D334" s="149" t="s">
        <v>199</v>
      </c>
      <c r="E334" s="160" t="s">
        <v>1</v>
      </c>
      <c r="F334" s="161" t="s">
        <v>592</v>
      </c>
      <c r="H334" s="162">
        <v>288.67</v>
      </c>
      <c r="I334" s="163"/>
      <c r="L334" s="159"/>
      <c r="M334" s="164"/>
      <c r="T334" s="165"/>
      <c r="AT334" s="160" t="s">
        <v>199</v>
      </c>
      <c r="AU334" s="160" t="s">
        <v>87</v>
      </c>
      <c r="AV334" s="13" t="s">
        <v>87</v>
      </c>
      <c r="AW334" s="13" t="s">
        <v>33</v>
      </c>
      <c r="AX334" s="13" t="s">
        <v>85</v>
      </c>
      <c r="AY334" s="160" t="s">
        <v>185</v>
      </c>
    </row>
    <row r="335" spans="2:65" s="1" customFormat="1" ht="24.15" customHeight="1" x14ac:dyDescent="0.2">
      <c r="B335" s="32"/>
      <c r="C335" s="136" t="s">
        <v>593</v>
      </c>
      <c r="D335" s="136" t="s">
        <v>191</v>
      </c>
      <c r="E335" s="137" t="s">
        <v>594</v>
      </c>
      <c r="F335" s="138" t="s">
        <v>595</v>
      </c>
      <c r="G335" s="139" t="s">
        <v>296</v>
      </c>
      <c r="H335" s="140">
        <v>288.67</v>
      </c>
      <c r="I335" s="141"/>
      <c r="J335" s="142">
        <f>ROUND(I335*H335,2)</f>
        <v>0</v>
      </c>
      <c r="K335" s="138" t="s">
        <v>195</v>
      </c>
      <c r="L335" s="32"/>
      <c r="M335" s="143" t="s">
        <v>1</v>
      </c>
      <c r="N335" s="144" t="s">
        <v>42</v>
      </c>
      <c r="P335" s="145">
        <f>O335*H335</f>
        <v>0</v>
      </c>
      <c r="Q335" s="145">
        <v>0</v>
      </c>
      <c r="R335" s="145">
        <f>Q335*H335</f>
        <v>0</v>
      </c>
      <c r="S335" s="145">
        <v>0</v>
      </c>
      <c r="T335" s="146">
        <f>S335*H335</f>
        <v>0</v>
      </c>
      <c r="AR335" s="147" t="s">
        <v>184</v>
      </c>
      <c r="AT335" s="147" t="s">
        <v>191</v>
      </c>
      <c r="AU335" s="147" t="s">
        <v>87</v>
      </c>
      <c r="AY335" s="17" t="s">
        <v>185</v>
      </c>
      <c r="BE335" s="148">
        <f>IF(N335="základní",J335,0)</f>
        <v>0</v>
      </c>
      <c r="BF335" s="148">
        <f>IF(N335="snížená",J335,0)</f>
        <v>0</v>
      </c>
      <c r="BG335" s="148">
        <f>IF(N335="zákl. přenesená",J335,0)</f>
        <v>0</v>
      </c>
      <c r="BH335" s="148">
        <f>IF(N335="sníž. přenesená",J335,0)</f>
        <v>0</v>
      </c>
      <c r="BI335" s="148">
        <f>IF(N335="nulová",J335,0)</f>
        <v>0</v>
      </c>
      <c r="BJ335" s="17" t="s">
        <v>85</v>
      </c>
      <c r="BK335" s="148">
        <f>ROUND(I335*H335,2)</f>
        <v>0</v>
      </c>
      <c r="BL335" s="17" t="s">
        <v>184</v>
      </c>
      <c r="BM335" s="147" t="s">
        <v>596</v>
      </c>
    </row>
    <row r="336" spans="2:65" s="1" customFormat="1" ht="19.2" x14ac:dyDescent="0.2">
      <c r="B336" s="32"/>
      <c r="D336" s="149" t="s">
        <v>198</v>
      </c>
      <c r="F336" s="150" t="s">
        <v>597</v>
      </c>
      <c r="I336" s="151"/>
      <c r="L336" s="32"/>
      <c r="M336" s="152"/>
      <c r="T336" s="56"/>
      <c r="AT336" s="17" t="s">
        <v>198</v>
      </c>
      <c r="AU336" s="17" t="s">
        <v>87</v>
      </c>
    </row>
    <row r="337" spans="2:65" s="12" customFormat="1" x14ac:dyDescent="0.2">
      <c r="B337" s="153"/>
      <c r="D337" s="149" t="s">
        <v>199</v>
      </c>
      <c r="E337" s="154" t="s">
        <v>1</v>
      </c>
      <c r="F337" s="155" t="s">
        <v>598</v>
      </c>
      <c r="H337" s="154" t="s">
        <v>1</v>
      </c>
      <c r="I337" s="156"/>
      <c r="L337" s="153"/>
      <c r="M337" s="157"/>
      <c r="T337" s="158"/>
      <c r="AT337" s="154" t="s">
        <v>199</v>
      </c>
      <c r="AU337" s="154" t="s">
        <v>87</v>
      </c>
      <c r="AV337" s="12" t="s">
        <v>85</v>
      </c>
      <c r="AW337" s="12" t="s">
        <v>33</v>
      </c>
      <c r="AX337" s="12" t="s">
        <v>77</v>
      </c>
      <c r="AY337" s="154" t="s">
        <v>185</v>
      </c>
    </row>
    <row r="338" spans="2:65" s="12" customFormat="1" x14ac:dyDescent="0.2">
      <c r="B338" s="153"/>
      <c r="D338" s="149" t="s">
        <v>199</v>
      </c>
      <c r="E338" s="154" t="s">
        <v>1</v>
      </c>
      <c r="F338" s="155" t="s">
        <v>599</v>
      </c>
      <c r="H338" s="154" t="s">
        <v>1</v>
      </c>
      <c r="I338" s="156"/>
      <c r="L338" s="153"/>
      <c r="M338" s="157"/>
      <c r="T338" s="158"/>
      <c r="AT338" s="154" t="s">
        <v>199</v>
      </c>
      <c r="AU338" s="154" t="s">
        <v>87</v>
      </c>
      <c r="AV338" s="12" t="s">
        <v>85</v>
      </c>
      <c r="AW338" s="12" t="s">
        <v>33</v>
      </c>
      <c r="AX338" s="12" t="s">
        <v>77</v>
      </c>
      <c r="AY338" s="154" t="s">
        <v>185</v>
      </c>
    </row>
    <row r="339" spans="2:65" s="13" customFormat="1" x14ac:dyDescent="0.2">
      <c r="B339" s="159"/>
      <c r="D339" s="149" t="s">
        <v>199</v>
      </c>
      <c r="E339" s="160" t="s">
        <v>1</v>
      </c>
      <c r="F339" s="161" t="s">
        <v>592</v>
      </c>
      <c r="H339" s="162">
        <v>288.67</v>
      </c>
      <c r="I339" s="163"/>
      <c r="L339" s="159"/>
      <c r="M339" s="164"/>
      <c r="T339" s="165"/>
      <c r="AT339" s="160" t="s">
        <v>199</v>
      </c>
      <c r="AU339" s="160" t="s">
        <v>87</v>
      </c>
      <c r="AV339" s="13" t="s">
        <v>87</v>
      </c>
      <c r="AW339" s="13" t="s">
        <v>33</v>
      </c>
      <c r="AX339" s="13" t="s">
        <v>85</v>
      </c>
      <c r="AY339" s="160" t="s">
        <v>185</v>
      </c>
    </row>
    <row r="340" spans="2:65" s="12" customFormat="1" x14ac:dyDescent="0.2">
      <c r="B340" s="153"/>
      <c r="D340" s="149" t="s">
        <v>199</v>
      </c>
      <c r="E340" s="154" t="s">
        <v>1</v>
      </c>
      <c r="F340" s="155" t="s">
        <v>600</v>
      </c>
      <c r="H340" s="154" t="s">
        <v>1</v>
      </c>
      <c r="I340" s="156"/>
      <c r="L340" s="153"/>
      <c r="M340" s="157"/>
      <c r="T340" s="158"/>
      <c r="AT340" s="154" t="s">
        <v>199</v>
      </c>
      <c r="AU340" s="154" t="s">
        <v>87</v>
      </c>
      <c r="AV340" s="12" t="s">
        <v>85</v>
      </c>
      <c r="AW340" s="12" t="s">
        <v>33</v>
      </c>
      <c r="AX340" s="12" t="s">
        <v>77</v>
      </c>
      <c r="AY340" s="154" t="s">
        <v>185</v>
      </c>
    </row>
    <row r="341" spans="2:65" s="12" customFormat="1" x14ac:dyDescent="0.2">
      <c r="B341" s="153"/>
      <c r="D341" s="149" t="s">
        <v>199</v>
      </c>
      <c r="E341" s="154" t="s">
        <v>1</v>
      </c>
      <c r="F341" s="155" t="s">
        <v>601</v>
      </c>
      <c r="H341" s="154" t="s">
        <v>1</v>
      </c>
      <c r="I341" s="156"/>
      <c r="L341" s="153"/>
      <c r="M341" s="157"/>
      <c r="T341" s="158"/>
      <c r="AT341" s="154" t="s">
        <v>199</v>
      </c>
      <c r="AU341" s="154" t="s">
        <v>87</v>
      </c>
      <c r="AV341" s="12" t="s">
        <v>85</v>
      </c>
      <c r="AW341" s="12" t="s">
        <v>33</v>
      </c>
      <c r="AX341" s="12" t="s">
        <v>77</v>
      </c>
      <c r="AY341" s="154" t="s">
        <v>185</v>
      </c>
    </row>
    <row r="342" spans="2:65" s="1" customFormat="1" ht="16.5" customHeight="1" x14ac:dyDescent="0.2">
      <c r="B342" s="32"/>
      <c r="C342" s="176" t="s">
        <v>602</v>
      </c>
      <c r="D342" s="176" t="s">
        <v>455</v>
      </c>
      <c r="E342" s="177" t="s">
        <v>603</v>
      </c>
      <c r="F342" s="178" t="s">
        <v>604</v>
      </c>
      <c r="G342" s="179" t="s">
        <v>443</v>
      </c>
      <c r="H342" s="180">
        <v>3.4390000000000001</v>
      </c>
      <c r="I342" s="181"/>
      <c r="J342" s="182">
        <f>ROUND(I342*H342,2)</f>
        <v>0</v>
      </c>
      <c r="K342" s="178" t="s">
        <v>195</v>
      </c>
      <c r="L342" s="183"/>
      <c r="M342" s="184" t="s">
        <v>1</v>
      </c>
      <c r="N342" s="185" t="s">
        <v>42</v>
      </c>
      <c r="P342" s="145">
        <f>O342*H342</f>
        <v>0</v>
      </c>
      <c r="Q342" s="145">
        <v>1</v>
      </c>
      <c r="R342" s="145">
        <f>Q342*H342</f>
        <v>3.4390000000000001</v>
      </c>
      <c r="S342" s="145">
        <v>0</v>
      </c>
      <c r="T342" s="146">
        <f>S342*H342</f>
        <v>0</v>
      </c>
      <c r="AR342" s="147" t="s">
        <v>236</v>
      </c>
      <c r="AT342" s="147" t="s">
        <v>455</v>
      </c>
      <c r="AU342" s="147" t="s">
        <v>87</v>
      </c>
      <c r="AY342" s="17" t="s">
        <v>185</v>
      </c>
      <c r="BE342" s="148">
        <f>IF(N342="základní",J342,0)</f>
        <v>0</v>
      </c>
      <c r="BF342" s="148">
        <f>IF(N342="snížená",J342,0)</f>
        <v>0</v>
      </c>
      <c r="BG342" s="148">
        <f>IF(N342="zákl. přenesená",J342,0)</f>
        <v>0</v>
      </c>
      <c r="BH342" s="148">
        <f>IF(N342="sníž. přenesená",J342,0)</f>
        <v>0</v>
      </c>
      <c r="BI342" s="148">
        <f>IF(N342="nulová",J342,0)</f>
        <v>0</v>
      </c>
      <c r="BJ342" s="17" t="s">
        <v>85</v>
      </c>
      <c r="BK342" s="148">
        <f>ROUND(I342*H342,2)</f>
        <v>0</v>
      </c>
      <c r="BL342" s="17" t="s">
        <v>184</v>
      </c>
      <c r="BM342" s="147" t="s">
        <v>605</v>
      </c>
    </row>
    <row r="343" spans="2:65" s="1" customFormat="1" x14ac:dyDescent="0.2">
      <c r="B343" s="32"/>
      <c r="D343" s="149" t="s">
        <v>198</v>
      </c>
      <c r="F343" s="150" t="s">
        <v>604</v>
      </c>
      <c r="I343" s="151"/>
      <c r="L343" s="32"/>
      <c r="M343" s="152"/>
      <c r="T343" s="56"/>
      <c r="AT343" s="17" t="s">
        <v>198</v>
      </c>
      <c r="AU343" s="17" t="s">
        <v>87</v>
      </c>
    </row>
    <row r="344" spans="2:65" s="12" customFormat="1" x14ac:dyDescent="0.2">
      <c r="B344" s="153"/>
      <c r="D344" s="149" t="s">
        <v>199</v>
      </c>
      <c r="E344" s="154" t="s">
        <v>1</v>
      </c>
      <c r="F344" s="155" t="s">
        <v>606</v>
      </c>
      <c r="H344" s="154" t="s">
        <v>1</v>
      </c>
      <c r="I344" s="156"/>
      <c r="L344" s="153"/>
      <c r="M344" s="157"/>
      <c r="T344" s="158"/>
      <c r="AT344" s="154" t="s">
        <v>199</v>
      </c>
      <c r="AU344" s="154" t="s">
        <v>87</v>
      </c>
      <c r="AV344" s="12" t="s">
        <v>85</v>
      </c>
      <c r="AW344" s="12" t="s">
        <v>33</v>
      </c>
      <c r="AX344" s="12" t="s">
        <v>77</v>
      </c>
      <c r="AY344" s="154" t="s">
        <v>185</v>
      </c>
    </row>
    <row r="345" spans="2:65" s="12" customFormat="1" x14ac:dyDescent="0.2">
      <c r="B345" s="153"/>
      <c r="D345" s="149" t="s">
        <v>199</v>
      </c>
      <c r="E345" s="154" t="s">
        <v>1</v>
      </c>
      <c r="F345" s="155" t="s">
        <v>607</v>
      </c>
      <c r="H345" s="154" t="s">
        <v>1</v>
      </c>
      <c r="I345" s="156"/>
      <c r="L345" s="153"/>
      <c r="M345" s="157"/>
      <c r="T345" s="158"/>
      <c r="AT345" s="154" t="s">
        <v>199</v>
      </c>
      <c r="AU345" s="154" t="s">
        <v>87</v>
      </c>
      <c r="AV345" s="12" t="s">
        <v>85</v>
      </c>
      <c r="AW345" s="12" t="s">
        <v>33</v>
      </c>
      <c r="AX345" s="12" t="s">
        <v>77</v>
      </c>
      <c r="AY345" s="154" t="s">
        <v>185</v>
      </c>
    </row>
    <row r="346" spans="2:65" s="13" customFormat="1" x14ac:dyDescent="0.2">
      <c r="B346" s="159"/>
      <c r="D346" s="149" t="s">
        <v>199</v>
      </c>
      <c r="E346" s="160" t="s">
        <v>1</v>
      </c>
      <c r="F346" s="161" t="s">
        <v>608</v>
      </c>
      <c r="H346" s="162">
        <v>3.4390000000000001</v>
      </c>
      <c r="I346" s="163"/>
      <c r="L346" s="159"/>
      <c r="M346" s="164"/>
      <c r="T346" s="165"/>
      <c r="AT346" s="160" t="s">
        <v>199</v>
      </c>
      <c r="AU346" s="160" t="s">
        <v>87</v>
      </c>
      <c r="AV346" s="13" t="s">
        <v>87</v>
      </c>
      <c r="AW346" s="13" t="s">
        <v>33</v>
      </c>
      <c r="AX346" s="13" t="s">
        <v>85</v>
      </c>
      <c r="AY346" s="160" t="s">
        <v>185</v>
      </c>
    </row>
    <row r="347" spans="2:65" s="1" customFormat="1" ht="16.5" customHeight="1" x14ac:dyDescent="0.2">
      <c r="B347" s="32"/>
      <c r="C347" s="176" t="s">
        <v>609</v>
      </c>
      <c r="D347" s="176" t="s">
        <v>455</v>
      </c>
      <c r="E347" s="177" t="s">
        <v>610</v>
      </c>
      <c r="F347" s="178" t="s">
        <v>611</v>
      </c>
      <c r="G347" s="179" t="s">
        <v>443</v>
      </c>
      <c r="H347" s="180">
        <v>7.9379999999999997</v>
      </c>
      <c r="I347" s="181"/>
      <c r="J347" s="182">
        <f>ROUND(I347*H347,2)</f>
        <v>0</v>
      </c>
      <c r="K347" s="178" t="s">
        <v>195</v>
      </c>
      <c r="L347" s="183"/>
      <c r="M347" s="184" t="s">
        <v>1</v>
      </c>
      <c r="N347" s="185" t="s">
        <v>42</v>
      </c>
      <c r="P347" s="145">
        <f>O347*H347</f>
        <v>0</v>
      </c>
      <c r="Q347" s="145">
        <v>1</v>
      </c>
      <c r="R347" s="145">
        <f>Q347*H347</f>
        <v>7.9379999999999997</v>
      </c>
      <c r="S347" s="145">
        <v>0</v>
      </c>
      <c r="T347" s="146">
        <f>S347*H347</f>
        <v>0</v>
      </c>
      <c r="AR347" s="147" t="s">
        <v>236</v>
      </c>
      <c r="AT347" s="147" t="s">
        <v>455</v>
      </c>
      <c r="AU347" s="147" t="s">
        <v>87</v>
      </c>
      <c r="AY347" s="17" t="s">
        <v>185</v>
      </c>
      <c r="BE347" s="148">
        <f>IF(N347="základní",J347,0)</f>
        <v>0</v>
      </c>
      <c r="BF347" s="148">
        <f>IF(N347="snížená",J347,0)</f>
        <v>0</v>
      </c>
      <c r="BG347" s="148">
        <f>IF(N347="zákl. přenesená",J347,0)</f>
        <v>0</v>
      </c>
      <c r="BH347" s="148">
        <f>IF(N347="sníž. přenesená",J347,0)</f>
        <v>0</v>
      </c>
      <c r="BI347" s="148">
        <f>IF(N347="nulová",J347,0)</f>
        <v>0</v>
      </c>
      <c r="BJ347" s="17" t="s">
        <v>85</v>
      </c>
      <c r="BK347" s="148">
        <f>ROUND(I347*H347,2)</f>
        <v>0</v>
      </c>
      <c r="BL347" s="17" t="s">
        <v>184</v>
      </c>
      <c r="BM347" s="147" t="s">
        <v>612</v>
      </c>
    </row>
    <row r="348" spans="2:65" s="1" customFormat="1" x14ac:dyDescent="0.2">
      <c r="B348" s="32"/>
      <c r="D348" s="149" t="s">
        <v>198</v>
      </c>
      <c r="F348" s="150" t="s">
        <v>611</v>
      </c>
      <c r="I348" s="151"/>
      <c r="L348" s="32"/>
      <c r="M348" s="152"/>
      <c r="T348" s="56"/>
      <c r="AT348" s="17" t="s">
        <v>198</v>
      </c>
      <c r="AU348" s="17" t="s">
        <v>87</v>
      </c>
    </row>
    <row r="349" spans="2:65" s="13" customFormat="1" x14ac:dyDescent="0.2">
      <c r="B349" s="159"/>
      <c r="D349" s="149" t="s">
        <v>199</v>
      </c>
      <c r="E349" s="160" t="s">
        <v>1</v>
      </c>
      <c r="F349" s="161" t="s">
        <v>613</v>
      </c>
      <c r="H349" s="162">
        <v>7.9379999999999997</v>
      </c>
      <c r="I349" s="163"/>
      <c r="L349" s="159"/>
      <c r="M349" s="164"/>
      <c r="T349" s="165"/>
      <c r="AT349" s="160" t="s">
        <v>199</v>
      </c>
      <c r="AU349" s="160" t="s">
        <v>87</v>
      </c>
      <c r="AV349" s="13" t="s">
        <v>87</v>
      </c>
      <c r="AW349" s="13" t="s">
        <v>33</v>
      </c>
      <c r="AX349" s="13" t="s">
        <v>85</v>
      </c>
      <c r="AY349" s="160" t="s">
        <v>185</v>
      </c>
    </row>
    <row r="350" spans="2:65" s="1" customFormat="1" ht="16.5" customHeight="1" x14ac:dyDescent="0.2">
      <c r="B350" s="32"/>
      <c r="C350" s="176" t="s">
        <v>614</v>
      </c>
      <c r="D350" s="176" t="s">
        <v>455</v>
      </c>
      <c r="E350" s="177" t="s">
        <v>615</v>
      </c>
      <c r="F350" s="178" t="s">
        <v>616</v>
      </c>
      <c r="G350" s="179" t="s">
        <v>443</v>
      </c>
      <c r="H350" s="180">
        <v>6.351</v>
      </c>
      <c r="I350" s="181"/>
      <c r="J350" s="182">
        <f>ROUND(I350*H350,2)</f>
        <v>0</v>
      </c>
      <c r="K350" s="178" t="s">
        <v>195</v>
      </c>
      <c r="L350" s="183"/>
      <c r="M350" s="184" t="s">
        <v>1</v>
      </c>
      <c r="N350" s="185" t="s">
        <v>42</v>
      </c>
      <c r="P350" s="145">
        <f>O350*H350</f>
        <v>0</v>
      </c>
      <c r="Q350" s="145">
        <v>1</v>
      </c>
      <c r="R350" s="145">
        <f>Q350*H350</f>
        <v>6.351</v>
      </c>
      <c r="S350" s="145">
        <v>0</v>
      </c>
      <c r="T350" s="146">
        <f>S350*H350</f>
        <v>0</v>
      </c>
      <c r="AR350" s="147" t="s">
        <v>236</v>
      </c>
      <c r="AT350" s="147" t="s">
        <v>455</v>
      </c>
      <c r="AU350" s="147" t="s">
        <v>87</v>
      </c>
      <c r="AY350" s="17" t="s">
        <v>185</v>
      </c>
      <c r="BE350" s="148">
        <f>IF(N350="základní",J350,0)</f>
        <v>0</v>
      </c>
      <c r="BF350" s="148">
        <f>IF(N350="snížená",J350,0)</f>
        <v>0</v>
      </c>
      <c r="BG350" s="148">
        <f>IF(N350="zákl. přenesená",J350,0)</f>
        <v>0</v>
      </c>
      <c r="BH350" s="148">
        <f>IF(N350="sníž. přenesená",J350,0)</f>
        <v>0</v>
      </c>
      <c r="BI350" s="148">
        <f>IF(N350="nulová",J350,0)</f>
        <v>0</v>
      </c>
      <c r="BJ350" s="17" t="s">
        <v>85</v>
      </c>
      <c r="BK350" s="148">
        <f>ROUND(I350*H350,2)</f>
        <v>0</v>
      </c>
      <c r="BL350" s="17" t="s">
        <v>184</v>
      </c>
      <c r="BM350" s="147" t="s">
        <v>617</v>
      </c>
    </row>
    <row r="351" spans="2:65" s="1" customFormat="1" x14ac:dyDescent="0.2">
      <c r="B351" s="32"/>
      <c r="D351" s="149" t="s">
        <v>198</v>
      </c>
      <c r="F351" s="150" t="s">
        <v>616</v>
      </c>
      <c r="I351" s="151"/>
      <c r="L351" s="32"/>
      <c r="M351" s="152"/>
      <c r="T351" s="56"/>
      <c r="AT351" s="17" t="s">
        <v>198</v>
      </c>
      <c r="AU351" s="17" t="s">
        <v>87</v>
      </c>
    </row>
    <row r="352" spans="2:65" s="13" customFormat="1" x14ac:dyDescent="0.2">
      <c r="B352" s="159"/>
      <c r="D352" s="149" t="s">
        <v>199</v>
      </c>
      <c r="E352" s="160" t="s">
        <v>1</v>
      </c>
      <c r="F352" s="161" t="s">
        <v>618</v>
      </c>
      <c r="H352" s="162">
        <v>6.351</v>
      </c>
      <c r="I352" s="163"/>
      <c r="L352" s="159"/>
      <c r="M352" s="164"/>
      <c r="T352" s="165"/>
      <c r="AT352" s="160" t="s">
        <v>199</v>
      </c>
      <c r="AU352" s="160" t="s">
        <v>87</v>
      </c>
      <c r="AV352" s="13" t="s">
        <v>87</v>
      </c>
      <c r="AW352" s="13" t="s">
        <v>33</v>
      </c>
      <c r="AX352" s="13" t="s">
        <v>85</v>
      </c>
      <c r="AY352" s="160" t="s">
        <v>185</v>
      </c>
    </row>
    <row r="353" spans="2:65" s="1" customFormat="1" ht="16.5" customHeight="1" x14ac:dyDescent="0.2">
      <c r="B353" s="32"/>
      <c r="C353" s="136" t="s">
        <v>619</v>
      </c>
      <c r="D353" s="136" t="s">
        <v>191</v>
      </c>
      <c r="E353" s="137" t="s">
        <v>620</v>
      </c>
      <c r="F353" s="138" t="s">
        <v>621</v>
      </c>
      <c r="G353" s="139" t="s">
        <v>296</v>
      </c>
      <c r="H353" s="140">
        <v>116.02</v>
      </c>
      <c r="I353" s="141"/>
      <c r="J353" s="142">
        <f>ROUND(I353*H353,2)</f>
        <v>0</v>
      </c>
      <c r="K353" s="138" t="s">
        <v>195</v>
      </c>
      <c r="L353" s="32"/>
      <c r="M353" s="143" t="s">
        <v>1</v>
      </c>
      <c r="N353" s="144" t="s">
        <v>42</v>
      </c>
      <c r="P353" s="145">
        <f>O353*H353</f>
        <v>0</v>
      </c>
      <c r="Q353" s="145">
        <v>0</v>
      </c>
      <c r="R353" s="145">
        <f>Q353*H353</f>
        <v>0</v>
      </c>
      <c r="S353" s="145">
        <v>0</v>
      </c>
      <c r="T353" s="146">
        <f>S353*H353</f>
        <v>0</v>
      </c>
      <c r="AR353" s="147" t="s">
        <v>184</v>
      </c>
      <c r="AT353" s="147" t="s">
        <v>191</v>
      </c>
      <c r="AU353" s="147" t="s">
        <v>87</v>
      </c>
      <c r="AY353" s="17" t="s">
        <v>185</v>
      </c>
      <c r="BE353" s="148">
        <f>IF(N353="základní",J353,0)</f>
        <v>0</v>
      </c>
      <c r="BF353" s="148">
        <f>IF(N353="snížená",J353,0)</f>
        <v>0</v>
      </c>
      <c r="BG353" s="148">
        <f>IF(N353="zákl. přenesená",J353,0)</f>
        <v>0</v>
      </c>
      <c r="BH353" s="148">
        <f>IF(N353="sníž. přenesená",J353,0)</f>
        <v>0</v>
      </c>
      <c r="BI353" s="148">
        <f>IF(N353="nulová",J353,0)</f>
        <v>0</v>
      </c>
      <c r="BJ353" s="17" t="s">
        <v>85</v>
      </c>
      <c r="BK353" s="148">
        <f>ROUND(I353*H353,2)</f>
        <v>0</v>
      </c>
      <c r="BL353" s="17" t="s">
        <v>184</v>
      </c>
      <c r="BM353" s="147" t="s">
        <v>622</v>
      </c>
    </row>
    <row r="354" spans="2:65" s="1" customFormat="1" x14ac:dyDescent="0.2">
      <c r="B354" s="32"/>
      <c r="D354" s="149" t="s">
        <v>198</v>
      </c>
      <c r="F354" s="150" t="s">
        <v>623</v>
      </c>
      <c r="I354" s="151"/>
      <c r="L354" s="32"/>
      <c r="M354" s="152"/>
      <c r="T354" s="56"/>
      <c r="AT354" s="17" t="s">
        <v>198</v>
      </c>
      <c r="AU354" s="17" t="s">
        <v>87</v>
      </c>
    </row>
    <row r="355" spans="2:65" s="12" customFormat="1" x14ac:dyDescent="0.2">
      <c r="B355" s="153"/>
      <c r="D355" s="149" t="s">
        <v>199</v>
      </c>
      <c r="E355" s="154" t="s">
        <v>1</v>
      </c>
      <c r="F355" s="155" t="s">
        <v>624</v>
      </c>
      <c r="H355" s="154" t="s">
        <v>1</v>
      </c>
      <c r="I355" s="156"/>
      <c r="L355" s="153"/>
      <c r="M355" s="157"/>
      <c r="T355" s="158"/>
      <c r="AT355" s="154" t="s">
        <v>199</v>
      </c>
      <c r="AU355" s="154" t="s">
        <v>87</v>
      </c>
      <c r="AV355" s="12" t="s">
        <v>85</v>
      </c>
      <c r="AW355" s="12" t="s">
        <v>33</v>
      </c>
      <c r="AX355" s="12" t="s">
        <v>77</v>
      </c>
      <c r="AY355" s="154" t="s">
        <v>185</v>
      </c>
    </row>
    <row r="356" spans="2:65" s="13" customFormat="1" x14ac:dyDescent="0.2">
      <c r="B356" s="159"/>
      <c r="D356" s="149" t="s">
        <v>199</v>
      </c>
      <c r="E356" s="160" t="s">
        <v>1</v>
      </c>
      <c r="F356" s="161" t="s">
        <v>567</v>
      </c>
      <c r="H356" s="162">
        <v>9.0500000000000007</v>
      </c>
      <c r="I356" s="163"/>
      <c r="L356" s="159"/>
      <c r="M356" s="164"/>
      <c r="T356" s="165"/>
      <c r="AT356" s="160" t="s">
        <v>199</v>
      </c>
      <c r="AU356" s="160" t="s">
        <v>87</v>
      </c>
      <c r="AV356" s="13" t="s">
        <v>87</v>
      </c>
      <c r="AW356" s="13" t="s">
        <v>33</v>
      </c>
      <c r="AX356" s="13" t="s">
        <v>77</v>
      </c>
      <c r="AY356" s="160" t="s">
        <v>185</v>
      </c>
    </row>
    <row r="357" spans="2:65" s="13" customFormat="1" x14ac:dyDescent="0.2">
      <c r="B357" s="159"/>
      <c r="D357" s="149" t="s">
        <v>199</v>
      </c>
      <c r="E357" s="160" t="s">
        <v>1</v>
      </c>
      <c r="F357" s="161" t="s">
        <v>566</v>
      </c>
      <c r="H357" s="162">
        <v>106.97</v>
      </c>
      <c r="I357" s="163"/>
      <c r="L357" s="159"/>
      <c r="M357" s="164"/>
      <c r="T357" s="165"/>
      <c r="AT357" s="160" t="s">
        <v>199</v>
      </c>
      <c r="AU357" s="160" t="s">
        <v>87</v>
      </c>
      <c r="AV357" s="13" t="s">
        <v>87</v>
      </c>
      <c r="AW357" s="13" t="s">
        <v>33</v>
      </c>
      <c r="AX357" s="13" t="s">
        <v>77</v>
      </c>
      <c r="AY357" s="160" t="s">
        <v>185</v>
      </c>
    </row>
    <row r="358" spans="2:65" s="14" customFormat="1" x14ac:dyDescent="0.2">
      <c r="B358" s="169"/>
      <c r="D358" s="149" t="s">
        <v>199</v>
      </c>
      <c r="E358" s="170" t="s">
        <v>1</v>
      </c>
      <c r="F358" s="171" t="s">
        <v>324</v>
      </c>
      <c r="H358" s="172">
        <v>116.02</v>
      </c>
      <c r="I358" s="173"/>
      <c r="L358" s="169"/>
      <c r="M358" s="174"/>
      <c r="T358" s="175"/>
      <c r="AT358" s="170" t="s">
        <v>199</v>
      </c>
      <c r="AU358" s="170" t="s">
        <v>87</v>
      </c>
      <c r="AV358" s="14" t="s">
        <v>184</v>
      </c>
      <c r="AW358" s="14" t="s">
        <v>33</v>
      </c>
      <c r="AX358" s="14" t="s">
        <v>85</v>
      </c>
      <c r="AY358" s="170" t="s">
        <v>185</v>
      </c>
    </row>
    <row r="359" spans="2:65" s="1" customFormat="1" ht="16.5" customHeight="1" x14ac:dyDescent="0.2">
      <c r="B359" s="32"/>
      <c r="C359" s="136" t="s">
        <v>625</v>
      </c>
      <c r="D359" s="136" t="s">
        <v>191</v>
      </c>
      <c r="E359" s="137" t="s">
        <v>626</v>
      </c>
      <c r="F359" s="138" t="s">
        <v>627</v>
      </c>
      <c r="G359" s="139" t="s">
        <v>296</v>
      </c>
      <c r="H359" s="140">
        <v>288.67</v>
      </c>
      <c r="I359" s="141"/>
      <c r="J359" s="142">
        <f>ROUND(I359*H359,2)</f>
        <v>0</v>
      </c>
      <c r="K359" s="138" t="s">
        <v>195</v>
      </c>
      <c r="L359" s="32"/>
      <c r="M359" s="143" t="s">
        <v>1</v>
      </c>
      <c r="N359" s="144" t="s">
        <v>42</v>
      </c>
      <c r="P359" s="145">
        <f>O359*H359</f>
        <v>0</v>
      </c>
      <c r="Q359" s="145">
        <v>0</v>
      </c>
      <c r="R359" s="145">
        <f>Q359*H359</f>
        <v>0</v>
      </c>
      <c r="S359" s="145">
        <v>0</v>
      </c>
      <c r="T359" s="146">
        <f>S359*H359</f>
        <v>0</v>
      </c>
      <c r="AR359" s="147" t="s">
        <v>184</v>
      </c>
      <c r="AT359" s="147" t="s">
        <v>191</v>
      </c>
      <c r="AU359" s="147" t="s">
        <v>87</v>
      </c>
      <c r="AY359" s="17" t="s">
        <v>185</v>
      </c>
      <c r="BE359" s="148">
        <f>IF(N359="základní",J359,0)</f>
        <v>0</v>
      </c>
      <c r="BF359" s="148">
        <f>IF(N359="snížená",J359,0)</f>
        <v>0</v>
      </c>
      <c r="BG359" s="148">
        <f>IF(N359="zákl. přenesená",J359,0)</f>
        <v>0</v>
      </c>
      <c r="BH359" s="148">
        <f>IF(N359="sníž. přenesená",J359,0)</f>
        <v>0</v>
      </c>
      <c r="BI359" s="148">
        <f>IF(N359="nulová",J359,0)</f>
        <v>0</v>
      </c>
      <c r="BJ359" s="17" t="s">
        <v>85</v>
      </c>
      <c r="BK359" s="148">
        <f>ROUND(I359*H359,2)</f>
        <v>0</v>
      </c>
      <c r="BL359" s="17" t="s">
        <v>184</v>
      </c>
      <c r="BM359" s="147" t="s">
        <v>628</v>
      </c>
    </row>
    <row r="360" spans="2:65" s="1" customFormat="1" x14ac:dyDescent="0.2">
      <c r="B360" s="32"/>
      <c r="D360" s="149" t="s">
        <v>198</v>
      </c>
      <c r="F360" s="150" t="s">
        <v>629</v>
      </c>
      <c r="I360" s="151"/>
      <c r="L360" s="32"/>
      <c r="M360" s="152"/>
      <c r="T360" s="56"/>
      <c r="AT360" s="17" t="s">
        <v>198</v>
      </c>
      <c r="AU360" s="17" t="s">
        <v>87</v>
      </c>
    </row>
    <row r="361" spans="2:65" s="12" customFormat="1" x14ac:dyDescent="0.2">
      <c r="B361" s="153"/>
      <c r="D361" s="149" t="s">
        <v>199</v>
      </c>
      <c r="E361" s="154" t="s">
        <v>1</v>
      </c>
      <c r="F361" s="155" t="s">
        <v>630</v>
      </c>
      <c r="H361" s="154" t="s">
        <v>1</v>
      </c>
      <c r="I361" s="156"/>
      <c r="L361" s="153"/>
      <c r="M361" s="157"/>
      <c r="T361" s="158"/>
      <c r="AT361" s="154" t="s">
        <v>199</v>
      </c>
      <c r="AU361" s="154" t="s">
        <v>87</v>
      </c>
      <c r="AV361" s="12" t="s">
        <v>85</v>
      </c>
      <c r="AW361" s="12" t="s">
        <v>33</v>
      </c>
      <c r="AX361" s="12" t="s">
        <v>77</v>
      </c>
      <c r="AY361" s="154" t="s">
        <v>185</v>
      </c>
    </row>
    <row r="362" spans="2:65" s="13" customFormat="1" x14ac:dyDescent="0.2">
      <c r="B362" s="159"/>
      <c r="D362" s="149" t="s">
        <v>199</v>
      </c>
      <c r="E362" s="160" t="s">
        <v>1</v>
      </c>
      <c r="F362" s="161" t="s">
        <v>581</v>
      </c>
      <c r="H362" s="162">
        <v>288.67</v>
      </c>
      <c r="I362" s="163"/>
      <c r="L362" s="159"/>
      <c r="M362" s="164"/>
      <c r="T362" s="165"/>
      <c r="AT362" s="160" t="s">
        <v>199</v>
      </c>
      <c r="AU362" s="160" t="s">
        <v>87</v>
      </c>
      <c r="AV362" s="13" t="s">
        <v>87</v>
      </c>
      <c r="AW362" s="13" t="s">
        <v>33</v>
      </c>
      <c r="AX362" s="13" t="s">
        <v>85</v>
      </c>
      <c r="AY362" s="160" t="s">
        <v>185</v>
      </c>
    </row>
    <row r="363" spans="2:65" s="1" customFormat="1" ht="16.5" customHeight="1" x14ac:dyDescent="0.2">
      <c r="B363" s="32"/>
      <c r="C363" s="136" t="s">
        <v>631</v>
      </c>
      <c r="D363" s="136" t="s">
        <v>191</v>
      </c>
      <c r="E363" s="137" t="s">
        <v>632</v>
      </c>
      <c r="F363" s="138" t="s">
        <v>633</v>
      </c>
      <c r="G363" s="139" t="s">
        <v>296</v>
      </c>
      <c r="H363" s="140">
        <v>391.91</v>
      </c>
      <c r="I363" s="141"/>
      <c r="J363" s="142">
        <f>ROUND(I363*H363,2)</f>
        <v>0</v>
      </c>
      <c r="K363" s="138" t="s">
        <v>195</v>
      </c>
      <c r="L363" s="32"/>
      <c r="M363" s="143" t="s">
        <v>1</v>
      </c>
      <c r="N363" s="144" t="s">
        <v>42</v>
      </c>
      <c r="P363" s="145">
        <f>O363*H363</f>
        <v>0</v>
      </c>
      <c r="Q363" s="145">
        <v>0</v>
      </c>
      <c r="R363" s="145">
        <f>Q363*H363</f>
        <v>0</v>
      </c>
      <c r="S363" s="145">
        <v>0</v>
      </c>
      <c r="T363" s="146">
        <f>S363*H363</f>
        <v>0</v>
      </c>
      <c r="AR363" s="147" t="s">
        <v>184</v>
      </c>
      <c r="AT363" s="147" t="s">
        <v>191</v>
      </c>
      <c r="AU363" s="147" t="s">
        <v>87</v>
      </c>
      <c r="AY363" s="17" t="s">
        <v>185</v>
      </c>
      <c r="BE363" s="148">
        <f>IF(N363="základní",J363,0)</f>
        <v>0</v>
      </c>
      <c r="BF363" s="148">
        <f>IF(N363="snížená",J363,0)</f>
        <v>0</v>
      </c>
      <c r="BG363" s="148">
        <f>IF(N363="zákl. přenesená",J363,0)</f>
        <v>0</v>
      </c>
      <c r="BH363" s="148">
        <f>IF(N363="sníž. přenesená",J363,0)</f>
        <v>0</v>
      </c>
      <c r="BI363" s="148">
        <f>IF(N363="nulová",J363,0)</f>
        <v>0</v>
      </c>
      <c r="BJ363" s="17" t="s">
        <v>85</v>
      </c>
      <c r="BK363" s="148">
        <f>ROUND(I363*H363,2)</f>
        <v>0</v>
      </c>
      <c r="BL363" s="17" t="s">
        <v>184</v>
      </c>
      <c r="BM363" s="147" t="s">
        <v>634</v>
      </c>
    </row>
    <row r="364" spans="2:65" s="1" customFormat="1" x14ac:dyDescent="0.2">
      <c r="B364" s="32"/>
      <c r="D364" s="149" t="s">
        <v>198</v>
      </c>
      <c r="F364" s="150" t="s">
        <v>635</v>
      </c>
      <c r="I364" s="151"/>
      <c r="L364" s="32"/>
      <c r="M364" s="152"/>
      <c r="T364" s="56"/>
      <c r="AT364" s="17" t="s">
        <v>198</v>
      </c>
      <c r="AU364" s="17" t="s">
        <v>87</v>
      </c>
    </row>
    <row r="365" spans="2:65" s="12" customFormat="1" x14ac:dyDescent="0.2">
      <c r="B365" s="153"/>
      <c r="D365" s="149" t="s">
        <v>199</v>
      </c>
      <c r="E365" s="154" t="s">
        <v>1</v>
      </c>
      <c r="F365" s="155" t="s">
        <v>636</v>
      </c>
      <c r="H365" s="154" t="s">
        <v>1</v>
      </c>
      <c r="I365" s="156"/>
      <c r="L365" s="153"/>
      <c r="M365" s="157"/>
      <c r="T365" s="158"/>
      <c r="AT365" s="154" t="s">
        <v>199</v>
      </c>
      <c r="AU365" s="154" t="s">
        <v>87</v>
      </c>
      <c r="AV365" s="12" t="s">
        <v>85</v>
      </c>
      <c r="AW365" s="12" t="s">
        <v>33</v>
      </c>
      <c r="AX365" s="12" t="s">
        <v>77</v>
      </c>
      <c r="AY365" s="154" t="s">
        <v>185</v>
      </c>
    </row>
    <row r="366" spans="2:65" s="13" customFormat="1" x14ac:dyDescent="0.2">
      <c r="B366" s="159"/>
      <c r="D366" s="149" t="s">
        <v>199</v>
      </c>
      <c r="E366" s="160" t="s">
        <v>1</v>
      </c>
      <c r="F366" s="161" t="s">
        <v>581</v>
      </c>
      <c r="H366" s="162">
        <v>288.67</v>
      </c>
      <c r="I366" s="163"/>
      <c r="L366" s="159"/>
      <c r="M366" s="164"/>
      <c r="T366" s="165"/>
      <c r="AT366" s="160" t="s">
        <v>199</v>
      </c>
      <c r="AU366" s="160" t="s">
        <v>87</v>
      </c>
      <c r="AV366" s="13" t="s">
        <v>87</v>
      </c>
      <c r="AW366" s="13" t="s">
        <v>33</v>
      </c>
      <c r="AX366" s="13" t="s">
        <v>77</v>
      </c>
      <c r="AY366" s="160" t="s">
        <v>185</v>
      </c>
    </row>
    <row r="367" spans="2:65" s="13" customFormat="1" x14ac:dyDescent="0.2">
      <c r="B367" s="159"/>
      <c r="D367" s="149" t="s">
        <v>199</v>
      </c>
      <c r="E367" s="160" t="s">
        <v>1</v>
      </c>
      <c r="F367" s="161" t="s">
        <v>582</v>
      </c>
      <c r="H367" s="162">
        <v>74.599999999999994</v>
      </c>
      <c r="I367" s="163"/>
      <c r="L367" s="159"/>
      <c r="M367" s="164"/>
      <c r="T367" s="165"/>
      <c r="AT367" s="160" t="s">
        <v>199</v>
      </c>
      <c r="AU367" s="160" t="s">
        <v>87</v>
      </c>
      <c r="AV367" s="13" t="s">
        <v>87</v>
      </c>
      <c r="AW367" s="13" t="s">
        <v>33</v>
      </c>
      <c r="AX367" s="13" t="s">
        <v>77</v>
      </c>
      <c r="AY367" s="160" t="s">
        <v>185</v>
      </c>
    </row>
    <row r="368" spans="2:65" s="13" customFormat="1" x14ac:dyDescent="0.2">
      <c r="B368" s="159"/>
      <c r="D368" s="149" t="s">
        <v>199</v>
      </c>
      <c r="E368" s="160" t="s">
        <v>1</v>
      </c>
      <c r="F368" s="161" t="s">
        <v>583</v>
      </c>
      <c r="H368" s="162">
        <v>28.64</v>
      </c>
      <c r="I368" s="163"/>
      <c r="L368" s="159"/>
      <c r="M368" s="164"/>
      <c r="T368" s="165"/>
      <c r="AT368" s="160" t="s">
        <v>199</v>
      </c>
      <c r="AU368" s="160" t="s">
        <v>87</v>
      </c>
      <c r="AV368" s="13" t="s">
        <v>87</v>
      </c>
      <c r="AW368" s="13" t="s">
        <v>33</v>
      </c>
      <c r="AX368" s="13" t="s">
        <v>77</v>
      </c>
      <c r="AY368" s="160" t="s">
        <v>185</v>
      </c>
    </row>
    <row r="369" spans="2:65" s="14" customFormat="1" x14ac:dyDescent="0.2">
      <c r="B369" s="169"/>
      <c r="D369" s="149" t="s">
        <v>199</v>
      </c>
      <c r="E369" s="170" t="s">
        <v>1</v>
      </c>
      <c r="F369" s="171" t="s">
        <v>324</v>
      </c>
      <c r="H369" s="172">
        <v>391.91</v>
      </c>
      <c r="I369" s="173"/>
      <c r="L369" s="169"/>
      <c r="M369" s="174"/>
      <c r="T369" s="175"/>
      <c r="AT369" s="170" t="s">
        <v>199</v>
      </c>
      <c r="AU369" s="170" t="s">
        <v>87</v>
      </c>
      <c r="AV369" s="14" t="s">
        <v>184</v>
      </c>
      <c r="AW369" s="14" t="s">
        <v>33</v>
      </c>
      <c r="AX369" s="14" t="s">
        <v>85</v>
      </c>
      <c r="AY369" s="170" t="s">
        <v>185</v>
      </c>
    </row>
    <row r="370" spans="2:65" s="1" customFormat="1" ht="21.75" customHeight="1" x14ac:dyDescent="0.2">
      <c r="B370" s="32"/>
      <c r="C370" s="136" t="s">
        <v>637</v>
      </c>
      <c r="D370" s="136" t="s">
        <v>191</v>
      </c>
      <c r="E370" s="137" t="s">
        <v>638</v>
      </c>
      <c r="F370" s="138" t="s">
        <v>639</v>
      </c>
      <c r="G370" s="139" t="s">
        <v>296</v>
      </c>
      <c r="H370" s="140">
        <v>391.91</v>
      </c>
      <c r="I370" s="141"/>
      <c r="J370" s="142">
        <f>ROUND(I370*H370,2)</f>
        <v>0</v>
      </c>
      <c r="K370" s="138" t="s">
        <v>195</v>
      </c>
      <c r="L370" s="32"/>
      <c r="M370" s="143" t="s">
        <v>1</v>
      </c>
      <c r="N370" s="144" t="s">
        <v>42</v>
      </c>
      <c r="P370" s="145">
        <f>O370*H370</f>
        <v>0</v>
      </c>
      <c r="Q370" s="145">
        <v>0</v>
      </c>
      <c r="R370" s="145">
        <f>Q370*H370</f>
        <v>0</v>
      </c>
      <c r="S370" s="145">
        <v>0</v>
      </c>
      <c r="T370" s="146">
        <f>S370*H370</f>
        <v>0</v>
      </c>
      <c r="AR370" s="147" t="s">
        <v>184</v>
      </c>
      <c r="AT370" s="147" t="s">
        <v>191</v>
      </c>
      <c r="AU370" s="147" t="s">
        <v>87</v>
      </c>
      <c r="AY370" s="17" t="s">
        <v>185</v>
      </c>
      <c r="BE370" s="148">
        <f>IF(N370="základní",J370,0)</f>
        <v>0</v>
      </c>
      <c r="BF370" s="148">
        <f>IF(N370="snížená",J370,0)</f>
        <v>0</v>
      </c>
      <c r="BG370" s="148">
        <f>IF(N370="zákl. přenesená",J370,0)</f>
        <v>0</v>
      </c>
      <c r="BH370" s="148">
        <f>IF(N370="sníž. přenesená",J370,0)</f>
        <v>0</v>
      </c>
      <c r="BI370" s="148">
        <f>IF(N370="nulová",J370,0)</f>
        <v>0</v>
      </c>
      <c r="BJ370" s="17" t="s">
        <v>85</v>
      </c>
      <c r="BK370" s="148">
        <f>ROUND(I370*H370,2)</f>
        <v>0</v>
      </c>
      <c r="BL370" s="17" t="s">
        <v>184</v>
      </c>
      <c r="BM370" s="147" t="s">
        <v>640</v>
      </c>
    </row>
    <row r="371" spans="2:65" s="1" customFormat="1" ht="19.2" x14ac:dyDescent="0.2">
      <c r="B371" s="32"/>
      <c r="D371" s="149" t="s">
        <v>198</v>
      </c>
      <c r="F371" s="150" t="s">
        <v>641</v>
      </c>
      <c r="I371" s="151"/>
      <c r="L371" s="32"/>
      <c r="M371" s="152"/>
      <c r="T371" s="56"/>
      <c r="AT371" s="17" t="s">
        <v>198</v>
      </c>
      <c r="AU371" s="17" t="s">
        <v>87</v>
      </c>
    </row>
    <row r="372" spans="2:65" s="12" customFormat="1" x14ac:dyDescent="0.2">
      <c r="B372" s="153"/>
      <c r="D372" s="149" t="s">
        <v>199</v>
      </c>
      <c r="E372" s="154" t="s">
        <v>1</v>
      </c>
      <c r="F372" s="155" t="s">
        <v>642</v>
      </c>
      <c r="H372" s="154" t="s">
        <v>1</v>
      </c>
      <c r="I372" s="156"/>
      <c r="L372" s="153"/>
      <c r="M372" s="157"/>
      <c r="T372" s="158"/>
      <c r="AT372" s="154" t="s">
        <v>199</v>
      </c>
      <c r="AU372" s="154" t="s">
        <v>87</v>
      </c>
      <c r="AV372" s="12" t="s">
        <v>85</v>
      </c>
      <c r="AW372" s="12" t="s">
        <v>33</v>
      </c>
      <c r="AX372" s="12" t="s">
        <v>77</v>
      </c>
      <c r="AY372" s="154" t="s">
        <v>185</v>
      </c>
    </row>
    <row r="373" spans="2:65" s="13" customFormat="1" x14ac:dyDescent="0.2">
      <c r="B373" s="159"/>
      <c r="D373" s="149" t="s">
        <v>199</v>
      </c>
      <c r="E373" s="160" t="s">
        <v>1</v>
      </c>
      <c r="F373" s="161" t="s">
        <v>581</v>
      </c>
      <c r="H373" s="162">
        <v>288.67</v>
      </c>
      <c r="I373" s="163"/>
      <c r="L373" s="159"/>
      <c r="M373" s="164"/>
      <c r="T373" s="165"/>
      <c r="AT373" s="160" t="s">
        <v>199</v>
      </c>
      <c r="AU373" s="160" t="s">
        <v>87</v>
      </c>
      <c r="AV373" s="13" t="s">
        <v>87</v>
      </c>
      <c r="AW373" s="13" t="s">
        <v>33</v>
      </c>
      <c r="AX373" s="13" t="s">
        <v>77</v>
      </c>
      <c r="AY373" s="160" t="s">
        <v>185</v>
      </c>
    </row>
    <row r="374" spans="2:65" s="13" customFormat="1" x14ac:dyDescent="0.2">
      <c r="B374" s="159"/>
      <c r="D374" s="149" t="s">
        <v>199</v>
      </c>
      <c r="E374" s="160" t="s">
        <v>1</v>
      </c>
      <c r="F374" s="161" t="s">
        <v>582</v>
      </c>
      <c r="H374" s="162">
        <v>74.599999999999994</v>
      </c>
      <c r="I374" s="163"/>
      <c r="L374" s="159"/>
      <c r="M374" s="164"/>
      <c r="T374" s="165"/>
      <c r="AT374" s="160" t="s">
        <v>199</v>
      </c>
      <c r="AU374" s="160" t="s">
        <v>87</v>
      </c>
      <c r="AV374" s="13" t="s">
        <v>87</v>
      </c>
      <c r="AW374" s="13" t="s">
        <v>33</v>
      </c>
      <c r="AX374" s="13" t="s">
        <v>77</v>
      </c>
      <c r="AY374" s="160" t="s">
        <v>185</v>
      </c>
    </row>
    <row r="375" spans="2:65" s="13" customFormat="1" x14ac:dyDescent="0.2">
      <c r="B375" s="159"/>
      <c r="D375" s="149" t="s">
        <v>199</v>
      </c>
      <c r="E375" s="160" t="s">
        <v>1</v>
      </c>
      <c r="F375" s="161" t="s">
        <v>583</v>
      </c>
      <c r="H375" s="162">
        <v>28.64</v>
      </c>
      <c r="I375" s="163"/>
      <c r="L375" s="159"/>
      <c r="M375" s="164"/>
      <c r="T375" s="165"/>
      <c r="AT375" s="160" t="s">
        <v>199</v>
      </c>
      <c r="AU375" s="160" t="s">
        <v>87</v>
      </c>
      <c r="AV375" s="13" t="s">
        <v>87</v>
      </c>
      <c r="AW375" s="13" t="s">
        <v>33</v>
      </c>
      <c r="AX375" s="13" t="s">
        <v>77</v>
      </c>
      <c r="AY375" s="160" t="s">
        <v>185</v>
      </c>
    </row>
    <row r="376" spans="2:65" s="14" customFormat="1" x14ac:dyDescent="0.2">
      <c r="B376" s="169"/>
      <c r="D376" s="149" t="s">
        <v>199</v>
      </c>
      <c r="E376" s="170" t="s">
        <v>1</v>
      </c>
      <c r="F376" s="171" t="s">
        <v>324</v>
      </c>
      <c r="H376" s="172">
        <v>391.91</v>
      </c>
      <c r="I376" s="173"/>
      <c r="L376" s="169"/>
      <c r="M376" s="174"/>
      <c r="T376" s="175"/>
      <c r="AT376" s="170" t="s">
        <v>199</v>
      </c>
      <c r="AU376" s="170" t="s">
        <v>87</v>
      </c>
      <c r="AV376" s="14" t="s">
        <v>184</v>
      </c>
      <c r="AW376" s="14" t="s">
        <v>33</v>
      </c>
      <c r="AX376" s="14" t="s">
        <v>85</v>
      </c>
      <c r="AY376" s="170" t="s">
        <v>185</v>
      </c>
    </row>
    <row r="377" spans="2:65" s="1" customFormat="1" ht="21.75" customHeight="1" x14ac:dyDescent="0.2">
      <c r="B377" s="32"/>
      <c r="C377" s="136" t="s">
        <v>643</v>
      </c>
      <c r="D377" s="136" t="s">
        <v>191</v>
      </c>
      <c r="E377" s="137" t="s">
        <v>644</v>
      </c>
      <c r="F377" s="138" t="s">
        <v>645</v>
      </c>
      <c r="G377" s="139" t="s">
        <v>296</v>
      </c>
      <c r="H377" s="140">
        <v>264.51</v>
      </c>
      <c r="I377" s="141"/>
      <c r="J377" s="142">
        <f>ROUND(I377*H377,2)</f>
        <v>0</v>
      </c>
      <c r="K377" s="138" t="s">
        <v>195</v>
      </c>
      <c r="L377" s="32"/>
      <c r="M377" s="143" t="s">
        <v>1</v>
      </c>
      <c r="N377" s="144" t="s">
        <v>42</v>
      </c>
      <c r="P377" s="145">
        <f>O377*H377</f>
        <v>0</v>
      </c>
      <c r="Q377" s="145">
        <v>9.0620000000000006E-2</v>
      </c>
      <c r="R377" s="145">
        <f>Q377*H377</f>
        <v>23.969896200000001</v>
      </c>
      <c r="S377" s="145">
        <v>0</v>
      </c>
      <c r="T377" s="146">
        <f>S377*H377</f>
        <v>0</v>
      </c>
      <c r="AR377" s="147" t="s">
        <v>184</v>
      </c>
      <c r="AT377" s="147" t="s">
        <v>191</v>
      </c>
      <c r="AU377" s="147" t="s">
        <v>87</v>
      </c>
      <c r="AY377" s="17" t="s">
        <v>185</v>
      </c>
      <c r="BE377" s="148">
        <f>IF(N377="základní",J377,0)</f>
        <v>0</v>
      </c>
      <c r="BF377" s="148">
        <f>IF(N377="snížená",J377,0)</f>
        <v>0</v>
      </c>
      <c r="BG377" s="148">
        <f>IF(N377="zákl. přenesená",J377,0)</f>
        <v>0</v>
      </c>
      <c r="BH377" s="148">
        <f>IF(N377="sníž. přenesená",J377,0)</f>
        <v>0</v>
      </c>
      <c r="BI377" s="148">
        <f>IF(N377="nulová",J377,0)</f>
        <v>0</v>
      </c>
      <c r="BJ377" s="17" t="s">
        <v>85</v>
      </c>
      <c r="BK377" s="148">
        <f>ROUND(I377*H377,2)</f>
        <v>0</v>
      </c>
      <c r="BL377" s="17" t="s">
        <v>184</v>
      </c>
      <c r="BM377" s="147" t="s">
        <v>646</v>
      </c>
    </row>
    <row r="378" spans="2:65" s="1" customFormat="1" ht="28.8" x14ac:dyDescent="0.2">
      <c r="B378" s="32"/>
      <c r="D378" s="149" t="s">
        <v>198</v>
      </c>
      <c r="F378" s="150" t="s">
        <v>647</v>
      </c>
      <c r="I378" s="151"/>
      <c r="L378" s="32"/>
      <c r="M378" s="152"/>
      <c r="T378" s="56"/>
      <c r="AT378" s="17" t="s">
        <v>198</v>
      </c>
      <c r="AU378" s="17" t="s">
        <v>87</v>
      </c>
    </row>
    <row r="379" spans="2:65" s="13" customFormat="1" x14ac:dyDescent="0.2">
      <c r="B379" s="159"/>
      <c r="D379" s="149" t="s">
        <v>199</v>
      </c>
      <c r="E379" s="160" t="s">
        <v>1</v>
      </c>
      <c r="F379" s="161" t="s">
        <v>648</v>
      </c>
      <c r="H379" s="162">
        <v>264.51</v>
      </c>
      <c r="I379" s="163"/>
      <c r="L379" s="159"/>
      <c r="M379" s="164"/>
      <c r="T379" s="165"/>
      <c r="AT379" s="160" t="s">
        <v>199</v>
      </c>
      <c r="AU379" s="160" t="s">
        <v>87</v>
      </c>
      <c r="AV379" s="13" t="s">
        <v>87</v>
      </c>
      <c r="AW379" s="13" t="s">
        <v>33</v>
      </c>
      <c r="AX379" s="13" t="s">
        <v>85</v>
      </c>
      <c r="AY379" s="160" t="s">
        <v>185</v>
      </c>
    </row>
    <row r="380" spans="2:65" s="1" customFormat="1" ht="16.5" customHeight="1" x14ac:dyDescent="0.2">
      <c r="B380" s="32"/>
      <c r="C380" s="176" t="s">
        <v>649</v>
      </c>
      <c r="D380" s="176" t="s">
        <v>455</v>
      </c>
      <c r="E380" s="177" t="s">
        <v>650</v>
      </c>
      <c r="F380" s="178" t="s">
        <v>651</v>
      </c>
      <c r="G380" s="179" t="s">
        <v>296</v>
      </c>
      <c r="H380" s="180">
        <v>257.40699999999998</v>
      </c>
      <c r="I380" s="181"/>
      <c r="J380" s="182">
        <f>ROUND(I380*H380,2)</f>
        <v>0</v>
      </c>
      <c r="K380" s="178" t="s">
        <v>195</v>
      </c>
      <c r="L380" s="183"/>
      <c r="M380" s="184" t="s">
        <v>1</v>
      </c>
      <c r="N380" s="185" t="s">
        <v>42</v>
      </c>
      <c r="P380" s="145">
        <f>O380*H380</f>
        <v>0</v>
      </c>
      <c r="Q380" s="145">
        <v>0.17599999999999999</v>
      </c>
      <c r="R380" s="145">
        <f>Q380*H380</f>
        <v>45.303631999999993</v>
      </c>
      <c r="S380" s="145">
        <v>0</v>
      </c>
      <c r="T380" s="146">
        <f>S380*H380</f>
        <v>0</v>
      </c>
      <c r="AR380" s="147" t="s">
        <v>236</v>
      </c>
      <c r="AT380" s="147" t="s">
        <v>455</v>
      </c>
      <c r="AU380" s="147" t="s">
        <v>87</v>
      </c>
      <c r="AY380" s="17" t="s">
        <v>185</v>
      </c>
      <c r="BE380" s="148">
        <f>IF(N380="základní",J380,0)</f>
        <v>0</v>
      </c>
      <c r="BF380" s="148">
        <f>IF(N380="snížená",J380,0)</f>
        <v>0</v>
      </c>
      <c r="BG380" s="148">
        <f>IF(N380="zákl. přenesená",J380,0)</f>
        <v>0</v>
      </c>
      <c r="BH380" s="148">
        <f>IF(N380="sníž. přenesená",J380,0)</f>
        <v>0</v>
      </c>
      <c r="BI380" s="148">
        <f>IF(N380="nulová",J380,0)</f>
        <v>0</v>
      </c>
      <c r="BJ380" s="17" t="s">
        <v>85</v>
      </c>
      <c r="BK380" s="148">
        <f>ROUND(I380*H380,2)</f>
        <v>0</v>
      </c>
      <c r="BL380" s="17" t="s">
        <v>184</v>
      </c>
      <c r="BM380" s="147" t="s">
        <v>652</v>
      </c>
    </row>
    <row r="381" spans="2:65" s="1" customFormat="1" x14ac:dyDescent="0.2">
      <c r="B381" s="32"/>
      <c r="D381" s="149" t="s">
        <v>198</v>
      </c>
      <c r="F381" s="150" t="s">
        <v>651</v>
      </c>
      <c r="I381" s="151"/>
      <c r="L381" s="32"/>
      <c r="M381" s="152"/>
      <c r="T381" s="56"/>
      <c r="AT381" s="17" t="s">
        <v>198</v>
      </c>
      <c r="AU381" s="17" t="s">
        <v>87</v>
      </c>
    </row>
    <row r="382" spans="2:65" s="13" customFormat="1" x14ac:dyDescent="0.2">
      <c r="B382" s="159"/>
      <c r="D382" s="149" t="s">
        <v>199</v>
      </c>
      <c r="E382" s="160" t="s">
        <v>1</v>
      </c>
      <c r="F382" s="161" t="s">
        <v>653</v>
      </c>
      <c r="H382" s="162">
        <v>264.51</v>
      </c>
      <c r="I382" s="163"/>
      <c r="L382" s="159"/>
      <c r="M382" s="164"/>
      <c r="T382" s="165"/>
      <c r="AT382" s="160" t="s">
        <v>199</v>
      </c>
      <c r="AU382" s="160" t="s">
        <v>87</v>
      </c>
      <c r="AV382" s="13" t="s">
        <v>87</v>
      </c>
      <c r="AW382" s="13" t="s">
        <v>33</v>
      </c>
      <c r="AX382" s="13" t="s">
        <v>77</v>
      </c>
      <c r="AY382" s="160" t="s">
        <v>185</v>
      </c>
    </row>
    <row r="383" spans="2:65" s="13" customFormat="1" x14ac:dyDescent="0.2">
      <c r="B383" s="159"/>
      <c r="D383" s="149" t="s">
        <v>199</v>
      </c>
      <c r="E383" s="160" t="s">
        <v>1</v>
      </c>
      <c r="F383" s="161" t="s">
        <v>654</v>
      </c>
      <c r="H383" s="162">
        <v>-12.15</v>
      </c>
      <c r="I383" s="163"/>
      <c r="L383" s="159"/>
      <c r="M383" s="164"/>
      <c r="T383" s="165"/>
      <c r="AT383" s="160" t="s">
        <v>199</v>
      </c>
      <c r="AU383" s="160" t="s">
        <v>87</v>
      </c>
      <c r="AV383" s="13" t="s">
        <v>87</v>
      </c>
      <c r="AW383" s="13" t="s">
        <v>33</v>
      </c>
      <c r="AX383" s="13" t="s">
        <v>77</v>
      </c>
      <c r="AY383" s="160" t="s">
        <v>185</v>
      </c>
    </row>
    <row r="384" spans="2:65" s="14" customFormat="1" x14ac:dyDescent="0.2">
      <c r="B384" s="169"/>
      <c r="D384" s="149" t="s">
        <v>199</v>
      </c>
      <c r="E384" s="170" t="s">
        <v>1</v>
      </c>
      <c r="F384" s="171" t="s">
        <v>324</v>
      </c>
      <c r="H384" s="172">
        <v>252.36</v>
      </c>
      <c r="I384" s="173"/>
      <c r="L384" s="169"/>
      <c r="M384" s="174"/>
      <c r="T384" s="175"/>
      <c r="AT384" s="170" t="s">
        <v>199</v>
      </c>
      <c r="AU384" s="170" t="s">
        <v>87</v>
      </c>
      <c r="AV384" s="14" t="s">
        <v>184</v>
      </c>
      <c r="AW384" s="14" t="s">
        <v>33</v>
      </c>
      <c r="AX384" s="14" t="s">
        <v>85</v>
      </c>
      <c r="AY384" s="170" t="s">
        <v>185</v>
      </c>
    </row>
    <row r="385" spans="2:65" s="13" customFormat="1" x14ac:dyDescent="0.2">
      <c r="B385" s="159"/>
      <c r="D385" s="149" t="s">
        <v>199</v>
      </c>
      <c r="F385" s="161" t="s">
        <v>655</v>
      </c>
      <c r="H385" s="162">
        <v>257.40699999999998</v>
      </c>
      <c r="I385" s="163"/>
      <c r="L385" s="159"/>
      <c r="M385" s="164"/>
      <c r="T385" s="165"/>
      <c r="AT385" s="160" t="s">
        <v>199</v>
      </c>
      <c r="AU385" s="160" t="s">
        <v>87</v>
      </c>
      <c r="AV385" s="13" t="s">
        <v>87</v>
      </c>
      <c r="AW385" s="13" t="s">
        <v>4</v>
      </c>
      <c r="AX385" s="13" t="s">
        <v>85</v>
      </c>
      <c r="AY385" s="160" t="s">
        <v>185</v>
      </c>
    </row>
    <row r="386" spans="2:65" s="1" customFormat="1" ht="16.5" customHeight="1" x14ac:dyDescent="0.2">
      <c r="B386" s="32"/>
      <c r="C386" s="176" t="s">
        <v>656</v>
      </c>
      <c r="D386" s="176" t="s">
        <v>455</v>
      </c>
      <c r="E386" s="177" t="s">
        <v>657</v>
      </c>
      <c r="F386" s="178" t="s">
        <v>658</v>
      </c>
      <c r="G386" s="179" t="s">
        <v>296</v>
      </c>
      <c r="H386" s="180">
        <v>12.515000000000001</v>
      </c>
      <c r="I386" s="181"/>
      <c r="J386" s="182">
        <f>ROUND(I386*H386,2)</f>
        <v>0</v>
      </c>
      <c r="K386" s="178" t="s">
        <v>195</v>
      </c>
      <c r="L386" s="183"/>
      <c r="M386" s="184" t="s">
        <v>1</v>
      </c>
      <c r="N386" s="185" t="s">
        <v>42</v>
      </c>
      <c r="P386" s="145">
        <f>O386*H386</f>
        <v>0</v>
      </c>
      <c r="Q386" s="145">
        <v>0.17499999999999999</v>
      </c>
      <c r="R386" s="145">
        <f>Q386*H386</f>
        <v>2.1901250000000001</v>
      </c>
      <c r="S386" s="145">
        <v>0</v>
      </c>
      <c r="T386" s="146">
        <f>S386*H386</f>
        <v>0</v>
      </c>
      <c r="AR386" s="147" t="s">
        <v>236</v>
      </c>
      <c r="AT386" s="147" t="s">
        <v>455</v>
      </c>
      <c r="AU386" s="147" t="s">
        <v>87</v>
      </c>
      <c r="AY386" s="17" t="s">
        <v>185</v>
      </c>
      <c r="BE386" s="148">
        <f>IF(N386="základní",J386,0)</f>
        <v>0</v>
      </c>
      <c r="BF386" s="148">
        <f>IF(N386="snížená",J386,0)</f>
        <v>0</v>
      </c>
      <c r="BG386" s="148">
        <f>IF(N386="zákl. přenesená",J386,0)</f>
        <v>0</v>
      </c>
      <c r="BH386" s="148">
        <f>IF(N386="sníž. přenesená",J386,0)</f>
        <v>0</v>
      </c>
      <c r="BI386" s="148">
        <f>IF(N386="nulová",J386,0)</f>
        <v>0</v>
      </c>
      <c r="BJ386" s="17" t="s">
        <v>85</v>
      </c>
      <c r="BK386" s="148">
        <f>ROUND(I386*H386,2)</f>
        <v>0</v>
      </c>
      <c r="BL386" s="17" t="s">
        <v>184</v>
      </c>
      <c r="BM386" s="147" t="s">
        <v>659</v>
      </c>
    </row>
    <row r="387" spans="2:65" s="1" customFormat="1" x14ac:dyDescent="0.2">
      <c r="B387" s="32"/>
      <c r="D387" s="149" t="s">
        <v>198</v>
      </c>
      <c r="F387" s="150" t="s">
        <v>658</v>
      </c>
      <c r="I387" s="151"/>
      <c r="L387" s="32"/>
      <c r="M387" s="152"/>
      <c r="T387" s="56"/>
      <c r="AT387" s="17" t="s">
        <v>198</v>
      </c>
      <c r="AU387" s="17" t="s">
        <v>87</v>
      </c>
    </row>
    <row r="388" spans="2:65" s="13" customFormat="1" x14ac:dyDescent="0.2">
      <c r="B388" s="159"/>
      <c r="D388" s="149" t="s">
        <v>199</v>
      </c>
      <c r="E388" s="160" t="s">
        <v>1</v>
      </c>
      <c r="F388" s="161" t="s">
        <v>660</v>
      </c>
      <c r="H388" s="162">
        <v>12.15</v>
      </c>
      <c r="I388" s="163"/>
      <c r="L388" s="159"/>
      <c r="M388" s="164"/>
      <c r="T388" s="165"/>
      <c r="AT388" s="160" t="s">
        <v>199</v>
      </c>
      <c r="AU388" s="160" t="s">
        <v>87</v>
      </c>
      <c r="AV388" s="13" t="s">
        <v>87</v>
      </c>
      <c r="AW388" s="13" t="s">
        <v>33</v>
      </c>
      <c r="AX388" s="13" t="s">
        <v>85</v>
      </c>
      <c r="AY388" s="160" t="s">
        <v>185</v>
      </c>
    </row>
    <row r="389" spans="2:65" s="13" customFormat="1" x14ac:dyDescent="0.2">
      <c r="B389" s="159"/>
      <c r="D389" s="149" t="s">
        <v>199</v>
      </c>
      <c r="F389" s="161" t="s">
        <v>661</v>
      </c>
      <c r="H389" s="162">
        <v>12.515000000000001</v>
      </c>
      <c r="I389" s="163"/>
      <c r="L389" s="159"/>
      <c r="M389" s="164"/>
      <c r="T389" s="165"/>
      <c r="AT389" s="160" t="s">
        <v>199</v>
      </c>
      <c r="AU389" s="160" t="s">
        <v>87</v>
      </c>
      <c r="AV389" s="13" t="s">
        <v>87</v>
      </c>
      <c r="AW389" s="13" t="s">
        <v>4</v>
      </c>
      <c r="AX389" s="13" t="s">
        <v>85</v>
      </c>
      <c r="AY389" s="160" t="s">
        <v>185</v>
      </c>
    </row>
    <row r="390" spans="2:65" s="1" customFormat="1" ht="16.5" customHeight="1" x14ac:dyDescent="0.2">
      <c r="B390" s="32"/>
      <c r="C390" s="136" t="s">
        <v>662</v>
      </c>
      <c r="D390" s="136" t="s">
        <v>191</v>
      </c>
      <c r="E390" s="137" t="s">
        <v>663</v>
      </c>
      <c r="F390" s="138" t="s">
        <v>664</v>
      </c>
      <c r="G390" s="139" t="s">
        <v>296</v>
      </c>
      <c r="H390" s="140">
        <v>9.0500000000000007</v>
      </c>
      <c r="I390" s="141"/>
      <c r="J390" s="142">
        <f>ROUND(I390*H390,2)</f>
        <v>0</v>
      </c>
      <c r="K390" s="138" t="s">
        <v>195</v>
      </c>
      <c r="L390" s="32"/>
      <c r="M390" s="143" t="s">
        <v>1</v>
      </c>
      <c r="N390" s="144" t="s">
        <v>42</v>
      </c>
      <c r="P390" s="145">
        <f>O390*H390</f>
        <v>0</v>
      </c>
      <c r="Q390" s="145">
        <v>0.11162</v>
      </c>
      <c r="R390" s="145">
        <f>Q390*H390</f>
        <v>1.0101610000000001</v>
      </c>
      <c r="S390" s="145">
        <v>0</v>
      </c>
      <c r="T390" s="146">
        <f>S390*H390</f>
        <v>0</v>
      </c>
      <c r="AR390" s="147" t="s">
        <v>184</v>
      </c>
      <c r="AT390" s="147" t="s">
        <v>191</v>
      </c>
      <c r="AU390" s="147" t="s">
        <v>87</v>
      </c>
      <c r="AY390" s="17" t="s">
        <v>185</v>
      </c>
      <c r="BE390" s="148">
        <f>IF(N390="základní",J390,0)</f>
        <v>0</v>
      </c>
      <c r="BF390" s="148">
        <f>IF(N390="snížená",J390,0)</f>
        <v>0</v>
      </c>
      <c r="BG390" s="148">
        <f>IF(N390="zákl. přenesená",J390,0)</f>
        <v>0</v>
      </c>
      <c r="BH390" s="148">
        <f>IF(N390="sníž. přenesená",J390,0)</f>
        <v>0</v>
      </c>
      <c r="BI390" s="148">
        <f>IF(N390="nulová",J390,0)</f>
        <v>0</v>
      </c>
      <c r="BJ390" s="17" t="s">
        <v>85</v>
      </c>
      <c r="BK390" s="148">
        <f>ROUND(I390*H390,2)</f>
        <v>0</v>
      </c>
      <c r="BL390" s="17" t="s">
        <v>184</v>
      </c>
      <c r="BM390" s="147" t="s">
        <v>665</v>
      </c>
    </row>
    <row r="391" spans="2:65" s="1" customFormat="1" ht="28.8" x14ac:dyDescent="0.2">
      <c r="B391" s="32"/>
      <c r="D391" s="149" t="s">
        <v>198</v>
      </c>
      <c r="F391" s="150" t="s">
        <v>666</v>
      </c>
      <c r="I391" s="151"/>
      <c r="L391" s="32"/>
      <c r="M391" s="152"/>
      <c r="T391" s="56"/>
      <c r="AT391" s="17" t="s">
        <v>198</v>
      </c>
      <c r="AU391" s="17" t="s">
        <v>87</v>
      </c>
    </row>
    <row r="392" spans="2:65" s="13" customFormat="1" x14ac:dyDescent="0.2">
      <c r="B392" s="159"/>
      <c r="D392" s="149" t="s">
        <v>199</v>
      </c>
      <c r="E392" s="160" t="s">
        <v>1</v>
      </c>
      <c r="F392" s="161" t="s">
        <v>567</v>
      </c>
      <c r="H392" s="162">
        <v>9.0500000000000007</v>
      </c>
      <c r="I392" s="163"/>
      <c r="L392" s="159"/>
      <c r="M392" s="164"/>
      <c r="T392" s="165"/>
      <c r="AT392" s="160" t="s">
        <v>199</v>
      </c>
      <c r="AU392" s="160" t="s">
        <v>87</v>
      </c>
      <c r="AV392" s="13" t="s">
        <v>87</v>
      </c>
      <c r="AW392" s="13" t="s">
        <v>33</v>
      </c>
      <c r="AX392" s="13" t="s">
        <v>85</v>
      </c>
      <c r="AY392" s="160" t="s">
        <v>185</v>
      </c>
    </row>
    <row r="393" spans="2:65" s="1" customFormat="1" ht="16.5" customHeight="1" x14ac:dyDescent="0.2">
      <c r="B393" s="32"/>
      <c r="C393" s="176" t="s">
        <v>667</v>
      </c>
      <c r="D393" s="176" t="s">
        <v>455</v>
      </c>
      <c r="E393" s="177" t="s">
        <v>668</v>
      </c>
      <c r="F393" s="178" t="s">
        <v>669</v>
      </c>
      <c r="G393" s="179" t="s">
        <v>296</v>
      </c>
      <c r="H393" s="180">
        <v>6.5709999999999997</v>
      </c>
      <c r="I393" s="181"/>
      <c r="J393" s="182">
        <f>ROUND(I393*H393,2)</f>
        <v>0</v>
      </c>
      <c r="K393" s="178" t="s">
        <v>195</v>
      </c>
      <c r="L393" s="183"/>
      <c r="M393" s="184" t="s">
        <v>1</v>
      </c>
      <c r="N393" s="185" t="s">
        <v>42</v>
      </c>
      <c r="P393" s="145">
        <f>O393*H393</f>
        <v>0</v>
      </c>
      <c r="Q393" s="145">
        <v>0.17599999999999999</v>
      </c>
      <c r="R393" s="145">
        <f>Q393*H393</f>
        <v>1.156496</v>
      </c>
      <c r="S393" s="145">
        <v>0</v>
      </c>
      <c r="T393" s="146">
        <f>S393*H393</f>
        <v>0</v>
      </c>
      <c r="AR393" s="147" t="s">
        <v>236</v>
      </c>
      <c r="AT393" s="147" t="s">
        <v>455</v>
      </c>
      <c r="AU393" s="147" t="s">
        <v>87</v>
      </c>
      <c r="AY393" s="17" t="s">
        <v>185</v>
      </c>
      <c r="BE393" s="148">
        <f>IF(N393="základní",J393,0)</f>
        <v>0</v>
      </c>
      <c r="BF393" s="148">
        <f>IF(N393="snížená",J393,0)</f>
        <v>0</v>
      </c>
      <c r="BG393" s="148">
        <f>IF(N393="zákl. přenesená",J393,0)</f>
        <v>0</v>
      </c>
      <c r="BH393" s="148">
        <f>IF(N393="sníž. přenesená",J393,0)</f>
        <v>0</v>
      </c>
      <c r="BI393" s="148">
        <f>IF(N393="nulová",J393,0)</f>
        <v>0</v>
      </c>
      <c r="BJ393" s="17" t="s">
        <v>85</v>
      </c>
      <c r="BK393" s="148">
        <f>ROUND(I393*H393,2)</f>
        <v>0</v>
      </c>
      <c r="BL393" s="17" t="s">
        <v>184</v>
      </c>
      <c r="BM393" s="147" t="s">
        <v>670</v>
      </c>
    </row>
    <row r="394" spans="2:65" s="1" customFormat="1" x14ac:dyDescent="0.2">
      <c r="B394" s="32"/>
      <c r="D394" s="149" t="s">
        <v>198</v>
      </c>
      <c r="F394" s="150" t="s">
        <v>669</v>
      </c>
      <c r="I394" s="151"/>
      <c r="L394" s="32"/>
      <c r="M394" s="152"/>
      <c r="T394" s="56"/>
      <c r="AT394" s="17" t="s">
        <v>198</v>
      </c>
      <c r="AU394" s="17" t="s">
        <v>87</v>
      </c>
    </row>
    <row r="395" spans="2:65" s="13" customFormat="1" x14ac:dyDescent="0.2">
      <c r="B395" s="159"/>
      <c r="D395" s="149" t="s">
        <v>199</v>
      </c>
      <c r="E395" s="160" t="s">
        <v>1</v>
      </c>
      <c r="F395" s="161" t="s">
        <v>671</v>
      </c>
      <c r="H395" s="162">
        <v>9.0500000000000007</v>
      </c>
      <c r="I395" s="163"/>
      <c r="L395" s="159"/>
      <c r="M395" s="164"/>
      <c r="T395" s="165"/>
      <c r="AT395" s="160" t="s">
        <v>199</v>
      </c>
      <c r="AU395" s="160" t="s">
        <v>87</v>
      </c>
      <c r="AV395" s="13" t="s">
        <v>87</v>
      </c>
      <c r="AW395" s="13" t="s">
        <v>33</v>
      </c>
      <c r="AX395" s="13" t="s">
        <v>77</v>
      </c>
      <c r="AY395" s="160" t="s">
        <v>185</v>
      </c>
    </row>
    <row r="396" spans="2:65" s="13" customFormat="1" x14ac:dyDescent="0.2">
      <c r="B396" s="159"/>
      <c r="D396" s="149" t="s">
        <v>199</v>
      </c>
      <c r="E396" s="160" t="s">
        <v>1</v>
      </c>
      <c r="F396" s="161" t="s">
        <v>672</v>
      </c>
      <c r="H396" s="162">
        <v>-2.67</v>
      </c>
      <c r="I396" s="163"/>
      <c r="L396" s="159"/>
      <c r="M396" s="164"/>
      <c r="T396" s="165"/>
      <c r="AT396" s="160" t="s">
        <v>199</v>
      </c>
      <c r="AU396" s="160" t="s">
        <v>87</v>
      </c>
      <c r="AV396" s="13" t="s">
        <v>87</v>
      </c>
      <c r="AW396" s="13" t="s">
        <v>33</v>
      </c>
      <c r="AX396" s="13" t="s">
        <v>77</v>
      </c>
      <c r="AY396" s="160" t="s">
        <v>185</v>
      </c>
    </row>
    <row r="397" spans="2:65" s="14" customFormat="1" x14ac:dyDescent="0.2">
      <c r="B397" s="169"/>
      <c r="D397" s="149" t="s">
        <v>199</v>
      </c>
      <c r="E397" s="170" t="s">
        <v>1</v>
      </c>
      <c r="F397" s="171" t="s">
        <v>324</v>
      </c>
      <c r="H397" s="172">
        <v>6.38</v>
      </c>
      <c r="I397" s="173"/>
      <c r="L397" s="169"/>
      <c r="M397" s="174"/>
      <c r="T397" s="175"/>
      <c r="AT397" s="170" t="s">
        <v>199</v>
      </c>
      <c r="AU397" s="170" t="s">
        <v>87</v>
      </c>
      <c r="AV397" s="14" t="s">
        <v>184</v>
      </c>
      <c r="AW397" s="14" t="s">
        <v>33</v>
      </c>
      <c r="AX397" s="14" t="s">
        <v>85</v>
      </c>
      <c r="AY397" s="170" t="s">
        <v>185</v>
      </c>
    </row>
    <row r="398" spans="2:65" s="13" customFormat="1" x14ac:dyDescent="0.2">
      <c r="B398" s="159"/>
      <c r="D398" s="149" t="s">
        <v>199</v>
      </c>
      <c r="F398" s="161" t="s">
        <v>673</v>
      </c>
      <c r="H398" s="162">
        <v>6.5709999999999997</v>
      </c>
      <c r="I398" s="163"/>
      <c r="L398" s="159"/>
      <c r="M398" s="164"/>
      <c r="T398" s="165"/>
      <c r="AT398" s="160" t="s">
        <v>199</v>
      </c>
      <c r="AU398" s="160" t="s">
        <v>87</v>
      </c>
      <c r="AV398" s="13" t="s">
        <v>87</v>
      </c>
      <c r="AW398" s="13" t="s">
        <v>4</v>
      </c>
      <c r="AX398" s="13" t="s">
        <v>85</v>
      </c>
      <c r="AY398" s="160" t="s">
        <v>185</v>
      </c>
    </row>
    <row r="399" spans="2:65" s="1" customFormat="1" ht="16.5" customHeight="1" x14ac:dyDescent="0.2">
      <c r="B399" s="32"/>
      <c r="C399" s="176" t="s">
        <v>674</v>
      </c>
      <c r="D399" s="176" t="s">
        <v>455</v>
      </c>
      <c r="E399" s="177" t="s">
        <v>675</v>
      </c>
      <c r="F399" s="178" t="s">
        <v>676</v>
      </c>
      <c r="G399" s="179" t="s">
        <v>296</v>
      </c>
      <c r="H399" s="180">
        <v>2.75</v>
      </c>
      <c r="I399" s="181"/>
      <c r="J399" s="182">
        <f>ROUND(I399*H399,2)</f>
        <v>0</v>
      </c>
      <c r="K399" s="178" t="s">
        <v>195</v>
      </c>
      <c r="L399" s="183"/>
      <c r="M399" s="184" t="s">
        <v>1</v>
      </c>
      <c r="N399" s="185" t="s">
        <v>42</v>
      </c>
      <c r="P399" s="145">
        <f>O399*H399</f>
        <v>0</v>
      </c>
      <c r="Q399" s="145">
        <v>0.17499999999999999</v>
      </c>
      <c r="R399" s="145">
        <f>Q399*H399</f>
        <v>0.48124999999999996</v>
      </c>
      <c r="S399" s="145">
        <v>0</v>
      </c>
      <c r="T399" s="146">
        <f>S399*H399</f>
        <v>0</v>
      </c>
      <c r="AR399" s="147" t="s">
        <v>236</v>
      </c>
      <c r="AT399" s="147" t="s">
        <v>455</v>
      </c>
      <c r="AU399" s="147" t="s">
        <v>87</v>
      </c>
      <c r="AY399" s="17" t="s">
        <v>185</v>
      </c>
      <c r="BE399" s="148">
        <f>IF(N399="základní",J399,0)</f>
        <v>0</v>
      </c>
      <c r="BF399" s="148">
        <f>IF(N399="snížená",J399,0)</f>
        <v>0</v>
      </c>
      <c r="BG399" s="148">
        <f>IF(N399="zákl. přenesená",J399,0)</f>
        <v>0</v>
      </c>
      <c r="BH399" s="148">
        <f>IF(N399="sníž. přenesená",J399,0)</f>
        <v>0</v>
      </c>
      <c r="BI399" s="148">
        <f>IF(N399="nulová",J399,0)</f>
        <v>0</v>
      </c>
      <c r="BJ399" s="17" t="s">
        <v>85</v>
      </c>
      <c r="BK399" s="148">
        <f>ROUND(I399*H399,2)</f>
        <v>0</v>
      </c>
      <c r="BL399" s="17" t="s">
        <v>184</v>
      </c>
      <c r="BM399" s="147" t="s">
        <v>677</v>
      </c>
    </row>
    <row r="400" spans="2:65" s="1" customFormat="1" x14ac:dyDescent="0.2">
      <c r="B400" s="32"/>
      <c r="D400" s="149" t="s">
        <v>198</v>
      </c>
      <c r="F400" s="150" t="s">
        <v>676</v>
      </c>
      <c r="I400" s="151"/>
      <c r="L400" s="32"/>
      <c r="M400" s="152"/>
      <c r="T400" s="56"/>
      <c r="AT400" s="17" t="s">
        <v>198</v>
      </c>
      <c r="AU400" s="17" t="s">
        <v>87</v>
      </c>
    </row>
    <row r="401" spans="2:65" s="13" customFormat="1" x14ac:dyDescent="0.2">
      <c r="B401" s="159"/>
      <c r="D401" s="149" t="s">
        <v>199</v>
      </c>
      <c r="E401" s="160" t="s">
        <v>1</v>
      </c>
      <c r="F401" s="161" t="s">
        <v>678</v>
      </c>
      <c r="H401" s="162">
        <v>2.67</v>
      </c>
      <c r="I401" s="163"/>
      <c r="L401" s="159"/>
      <c r="M401" s="164"/>
      <c r="T401" s="165"/>
      <c r="AT401" s="160" t="s">
        <v>199</v>
      </c>
      <c r="AU401" s="160" t="s">
        <v>87</v>
      </c>
      <c r="AV401" s="13" t="s">
        <v>87</v>
      </c>
      <c r="AW401" s="13" t="s">
        <v>33</v>
      </c>
      <c r="AX401" s="13" t="s">
        <v>85</v>
      </c>
      <c r="AY401" s="160" t="s">
        <v>185</v>
      </c>
    </row>
    <row r="402" spans="2:65" s="13" customFormat="1" x14ac:dyDescent="0.2">
      <c r="B402" s="159"/>
      <c r="D402" s="149" t="s">
        <v>199</v>
      </c>
      <c r="F402" s="161" t="s">
        <v>679</v>
      </c>
      <c r="H402" s="162">
        <v>2.75</v>
      </c>
      <c r="I402" s="163"/>
      <c r="L402" s="159"/>
      <c r="M402" s="164"/>
      <c r="T402" s="165"/>
      <c r="AT402" s="160" t="s">
        <v>199</v>
      </c>
      <c r="AU402" s="160" t="s">
        <v>87</v>
      </c>
      <c r="AV402" s="13" t="s">
        <v>87</v>
      </c>
      <c r="AW402" s="13" t="s">
        <v>4</v>
      </c>
      <c r="AX402" s="13" t="s">
        <v>85</v>
      </c>
      <c r="AY402" s="160" t="s">
        <v>185</v>
      </c>
    </row>
    <row r="403" spans="2:65" s="1" customFormat="1" ht="16.5" customHeight="1" x14ac:dyDescent="0.2">
      <c r="B403" s="32"/>
      <c r="C403" s="136" t="s">
        <v>680</v>
      </c>
      <c r="D403" s="136" t="s">
        <v>191</v>
      </c>
      <c r="E403" s="137" t="s">
        <v>681</v>
      </c>
      <c r="F403" s="138" t="s">
        <v>682</v>
      </c>
      <c r="G403" s="139" t="s">
        <v>296</v>
      </c>
      <c r="H403" s="140">
        <v>106.97</v>
      </c>
      <c r="I403" s="141"/>
      <c r="J403" s="142">
        <f>ROUND(I403*H403,2)</f>
        <v>0</v>
      </c>
      <c r="K403" s="138" t="s">
        <v>195</v>
      </c>
      <c r="L403" s="32"/>
      <c r="M403" s="143" t="s">
        <v>1</v>
      </c>
      <c r="N403" s="144" t="s">
        <v>42</v>
      </c>
      <c r="P403" s="145">
        <f>O403*H403</f>
        <v>0</v>
      </c>
      <c r="Q403" s="145">
        <v>9.8000000000000004E-2</v>
      </c>
      <c r="R403" s="145">
        <f>Q403*H403</f>
        <v>10.48306</v>
      </c>
      <c r="S403" s="145">
        <v>0</v>
      </c>
      <c r="T403" s="146">
        <f>S403*H403</f>
        <v>0</v>
      </c>
      <c r="AR403" s="147" t="s">
        <v>184</v>
      </c>
      <c r="AT403" s="147" t="s">
        <v>191</v>
      </c>
      <c r="AU403" s="147" t="s">
        <v>87</v>
      </c>
      <c r="AY403" s="17" t="s">
        <v>185</v>
      </c>
      <c r="BE403" s="148">
        <f>IF(N403="základní",J403,0)</f>
        <v>0</v>
      </c>
      <c r="BF403" s="148">
        <f>IF(N403="snížená",J403,0)</f>
        <v>0</v>
      </c>
      <c r="BG403" s="148">
        <f>IF(N403="zákl. přenesená",J403,0)</f>
        <v>0</v>
      </c>
      <c r="BH403" s="148">
        <f>IF(N403="sníž. přenesená",J403,0)</f>
        <v>0</v>
      </c>
      <c r="BI403" s="148">
        <f>IF(N403="nulová",J403,0)</f>
        <v>0</v>
      </c>
      <c r="BJ403" s="17" t="s">
        <v>85</v>
      </c>
      <c r="BK403" s="148">
        <f>ROUND(I403*H403,2)</f>
        <v>0</v>
      </c>
      <c r="BL403" s="17" t="s">
        <v>184</v>
      </c>
      <c r="BM403" s="147" t="s">
        <v>683</v>
      </c>
    </row>
    <row r="404" spans="2:65" s="1" customFormat="1" ht="19.2" x14ac:dyDescent="0.2">
      <c r="B404" s="32"/>
      <c r="D404" s="149" t="s">
        <v>198</v>
      </c>
      <c r="F404" s="150" t="s">
        <v>684</v>
      </c>
      <c r="I404" s="151"/>
      <c r="L404" s="32"/>
      <c r="M404" s="152"/>
      <c r="T404" s="56"/>
      <c r="AT404" s="17" t="s">
        <v>198</v>
      </c>
      <c r="AU404" s="17" t="s">
        <v>87</v>
      </c>
    </row>
    <row r="405" spans="2:65" s="13" customFormat="1" x14ac:dyDescent="0.2">
      <c r="B405" s="159"/>
      <c r="D405" s="149" t="s">
        <v>199</v>
      </c>
      <c r="E405" s="160" t="s">
        <v>1</v>
      </c>
      <c r="F405" s="161" t="s">
        <v>685</v>
      </c>
      <c r="H405" s="162">
        <v>106.97</v>
      </c>
      <c r="I405" s="163"/>
      <c r="L405" s="159"/>
      <c r="M405" s="164"/>
      <c r="T405" s="165"/>
      <c r="AT405" s="160" t="s">
        <v>199</v>
      </c>
      <c r="AU405" s="160" t="s">
        <v>87</v>
      </c>
      <c r="AV405" s="13" t="s">
        <v>87</v>
      </c>
      <c r="AW405" s="13" t="s">
        <v>33</v>
      </c>
      <c r="AX405" s="13" t="s">
        <v>85</v>
      </c>
      <c r="AY405" s="160" t="s">
        <v>185</v>
      </c>
    </row>
    <row r="406" spans="2:65" s="1" customFormat="1" ht="16.5" customHeight="1" x14ac:dyDescent="0.2">
      <c r="B406" s="32"/>
      <c r="C406" s="176" t="s">
        <v>686</v>
      </c>
      <c r="D406" s="176" t="s">
        <v>455</v>
      </c>
      <c r="E406" s="177" t="s">
        <v>650</v>
      </c>
      <c r="F406" s="178" t="s">
        <v>651</v>
      </c>
      <c r="G406" s="179" t="s">
        <v>296</v>
      </c>
      <c r="H406" s="180">
        <v>2.2040000000000002</v>
      </c>
      <c r="I406" s="181"/>
      <c r="J406" s="182">
        <f>ROUND(I406*H406,2)</f>
        <v>0</v>
      </c>
      <c r="K406" s="178" t="s">
        <v>195</v>
      </c>
      <c r="L406" s="183"/>
      <c r="M406" s="184" t="s">
        <v>1</v>
      </c>
      <c r="N406" s="185" t="s">
        <v>42</v>
      </c>
      <c r="P406" s="145">
        <f>O406*H406</f>
        <v>0</v>
      </c>
      <c r="Q406" s="145">
        <v>0.17599999999999999</v>
      </c>
      <c r="R406" s="145">
        <f>Q406*H406</f>
        <v>0.38790400000000003</v>
      </c>
      <c r="S406" s="145">
        <v>0</v>
      </c>
      <c r="T406" s="146">
        <f>S406*H406</f>
        <v>0</v>
      </c>
      <c r="AR406" s="147" t="s">
        <v>236</v>
      </c>
      <c r="AT406" s="147" t="s">
        <v>455</v>
      </c>
      <c r="AU406" s="147" t="s">
        <v>87</v>
      </c>
      <c r="AY406" s="17" t="s">
        <v>185</v>
      </c>
      <c r="BE406" s="148">
        <f>IF(N406="základní",J406,0)</f>
        <v>0</v>
      </c>
      <c r="BF406" s="148">
        <f>IF(N406="snížená",J406,0)</f>
        <v>0</v>
      </c>
      <c r="BG406" s="148">
        <f>IF(N406="zákl. přenesená",J406,0)</f>
        <v>0</v>
      </c>
      <c r="BH406" s="148">
        <f>IF(N406="sníž. přenesená",J406,0)</f>
        <v>0</v>
      </c>
      <c r="BI406" s="148">
        <f>IF(N406="nulová",J406,0)</f>
        <v>0</v>
      </c>
      <c r="BJ406" s="17" t="s">
        <v>85</v>
      </c>
      <c r="BK406" s="148">
        <f>ROUND(I406*H406,2)</f>
        <v>0</v>
      </c>
      <c r="BL406" s="17" t="s">
        <v>184</v>
      </c>
      <c r="BM406" s="147" t="s">
        <v>687</v>
      </c>
    </row>
    <row r="407" spans="2:65" s="1" customFormat="1" x14ac:dyDescent="0.2">
      <c r="B407" s="32"/>
      <c r="D407" s="149" t="s">
        <v>198</v>
      </c>
      <c r="F407" s="150" t="s">
        <v>651</v>
      </c>
      <c r="I407" s="151"/>
      <c r="L407" s="32"/>
      <c r="M407" s="152"/>
      <c r="T407" s="56"/>
      <c r="AT407" s="17" t="s">
        <v>198</v>
      </c>
      <c r="AU407" s="17" t="s">
        <v>87</v>
      </c>
    </row>
    <row r="408" spans="2:65" s="13" customFormat="1" x14ac:dyDescent="0.2">
      <c r="B408" s="159"/>
      <c r="D408" s="149" t="s">
        <v>199</v>
      </c>
      <c r="E408" s="160" t="s">
        <v>1</v>
      </c>
      <c r="F408" s="161" t="s">
        <v>688</v>
      </c>
      <c r="H408" s="162">
        <v>2.14</v>
      </c>
      <c r="I408" s="163"/>
      <c r="L408" s="159"/>
      <c r="M408" s="164"/>
      <c r="T408" s="165"/>
      <c r="AT408" s="160" t="s">
        <v>199</v>
      </c>
      <c r="AU408" s="160" t="s">
        <v>87</v>
      </c>
      <c r="AV408" s="13" t="s">
        <v>87</v>
      </c>
      <c r="AW408" s="13" t="s">
        <v>33</v>
      </c>
      <c r="AX408" s="13" t="s">
        <v>85</v>
      </c>
      <c r="AY408" s="160" t="s">
        <v>185</v>
      </c>
    </row>
    <row r="409" spans="2:65" s="12" customFormat="1" x14ac:dyDescent="0.2">
      <c r="B409" s="153"/>
      <c r="D409" s="149" t="s">
        <v>199</v>
      </c>
      <c r="E409" s="154" t="s">
        <v>1</v>
      </c>
      <c r="F409" s="155" t="s">
        <v>689</v>
      </c>
      <c r="H409" s="154" t="s">
        <v>1</v>
      </c>
      <c r="I409" s="156"/>
      <c r="L409" s="153"/>
      <c r="M409" s="157"/>
      <c r="T409" s="158"/>
      <c r="AT409" s="154" t="s">
        <v>199</v>
      </c>
      <c r="AU409" s="154" t="s">
        <v>87</v>
      </c>
      <c r="AV409" s="12" t="s">
        <v>85</v>
      </c>
      <c r="AW409" s="12" t="s">
        <v>33</v>
      </c>
      <c r="AX409" s="12" t="s">
        <v>77</v>
      </c>
      <c r="AY409" s="154" t="s">
        <v>185</v>
      </c>
    </row>
    <row r="410" spans="2:65" s="13" customFormat="1" x14ac:dyDescent="0.2">
      <c r="B410" s="159"/>
      <c r="D410" s="149" t="s">
        <v>199</v>
      </c>
      <c r="F410" s="161" t="s">
        <v>690</v>
      </c>
      <c r="H410" s="162">
        <v>2.2040000000000002</v>
      </c>
      <c r="I410" s="163"/>
      <c r="L410" s="159"/>
      <c r="M410" s="164"/>
      <c r="T410" s="165"/>
      <c r="AT410" s="160" t="s">
        <v>199</v>
      </c>
      <c r="AU410" s="160" t="s">
        <v>87</v>
      </c>
      <c r="AV410" s="13" t="s">
        <v>87</v>
      </c>
      <c r="AW410" s="13" t="s">
        <v>4</v>
      </c>
      <c r="AX410" s="13" t="s">
        <v>85</v>
      </c>
      <c r="AY410" s="160" t="s">
        <v>185</v>
      </c>
    </row>
    <row r="411" spans="2:65" s="1" customFormat="1" ht="16.5" customHeight="1" x14ac:dyDescent="0.2">
      <c r="B411" s="32"/>
      <c r="C411" s="176" t="s">
        <v>691</v>
      </c>
      <c r="D411" s="176" t="s">
        <v>455</v>
      </c>
      <c r="E411" s="177" t="s">
        <v>692</v>
      </c>
      <c r="F411" s="178" t="s">
        <v>693</v>
      </c>
      <c r="G411" s="179" t="s">
        <v>296</v>
      </c>
      <c r="H411" s="180">
        <v>106.92700000000001</v>
      </c>
      <c r="I411" s="181"/>
      <c r="J411" s="182">
        <f>ROUND(I411*H411,2)</f>
        <v>0</v>
      </c>
      <c r="K411" s="178" t="s">
        <v>195</v>
      </c>
      <c r="L411" s="183"/>
      <c r="M411" s="184" t="s">
        <v>1</v>
      </c>
      <c r="N411" s="185" t="s">
        <v>42</v>
      </c>
      <c r="P411" s="145">
        <f>O411*H411</f>
        <v>0</v>
      </c>
      <c r="Q411" s="145">
        <v>0.14499999999999999</v>
      </c>
      <c r="R411" s="145">
        <f>Q411*H411</f>
        <v>15.504415</v>
      </c>
      <c r="S411" s="145">
        <v>0</v>
      </c>
      <c r="T411" s="146">
        <f>S411*H411</f>
        <v>0</v>
      </c>
      <c r="AR411" s="147" t="s">
        <v>236</v>
      </c>
      <c r="AT411" s="147" t="s">
        <v>455</v>
      </c>
      <c r="AU411" s="147" t="s">
        <v>87</v>
      </c>
      <c r="AY411" s="17" t="s">
        <v>185</v>
      </c>
      <c r="BE411" s="148">
        <f>IF(N411="základní",J411,0)</f>
        <v>0</v>
      </c>
      <c r="BF411" s="148">
        <f>IF(N411="snížená",J411,0)</f>
        <v>0</v>
      </c>
      <c r="BG411" s="148">
        <f>IF(N411="zákl. přenesená",J411,0)</f>
        <v>0</v>
      </c>
      <c r="BH411" s="148">
        <f>IF(N411="sníž. přenesená",J411,0)</f>
        <v>0</v>
      </c>
      <c r="BI411" s="148">
        <f>IF(N411="nulová",J411,0)</f>
        <v>0</v>
      </c>
      <c r="BJ411" s="17" t="s">
        <v>85</v>
      </c>
      <c r="BK411" s="148">
        <f>ROUND(I411*H411,2)</f>
        <v>0</v>
      </c>
      <c r="BL411" s="17" t="s">
        <v>184</v>
      </c>
      <c r="BM411" s="147" t="s">
        <v>694</v>
      </c>
    </row>
    <row r="412" spans="2:65" s="1" customFormat="1" x14ac:dyDescent="0.2">
      <c r="B412" s="32"/>
      <c r="D412" s="149" t="s">
        <v>198</v>
      </c>
      <c r="F412" s="150" t="s">
        <v>693</v>
      </c>
      <c r="I412" s="151"/>
      <c r="L412" s="32"/>
      <c r="M412" s="152"/>
      <c r="T412" s="56"/>
      <c r="AT412" s="17" t="s">
        <v>198</v>
      </c>
      <c r="AU412" s="17" t="s">
        <v>87</v>
      </c>
    </row>
    <row r="413" spans="2:65" s="12" customFormat="1" x14ac:dyDescent="0.2">
      <c r="B413" s="153"/>
      <c r="D413" s="149" t="s">
        <v>199</v>
      </c>
      <c r="E413" s="154" t="s">
        <v>1</v>
      </c>
      <c r="F413" s="155" t="s">
        <v>695</v>
      </c>
      <c r="H413" s="154" t="s">
        <v>1</v>
      </c>
      <c r="I413" s="156"/>
      <c r="L413" s="153"/>
      <c r="M413" s="157"/>
      <c r="T413" s="158"/>
      <c r="AT413" s="154" t="s">
        <v>199</v>
      </c>
      <c r="AU413" s="154" t="s">
        <v>87</v>
      </c>
      <c r="AV413" s="12" t="s">
        <v>85</v>
      </c>
      <c r="AW413" s="12" t="s">
        <v>33</v>
      </c>
      <c r="AX413" s="12" t="s">
        <v>77</v>
      </c>
      <c r="AY413" s="154" t="s">
        <v>185</v>
      </c>
    </row>
    <row r="414" spans="2:65" s="13" customFormat="1" x14ac:dyDescent="0.2">
      <c r="B414" s="159"/>
      <c r="D414" s="149" t="s">
        <v>199</v>
      </c>
      <c r="E414" s="160" t="s">
        <v>1</v>
      </c>
      <c r="F414" s="161" t="s">
        <v>696</v>
      </c>
      <c r="H414" s="162">
        <v>106.97</v>
      </c>
      <c r="I414" s="163"/>
      <c r="L414" s="159"/>
      <c r="M414" s="164"/>
      <c r="T414" s="165"/>
      <c r="AT414" s="160" t="s">
        <v>199</v>
      </c>
      <c r="AU414" s="160" t="s">
        <v>87</v>
      </c>
      <c r="AV414" s="13" t="s">
        <v>87</v>
      </c>
      <c r="AW414" s="13" t="s">
        <v>33</v>
      </c>
      <c r="AX414" s="13" t="s">
        <v>77</v>
      </c>
      <c r="AY414" s="160" t="s">
        <v>185</v>
      </c>
    </row>
    <row r="415" spans="2:65" s="13" customFormat="1" x14ac:dyDescent="0.2">
      <c r="B415" s="159"/>
      <c r="D415" s="149" t="s">
        <v>199</v>
      </c>
      <c r="E415" s="160" t="s">
        <v>1</v>
      </c>
      <c r="F415" s="161" t="s">
        <v>697</v>
      </c>
      <c r="H415" s="162">
        <v>-2.14</v>
      </c>
      <c r="I415" s="163"/>
      <c r="L415" s="159"/>
      <c r="M415" s="164"/>
      <c r="T415" s="165"/>
      <c r="AT415" s="160" t="s">
        <v>199</v>
      </c>
      <c r="AU415" s="160" t="s">
        <v>87</v>
      </c>
      <c r="AV415" s="13" t="s">
        <v>87</v>
      </c>
      <c r="AW415" s="13" t="s">
        <v>33</v>
      </c>
      <c r="AX415" s="13" t="s">
        <v>77</v>
      </c>
      <c r="AY415" s="160" t="s">
        <v>185</v>
      </c>
    </row>
    <row r="416" spans="2:65" s="14" customFormat="1" x14ac:dyDescent="0.2">
      <c r="B416" s="169"/>
      <c r="D416" s="149" t="s">
        <v>199</v>
      </c>
      <c r="E416" s="170" t="s">
        <v>1</v>
      </c>
      <c r="F416" s="171" t="s">
        <v>324</v>
      </c>
      <c r="H416" s="172">
        <v>104.83</v>
      </c>
      <c r="I416" s="173"/>
      <c r="L416" s="169"/>
      <c r="M416" s="174"/>
      <c r="T416" s="175"/>
      <c r="AT416" s="170" t="s">
        <v>199</v>
      </c>
      <c r="AU416" s="170" t="s">
        <v>87</v>
      </c>
      <c r="AV416" s="14" t="s">
        <v>184</v>
      </c>
      <c r="AW416" s="14" t="s">
        <v>33</v>
      </c>
      <c r="AX416" s="14" t="s">
        <v>85</v>
      </c>
      <c r="AY416" s="170" t="s">
        <v>185</v>
      </c>
    </row>
    <row r="417" spans="2:65" s="13" customFormat="1" x14ac:dyDescent="0.2">
      <c r="B417" s="159"/>
      <c r="D417" s="149" t="s">
        <v>199</v>
      </c>
      <c r="F417" s="161" t="s">
        <v>698</v>
      </c>
      <c r="H417" s="162">
        <v>106.92700000000001</v>
      </c>
      <c r="I417" s="163"/>
      <c r="L417" s="159"/>
      <c r="M417" s="164"/>
      <c r="T417" s="165"/>
      <c r="AT417" s="160" t="s">
        <v>199</v>
      </c>
      <c r="AU417" s="160" t="s">
        <v>87</v>
      </c>
      <c r="AV417" s="13" t="s">
        <v>87</v>
      </c>
      <c r="AW417" s="13" t="s">
        <v>4</v>
      </c>
      <c r="AX417" s="13" t="s">
        <v>85</v>
      </c>
      <c r="AY417" s="160" t="s">
        <v>185</v>
      </c>
    </row>
    <row r="418" spans="2:65" s="1" customFormat="1" ht="16.5" customHeight="1" x14ac:dyDescent="0.2">
      <c r="B418" s="32"/>
      <c r="C418" s="176" t="s">
        <v>699</v>
      </c>
      <c r="D418" s="176" t="s">
        <v>455</v>
      </c>
      <c r="E418" s="177" t="s">
        <v>700</v>
      </c>
      <c r="F418" s="178" t="s">
        <v>701</v>
      </c>
      <c r="G418" s="179" t="s">
        <v>443</v>
      </c>
      <c r="H418" s="180">
        <v>4.7069999999999999</v>
      </c>
      <c r="I418" s="181"/>
      <c r="J418" s="182">
        <f>ROUND(I418*H418,2)</f>
        <v>0</v>
      </c>
      <c r="K418" s="178" t="s">
        <v>195</v>
      </c>
      <c r="L418" s="183"/>
      <c r="M418" s="184" t="s">
        <v>1</v>
      </c>
      <c r="N418" s="185" t="s">
        <v>42</v>
      </c>
      <c r="P418" s="145">
        <f>O418*H418</f>
        <v>0</v>
      </c>
      <c r="Q418" s="145">
        <v>1</v>
      </c>
      <c r="R418" s="145">
        <f>Q418*H418</f>
        <v>4.7069999999999999</v>
      </c>
      <c r="S418" s="145">
        <v>0</v>
      </c>
      <c r="T418" s="146">
        <f>S418*H418</f>
        <v>0</v>
      </c>
      <c r="AR418" s="147" t="s">
        <v>236</v>
      </c>
      <c r="AT418" s="147" t="s">
        <v>455</v>
      </c>
      <c r="AU418" s="147" t="s">
        <v>87</v>
      </c>
      <c r="AY418" s="17" t="s">
        <v>185</v>
      </c>
      <c r="BE418" s="148">
        <f>IF(N418="základní",J418,0)</f>
        <v>0</v>
      </c>
      <c r="BF418" s="148">
        <f>IF(N418="snížená",J418,0)</f>
        <v>0</v>
      </c>
      <c r="BG418" s="148">
        <f>IF(N418="zákl. přenesená",J418,0)</f>
        <v>0</v>
      </c>
      <c r="BH418" s="148">
        <f>IF(N418="sníž. přenesená",J418,0)</f>
        <v>0</v>
      </c>
      <c r="BI418" s="148">
        <f>IF(N418="nulová",J418,0)</f>
        <v>0</v>
      </c>
      <c r="BJ418" s="17" t="s">
        <v>85</v>
      </c>
      <c r="BK418" s="148">
        <f>ROUND(I418*H418,2)</f>
        <v>0</v>
      </c>
      <c r="BL418" s="17" t="s">
        <v>184</v>
      </c>
      <c r="BM418" s="147" t="s">
        <v>702</v>
      </c>
    </row>
    <row r="419" spans="2:65" s="1" customFormat="1" x14ac:dyDescent="0.2">
      <c r="B419" s="32"/>
      <c r="D419" s="149" t="s">
        <v>198</v>
      </c>
      <c r="F419" s="150" t="s">
        <v>701</v>
      </c>
      <c r="I419" s="151"/>
      <c r="L419" s="32"/>
      <c r="M419" s="152"/>
      <c r="T419" s="56"/>
      <c r="AT419" s="17" t="s">
        <v>198</v>
      </c>
      <c r="AU419" s="17" t="s">
        <v>87</v>
      </c>
    </row>
    <row r="420" spans="2:65" s="12" customFormat="1" x14ac:dyDescent="0.2">
      <c r="B420" s="153"/>
      <c r="D420" s="149" t="s">
        <v>199</v>
      </c>
      <c r="E420" s="154" t="s">
        <v>1</v>
      </c>
      <c r="F420" s="155" t="s">
        <v>703</v>
      </c>
      <c r="H420" s="154" t="s">
        <v>1</v>
      </c>
      <c r="I420" s="156"/>
      <c r="L420" s="153"/>
      <c r="M420" s="157"/>
      <c r="T420" s="158"/>
      <c r="AT420" s="154" t="s">
        <v>199</v>
      </c>
      <c r="AU420" s="154" t="s">
        <v>87</v>
      </c>
      <c r="AV420" s="12" t="s">
        <v>85</v>
      </c>
      <c r="AW420" s="12" t="s">
        <v>33</v>
      </c>
      <c r="AX420" s="12" t="s">
        <v>77</v>
      </c>
      <c r="AY420" s="154" t="s">
        <v>185</v>
      </c>
    </row>
    <row r="421" spans="2:65" s="13" customFormat="1" x14ac:dyDescent="0.2">
      <c r="B421" s="159"/>
      <c r="D421" s="149" t="s">
        <v>199</v>
      </c>
      <c r="E421" s="160" t="s">
        <v>1</v>
      </c>
      <c r="F421" s="161" t="s">
        <v>704</v>
      </c>
      <c r="H421" s="162">
        <v>4.7069999999999999</v>
      </c>
      <c r="I421" s="163"/>
      <c r="L421" s="159"/>
      <c r="M421" s="164"/>
      <c r="T421" s="165"/>
      <c r="AT421" s="160" t="s">
        <v>199</v>
      </c>
      <c r="AU421" s="160" t="s">
        <v>87</v>
      </c>
      <c r="AV421" s="13" t="s">
        <v>87</v>
      </c>
      <c r="AW421" s="13" t="s">
        <v>33</v>
      </c>
      <c r="AX421" s="13" t="s">
        <v>85</v>
      </c>
      <c r="AY421" s="160" t="s">
        <v>185</v>
      </c>
    </row>
    <row r="422" spans="2:65" s="11" customFormat="1" ht="22.95" customHeight="1" x14ac:dyDescent="0.25">
      <c r="B422" s="124"/>
      <c r="D422" s="125" t="s">
        <v>76</v>
      </c>
      <c r="E422" s="134" t="s">
        <v>236</v>
      </c>
      <c r="F422" s="134" t="s">
        <v>705</v>
      </c>
      <c r="I422" s="127"/>
      <c r="J422" s="135">
        <f>BK422</f>
        <v>0</v>
      </c>
      <c r="L422" s="124"/>
      <c r="M422" s="129"/>
      <c r="P422" s="130">
        <f>SUM(P423:P491)</f>
        <v>0</v>
      </c>
      <c r="R422" s="130">
        <f>SUM(R423:R491)</f>
        <v>2.3400976000000004</v>
      </c>
      <c r="T422" s="131">
        <f>SUM(T423:T491)</f>
        <v>3.6235200000000001</v>
      </c>
      <c r="AR422" s="125" t="s">
        <v>85</v>
      </c>
      <c r="AT422" s="132" t="s">
        <v>76</v>
      </c>
      <c r="AU422" s="132" t="s">
        <v>85</v>
      </c>
      <c r="AY422" s="125" t="s">
        <v>185</v>
      </c>
      <c r="BK422" s="133">
        <f>SUM(BK423:BK491)</f>
        <v>0</v>
      </c>
    </row>
    <row r="423" spans="2:65" s="1" customFormat="1" ht="16.5" customHeight="1" x14ac:dyDescent="0.2">
      <c r="B423" s="32"/>
      <c r="C423" s="136" t="s">
        <v>706</v>
      </c>
      <c r="D423" s="136" t="s">
        <v>191</v>
      </c>
      <c r="E423" s="137" t="s">
        <v>707</v>
      </c>
      <c r="F423" s="138" t="s">
        <v>708</v>
      </c>
      <c r="G423" s="139" t="s">
        <v>365</v>
      </c>
      <c r="H423" s="140">
        <v>13.9</v>
      </c>
      <c r="I423" s="141"/>
      <c r="J423" s="142">
        <f>ROUND(I423*H423,2)</f>
        <v>0</v>
      </c>
      <c r="K423" s="138" t="s">
        <v>195</v>
      </c>
      <c r="L423" s="32"/>
      <c r="M423" s="143" t="s">
        <v>1</v>
      </c>
      <c r="N423" s="144" t="s">
        <v>42</v>
      </c>
      <c r="P423" s="145">
        <f>O423*H423</f>
        <v>0</v>
      </c>
      <c r="Q423" s="145">
        <v>1.0000000000000001E-5</v>
      </c>
      <c r="R423" s="145">
        <f>Q423*H423</f>
        <v>1.3900000000000002E-4</v>
      </c>
      <c r="S423" s="145">
        <v>0</v>
      </c>
      <c r="T423" s="146">
        <f>S423*H423</f>
        <v>0</v>
      </c>
      <c r="AR423" s="147" t="s">
        <v>184</v>
      </c>
      <c r="AT423" s="147" t="s">
        <v>191</v>
      </c>
      <c r="AU423" s="147" t="s">
        <v>87</v>
      </c>
      <c r="AY423" s="17" t="s">
        <v>185</v>
      </c>
      <c r="BE423" s="148">
        <f>IF(N423="základní",J423,0)</f>
        <v>0</v>
      </c>
      <c r="BF423" s="148">
        <f>IF(N423="snížená",J423,0)</f>
        <v>0</v>
      </c>
      <c r="BG423" s="148">
        <f>IF(N423="zákl. přenesená",J423,0)</f>
        <v>0</v>
      </c>
      <c r="BH423" s="148">
        <f>IF(N423="sníž. přenesená",J423,0)</f>
        <v>0</v>
      </c>
      <c r="BI423" s="148">
        <f>IF(N423="nulová",J423,0)</f>
        <v>0</v>
      </c>
      <c r="BJ423" s="17" t="s">
        <v>85</v>
      </c>
      <c r="BK423" s="148">
        <f>ROUND(I423*H423,2)</f>
        <v>0</v>
      </c>
      <c r="BL423" s="17" t="s">
        <v>184</v>
      </c>
      <c r="BM423" s="147" t="s">
        <v>709</v>
      </c>
    </row>
    <row r="424" spans="2:65" s="1" customFormat="1" x14ac:dyDescent="0.2">
      <c r="B424" s="32"/>
      <c r="D424" s="149" t="s">
        <v>198</v>
      </c>
      <c r="F424" s="150" t="s">
        <v>710</v>
      </c>
      <c r="I424" s="151"/>
      <c r="L424" s="32"/>
      <c r="M424" s="152"/>
      <c r="T424" s="56"/>
      <c r="AT424" s="17" t="s">
        <v>198</v>
      </c>
      <c r="AU424" s="17" t="s">
        <v>87</v>
      </c>
    </row>
    <row r="425" spans="2:65" s="13" customFormat="1" x14ac:dyDescent="0.2">
      <c r="B425" s="159"/>
      <c r="D425" s="149" t="s">
        <v>199</v>
      </c>
      <c r="E425" s="160" t="s">
        <v>1</v>
      </c>
      <c r="F425" s="161" t="s">
        <v>711</v>
      </c>
      <c r="H425" s="162">
        <v>13.9</v>
      </c>
      <c r="I425" s="163"/>
      <c r="L425" s="159"/>
      <c r="M425" s="164"/>
      <c r="T425" s="165"/>
      <c r="AT425" s="160" t="s">
        <v>199</v>
      </c>
      <c r="AU425" s="160" t="s">
        <v>87</v>
      </c>
      <c r="AV425" s="13" t="s">
        <v>87</v>
      </c>
      <c r="AW425" s="13" t="s">
        <v>33</v>
      </c>
      <c r="AX425" s="13" t="s">
        <v>85</v>
      </c>
      <c r="AY425" s="160" t="s">
        <v>185</v>
      </c>
    </row>
    <row r="426" spans="2:65" s="1" customFormat="1" ht="16.5" customHeight="1" x14ac:dyDescent="0.2">
      <c r="B426" s="32"/>
      <c r="C426" s="176" t="s">
        <v>712</v>
      </c>
      <c r="D426" s="176" t="s">
        <v>455</v>
      </c>
      <c r="E426" s="177" t="s">
        <v>713</v>
      </c>
      <c r="F426" s="178" t="s">
        <v>714</v>
      </c>
      <c r="G426" s="179" t="s">
        <v>365</v>
      </c>
      <c r="H426" s="180">
        <v>14.317</v>
      </c>
      <c r="I426" s="181"/>
      <c r="J426" s="182">
        <f>ROUND(I426*H426,2)</f>
        <v>0</v>
      </c>
      <c r="K426" s="178" t="s">
        <v>195</v>
      </c>
      <c r="L426" s="183"/>
      <c r="M426" s="184" t="s">
        <v>1</v>
      </c>
      <c r="N426" s="185" t="s">
        <v>42</v>
      </c>
      <c r="P426" s="145">
        <f>O426*H426</f>
        <v>0</v>
      </c>
      <c r="Q426" s="145">
        <v>4.1999999999999997E-3</v>
      </c>
      <c r="R426" s="145">
        <f>Q426*H426</f>
        <v>6.0131399999999995E-2</v>
      </c>
      <c r="S426" s="145">
        <v>0</v>
      </c>
      <c r="T426" s="146">
        <f>S426*H426</f>
        <v>0</v>
      </c>
      <c r="AR426" s="147" t="s">
        <v>236</v>
      </c>
      <c r="AT426" s="147" t="s">
        <v>455</v>
      </c>
      <c r="AU426" s="147" t="s">
        <v>87</v>
      </c>
      <c r="AY426" s="17" t="s">
        <v>185</v>
      </c>
      <c r="BE426" s="148">
        <f>IF(N426="základní",J426,0)</f>
        <v>0</v>
      </c>
      <c r="BF426" s="148">
        <f>IF(N426="snížená",J426,0)</f>
        <v>0</v>
      </c>
      <c r="BG426" s="148">
        <f>IF(N426="zákl. přenesená",J426,0)</f>
        <v>0</v>
      </c>
      <c r="BH426" s="148">
        <f>IF(N426="sníž. přenesená",J426,0)</f>
        <v>0</v>
      </c>
      <c r="BI426" s="148">
        <f>IF(N426="nulová",J426,0)</f>
        <v>0</v>
      </c>
      <c r="BJ426" s="17" t="s">
        <v>85</v>
      </c>
      <c r="BK426" s="148">
        <f>ROUND(I426*H426,2)</f>
        <v>0</v>
      </c>
      <c r="BL426" s="17" t="s">
        <v>184</v>
      </c>
      <c r="BM426" s="147" t="s">
        <v>715</v>
      </c>
    </row>
    <row r="427" spans="2:65" s="1" customFormat="1" x14ac:dyDescent="0.2">
      <c r="B427" s="32"/>
      <c r="D427" s="149" t="s">
        <v>198</v>
      </c>
      <c r="F427" s="150" t="s">
        <v>714</v>
      </c>
      <c r="I427" s="151"/>
      <c r="L427" s="32"/>
      <c r="M427" s="152"/>
      <c r="T427" s="56"/>
      <c r="AT427" s="17" t="s">
        <v>198</v>
      </c>
      <c r="AU427" s="17" t="s">
        <v>87</v>
      </c>
    </row>
    <row r="428" spans="2:65" s="13" customFormat="1" x14ac:dyDescent="0.2">
      <c r="B428" s="159"/>
      <c r="D428" s="149" t="s">
        <v>199</v>
      </c>
      <c r="E428" s="160" t="s">
        <v>1</v>
      </c>
      <c r="F428" s="161" t="s">
        <v>716</v>
      </c>
      <c r="H428" s="162">
        <v>13.9</v>
      </c>
      <c r="I428" s="163"/>
      <c r="L428" s="159"/>
      <c r="M428" s="164"/>
      <c r="T428" s="165"/>
      <c r="AT428" s="160" t="s">
        <v>199</v>
      </c>
      <c r="AU428" s="160" t="s">
        <v>87</v>
      </c>
      <c r="AV428" s="13" t="s">
        <v>87</v>
      </c>
      <c r="AW428" s="13" t="s">
        <v>33</v>
      </c>
      <c r="AX428" s="13" t="s">
        <v>85</v>
      </c>
      <c r="AY428" s="160" t="s">
        <v>185</v>
      </c>
    </row>
    <row r="429" spans="2:65" s="13" customFormat="1" x14ac:dyDescent="0.2">
      <c r="B429" s="159"/>
      <c r="D429" s="149" t="s">
        <v>199</v>
      </c>
      <c r="F429" s="161" t="s">
        <v>717</v>
      </c>
      <c r="H429" s="162">
        <v>14.317</v>
      </c>
      <c r="I429" s="163"/>
      <c r="L429" s="159"/>
      <c r="M429" s="164"/>
      <c r="T429" s="165"/>
      <c r="AT429" s="160" t="s">
        <v>199</v>
      </c>
      <c r="AU429" s="160" t="s">
        <v>87</v>
      </c>
      <c r="AV429" s="13" t="s">
        <v>87</v>
      </c>
      <c r="AW429" s="13" t="s">
        <v>4</v>
      </c>
      <c r="AX429" s="13" t="s">
        <v>85</v>
      </c>
      <c r="AY429" s="160" t="s">
        <v>185</v>
      </c>
    </row>
    <row r="430" spans="2:65" s="1" customFormat="1" ht="16.5" customHeight="1" x14ac:dyDescent="0.2">
      <c r="B430" s="32"/>
      <c r="C430" s="136" t="s">
        <v>718</v>
      </c>
      <c r="D430" s="136" t="s">
        <v>191</v>
      </c>
      <c r="E430" s="137" t="s">
        <v>719</v>
      </c>
      <c r="F430" s="138" t="s">
        <v>720</v>
      </c>
      <c r="G430" s="139" t="s">
        <v>365</v>
      </c>
      <c r="H430" s="140">
        <v>3.2</v>
      </c>
      <c r="I430" s="141"/>
      <c r="J430" s="142">
        <f>ROUND(I430*H430,2)</f>
        <v>0</v>
      </c>
      <c r="K430" s="138" t="s">
        <v>195</v>
      </c>
      <c r="L430" s="32"/>
      <c r="M430" s="143" t="s">
        <v>1</v>
      </c>
      <c r="N430" s="144" t="s">
        <v>42</v>
      </c>
      <c r="P430" s="145">
        <f>O430*H430</f>
        <v>0</v>
      </c>
      <c r="Q430" s="145">
        <v>1.0000000000000001E-5</v>
      </c>
      <c r="R430" s="145">
        <f>Q430*H430</f>
        <v>3.2000000000000005E-5</v>
      </c>
      <c r="S430" s="145">
        <v>0</v>
      </c>
      <c r="T430" s="146">
        <f>S430*H430</f>
        <v>0</v>
      </c>
      <c r="AR430" s="147" t="s">
        <v>184</v>
      </c>
      <c r="AT430" s="147" t="s">
        <v>191</v>
      </c>
      <c r="AU430" s="147" t="s">
        <v>87</v>
      </c>
      <c r="AY430" s="17" t="s">
        <v>185</v>
      </c>
      <c r="BE430" s="148">
        <f>IF(N430="základní",J430,0)</f>
        <v>0</v>
      </c>
      <c r="BF430" s="148">
        <f>IF(N430="snížená",J430,0)</f>
        <v>0</v>
      </c>
      <c r="BG430" s="148">
        <f>IF(N430="zákl. přenesená",J430,0)</f>
        <v>0</v>
      </c>
      <c r="BH430" s="148">
        <f>IF(N430="sníž. přenesená",J430,0)</f>
        <v>0</v>
      </c>
      <c r="BI430" s="148">
        <f>IF(N430="nulová",J430,0)</f>
        <v>0</v>
      </c>
      <c r="BJ430" s="17" t="s">
        <v>85</v>
      </c>
      <c r="BK430" s="148">
        <f>ROUND(I430*H430,2)</f>
        <v>0</v>
      </c>
      <c r="BL430" s="17" t="s">
        <v>184</v>
      </c>
      <c r="BM430" s="147" t="s">
        <v>721</v>
      </c>
    </row>
    <row r="431" spans="2:65" s="1" customFormat="1" x14ac:dyDescent="0.2">
      <c r="B431" s="32"/>
      <c r="D431" s="149" t="s">
        <v>198</v>
      </c>
      <c r="F431" s="150" t="s">
        <v>722</v>
      </c>
      <c r="I431" s="151"/>
      <c r="L431" s="32"/>
      <c r="M431" s="152"/>
      <c r="T431" s="56"/>
      <c r="AT431" s="17" t="s">
        <v>198</v>
      </c>
      <c r="AU431" s="17" t="s">
        <v>87</v>
      </c>
    </row>
    <row r="432" spans="2:65" s="13" customFormat="1" x14ac:dyDescent="0.2">
      <c r="B432" s="159"/>
      <c r="D432" s="149" t="s">
        <v>199</v>
      </c>
      <c r="E432" s="160" t="s">
        <v>1</v>
      </c>
      <c r="F432" s="161" t="s">
        <v>723</v>
      </c>
      <c r="H432" s="162">
        <v>3.2</v>
      </c>
      <c r="I432" s="163"/>
      <c r="L432" s="159"/>
      <c r="M432" s="164"/>
      <c r="T432" s="165"/>
      <c r="AT432" s="160" t="s">
        <v>199</v>
      </c>
      <c r="AU432" s="160" t="s">
        <v>87</v>
      </c>
      <c r="AV432" s="13" t="s">
        <v>87</v>
      </c>
      <c r="AW432" s="13" t="s">
        <v>33</v>
      </c>
      <c r="AX432" s="13" t="s">
        <v>85</v>
      </c>
      <c r="AY432" s="160" t="s">
        <v>185</v>
      </c>
    </row>
    <row r="433" spans="2:65" s="1" customFormat="1" ht="16.5" customHeight="1" x14ac:dyDescent="0.2">
      <c r="B433" s="32"/>
      <c r="C433" s="176" t="s">
        <v>724</v>
      </c>
      <c r="D433" s="176" t="s">
        <v>455</v>
      </c>
      <c r="E433" s="177" t="s">
        <v>725</v>
      </c>
      <c r="F433" s="178" t="s">
        <v>726</v>
      </c>
      <c r="G433" s="179" t="s">
        <v>365</v>
      </c>
      <c r="H433" s="180">
        <v>3.2959999999999998</v>
      </c>
      <c r="I433" s="181"/>
      <c r="J433" s="182">
        <f>ROUND(I433*H433,2)</f>
        <v>0</v>
      </c>
      <c r="K433" s="178" t="s">
        <v>195</v>
      </c>
      <c r="L433" s="183"/>
      <c r="M433" s="184" t="s">
        <v>1</v>
      </c>
      <c r="N433" s="185" t="s">
        <v>42</v>
      </c>
      <c r="P433" s="145">
        <f>O433*H433</f>
        <v>0</v>
      </c>
      <c r="Q433" s="145">
        <v>6.1999999999999998E-3</v>
      </c>
      <c r="R433" s="145">
        <f>Q433*H433</f>
        <v>2.0435199999999997E-2</v>
      </c>
      <c r="S433" s="145">
        <v>0</v>
      </c>
      <c r="T433" s="146">
        <f>S433*H433</f>
        <v>0</v>
      </c>
      <c r="AR433" s="147" t="s">
        <v>236</v>
      </c>
      <c r="AT433" s="147" t="s">
        <v>455</v>
      </c>
      <c r="AU433" s="147" t="s">
        <v>87</v>
      </c>
      <c r="AY433" s="17" t="s">
        <v>185</v>
      </c>
      <c r="BE433" s="148">
        <f>IF(N433="základní",J433,0)</f>
        <v>0</v>
      </c>
      <c r="BF433" s="148">
        <f>IF(N433="snížená",J433,0)</f>
        <v>0</v>
      </c>
      <c r="BG433" s="148">
        <f>IF(N433="zákl. přenesená",J433,0)</f>
        <v>0</v>
      </c>
      <c r="BH433" s="148">
        <f>IF(N433="sníž. přenesená",J433,0)</f>
        <v>0</v>
      </c>
      <c r="BI433" s="148">
        <f>IF(N433="nulová",J433,0)</f>
        <v>0</v>
      </c>
      <c r="BJ433" s="17" t="s">
        <v>85</v>
      </c>
      <c r="BK433" s="148">
        <f>ROUND(I433*H433,2)</f>
        <v>0</v>
      </c>
      <c r="BL433" s="17" t="s">
        <v>184</v>
      </c>
      <c r="BM433" s="147" t="s">
        <v>727</v>
      </c>
    </row>
    <row r="434" spans="2:65" s="1" customFormat="1" x14ac:dyDescent="0.2">
      <c r="B434" s="32"/>
      <c r="D434" s="149" t="s">
        <v>198</v>
      </c>
      <c r="F434" s="150" t="s">
        <v>726</v>
      </c>
      <c r="I434" s="151"/>
      <c r="L434" s="32"/>
      <c r="M434" s="152"/>
      <c r="T434" s="56"/>
      <c r="AT434" s="17" t="s">
        <v>198</v>
      </c>
      <c r="AU434" s="17" t="s">
        <v>87</v>
      </c>
    </row>
    <row r="435" spans="2:65" s="13" customFormat="1" x14ac:dyDescent="0.2">
      <c r="B435" s="159"/>
      <c r="D435" s="149" t="s">
        <v>199</v>
      </c>
      <c r="E435" s="160" t="s">
        <v>1</v>
      </c>
      <c r="F435" s="161" t="s">
        <v>728</v>
      </c>
      <c r="H435" s="162">
        <v>3.2</v>
      </c>
      <c r="I435" s="163"/>
      <c r="L435" s="159"/>
      <c r="M435" s="164"/>
      <c r="T435" s="165"/>
      <c r="AT435" s="160" t="s">
        <v>199</v>
      </c>
      <c r="AU435" s="160" t="s">
        <v>87</v>
      </c>
      <c r="AV435" s="13" t="s">
        <v>87</v>
      </c>
      <c r="AW435" s="13" t="s">
        <v>33</v>
      </c>
      <c r="AX435" s="13" t="s">
        <v>85</v>
      </c>
      <c r="AY435" s="160" t="s">
        <v>185</v>
      </c>
    </row>
    <row r="436" spans="2:65" s="13" customFormat="1" x14ac:dyDescent="0.2">
      <c r="B436" s="159"/>
      <c r="D436" s="149" t="s">
        <v>199</v>
      </c>
      <c r="F436" s="161" t="s">
        <v>729</v>
      </c>
      <c r="H436" s="162">
        <v>3.2959999999999998</v>
      </c>
      <c r="I436" s="163"/>
      <c r="L436" s="159"/>
      <c r="M436" s="164"/>
      <c r="T436" s="165"/>
      <c r="AT436" s="160" t="s">
        <v>199</v>
      </c>
      <c r="AU436" s="160" t="s">
        <v>87</v>
      </c>
      <c r="AV436" s="13" t="s">
        <v>87</v>
      </c>
      <c r="AW436" s="13" t="s">
        <v>4</v>
      </c>
      <c r="AX436" s="13" t="s">
        <v>85</v>
      </c>
      <c r="AY436" s="160" t="s">
        <v>185</v>
      </c>
    </row>
    <row r="437" spans="2:65" s="1" customFormat="1" ht="21.75" customHeight="1" x14ac:dyDescent="0.2">
      <c r="B437" s="32"/>
      <c r="C437" s="136" t="s">
        <v>730</v>
      </c>
      <c r="D437" s="136" t="s">
        <v>191</v>
      </c>
      <c r="E437" s="137" t="s">
        <v>731</v>
      </c>
      <c r="F437" s="138" t="s">
        <v>732</v>
      </c>
      <c r="G437" s="139" t="s">
        <v>532</v>
      </c>
      <c r="H437" s="140">
        <v>2</v>
      </c>
      <c r="I437" s="141"/>
      <c r="J437" s="142">
        <f>ROUND(I437*H437,2)</f>
        <v>0</v>
      </c>
      <c r="K437" s="138" t="s">
        <v>195</v>
      </c>
      <c r="L437" s="32"/>
      <c r="M437" s="143" t="s">
        <v>1</v>
      </c>
      <c r="N437" s="144" t="s">
        <v>42</v>
      </c>
      <c r="P437" s="145">
        <f>O437*H437</f>
        <v>0</v>
      </c>
      <c r="Q437" s="145">
        <v>0</v>
      </c>
      <c r="R437" s="145">
        <f>Q437*H437</f>
        <v>0</v>
      </c>
      <c r="S437" s="145">
        <v>0</v>
      </c>
      <c r="T437" s="146">
        <f>S437*H437</f>
        <v>0</v>
      </c>
      <c r="AR437" s="147" t="s">
        <v>184</v>
      </c>
      <c r="AT437" s="147" t="s">
        <v>191</v>
      </c>
      <c r="AU437" s="147" t="s">
        <v>87</v>
      </c>
      <c r="AY437" s="17" t="s">
        <v>185</v>
      </c>
      <c r="BE437" s="148">
        <f>IF(N437="základní",J437,0)</f>
        <v>0</v>
      </c>
      <c r="BF437" s="148">
        <f>IF(N437="snížená",J437,0)</f>
        <v>0</v>
      </c>
      <c r="BG437" s="148">
        <f>IF(N437="zákl. přenesená",J437,0)</f>
        <v>0</v>
      </c>
      <c r="BH437" s="148">
        <f>IF(N437="sníž. přenesená",J437,0)</f>
        <v>0</v>
      </c>
      <c r="BI437" s="148">
        <f>IF(N437="nulová",J437,0)</f>
        <v>0</v>
      </c>
      <c r="BJ437" s="17" t="s">
        <v>85</v>
      </c>
      <c r="BK437" s="148">
        <f>ROUND(I437*H437,2)</f>
        <v>0</v>
      </c>
      <c r="BL437" s="17" t="s">
        <v>184</v>
      </c>
      <c r="BM437" s="147" t="s">
        <v>733</v>
      </c>
    </row>
    <row r="438" spans="2:65" s="1" customFormat="1" ht="19.2" x14ac:dyDescent="0.2">
      <c r="B438" s="32"/>
      <c r="D438" s="149" t="s">
        <v>198</v>
      </c>
      <c r="F438" s="150" t="s">
        <v>734</v>
      </c>
      <c r="I438" s="151"/>
      <c r="L438" s="32"/>
      <c r="M438" s="152"/>
      <c r="T438" s="56"/>
      <c r="AT438" s="17" t="s">
        <v>198</v>
      </c>
      <c r="AU438" s="17" t="s">
        <v>87</v>
      </c>
    </row>
    <row r="439" spans="2:65" s="12" customFormat="1" x14ac:dyDescent="0.2">
      <c r="B439" s="153"/>
      <c r="D439" s="149" t="s">
        <v>199</v>
      </c>
      <c r="E439" s="154" t="s">
        <v>1</v>
      </c>
      <c r="F439" s="155" t="s">
        <v>735</v>
      </c>
      <c r="H439" s="154" t="s">
        <v>1</v>
      </c>
      <c r="I439" s="156"/>
      <c r="L439" s="153"/>
      <c r="M439" s="157"/>
      <c r="T439" s="158"/>
      <c r="AT439" s="154" t="s">
        <v>199</v>
      </c>
      <c r="AU439" s="154" t="s">
        <v>87</v>
      </c>
      <c r="AV439" s="12" t="s">
        <v>85</v>
      </c>
      <c r="AW439" s="12" t="s">
        <v>33</v>
      </c>
      <c r="AX439" s="12" t="s">
        <v>77</v>
      </c>
      <c r="AY439" s="154" t="s">
        <v>185</v>
      </c>
    </row>
    <row r="440" spans="2:65" s="13" customFormat="1" x14ac:dyDescent="0.2">
      <c r="B440" s="159"/>
      <c r="D440" s="149" t="s">
        <v>199</v>
      </c>
      <c r="E440" s="160" t="s">
        <v>1</v>
      </c>
      <c r="F440" s="161" t="s">
        <v>736</v>
      </c>
      <c r="H440" s="162">
        <v>2</v>
      </c>
      <c r="I440" s="163"/>
      <c r="L440" s="159"/>
      <c r="M440" s="164"/>
      <c r="T440" s="165"/>
      <c r="AT440" s="160" t="s">
        <v>199</v>
      </c>
      <c r="AU440" s="160" t="s">
        <v>87</v>
      </c>
      <c r="AV440" s="13" t="s">
        <v>87</v>
      </c>
      <c r="AW440" s="13" t="s">
        <v>33</v>
      </c>
      <c r="AX440" s="13" t="s">
        <v>85</v>
      </c>
      <c r="AY440" s="160" t="s">
        <v>185</v>
      </c>
    </row>
    <row r="441" spans="2:65" s="12" customFormat="1" x14ac:dyDescent="0.2">
      <c r="B441" s="153"/>
      <c r="D441" s="149" t="s">
        <v>199</v>
      </c>
      <c r="E441" s="154" t="s">
        <v>1</v>
      </c>
      <c r="F441" s="155" t="s">
        <v>737</v>
      </c>
      <c r="H441" s="154" t="s">
        <v>1</v>
      </c>
      <c r="I441" s="156"/>
      <c r="L441" s="153"/>
      <c r="M441" s="157"/>
      <c r="T441" s="158"/>
      <c r="AT441" s="154" t="s">
        <v>199</v>
      </c>
      <c r="AU441" s="154" t="s">
        <v>87</v>
      </c>
      <c r="AV441" s="12" t="s">
        <v>85</v>
      </c>
      <c r="AW441" s="12" t="s">
        <v>33</v>
      </c>
      <c r="AX441" s="12" t="s">
        <v>77</v>
      </c>
      <c r="AY441" s="154" t="s">
        <v>185</v>
      </c>
    </row>
    <row r="442" spans="2:65" s="1" customFormat="1" ht="16.5" customHeight="1" x14ac:dyDescent="0.2">
      <c r="B442" s="32"/>
      <c r="C442" s="176" t="s">
        <v>738</v>
      </c>
      <c r="D442" s="176" t="s">
        <v>455</v>
      </c>
      <c r="E442" s="177" t="s">
        <v>739</v>
      </c>
      <c r="F442" s="178" t="s">
        <v>740</v>
      </c>
      <c r="G442" s="179" t="s">
        <v>532</v>
      </c>
      <c r="H442" s="180">
        <v>2</v>
      </c>
      <c r="I442" s="181"/>
      <c r="J442" s="182">
        <f>ROUND(I442*H442,2)</f>
        <v>0</v>
      </c>
      <c r="K442" s="178" t="s">
        <v>195</v>
      </c>
      <c r="L442" s="183"/>
      <c r="M442" s="184" t="s">
        <v>1</v>
      </c>
      <c r="N442" s="185" t="s">
        <v>42</v>
      </c>
      <c r="P442" s="145">
        <f>O442*H442</f>
        <v>0</v>
      </c>
      <c r="Q442" s="145">
        <v>8.0000000000000004E-4</v>
      </c>
      <c r="R442" s="145">
        <f>Q442*H442</f>
        <v>1.6000000000000001E-3</v>
      </c>
      <c r="S442" s="145">
        <v>0</v>
      </c>
      <c r="T442" s="146">
        <f>S442*H442</f>
        <v>0</v>
      </c>
      <c r="AR442" s="147" t="s">
        <v>236</v>
      </c>
      <c r="AT442" s="147" t="s">
        <v>455</v>
      </c>
      <c r="AU442" s="147" t="s">
        <v>87</v>
      </c>
      <c r="AY442" s="17" t="s">
        <v>185</v>
      </c>
      <c r="BE442" s="148">
        <f>IF(N442="základní",J442,0)</f>
        <v>0</v>
      </c>
      <c r="BF442" s="148">
        <f>IF(N442="snížená",J442,0)</f>
        <v>0</v>
      </c>
      <c r="BG442" s="148">
        <f>IF(N442="zákl. přenesená",J442,0)</f>
        <v>0</v>
      </c>
      <c r="BH442" s="148">
        <f>IF(N442="sníž. přenesená",J442,0)</f>
        <v>0</v>
      </c>
      <c r="BI442" s="148">
        <f>IF(N442="nulová",J442,0)</f>
        <v>0</v>
      </c>
      <c r="BJ442" s="17" t="s">
        <v>85</v>
      </c>
      <c r="BK442" s="148">
        <f>ROUND(I442*H442,2)</f>
        <v>0</v>
      </c>
      <c r="BL442" s="17" t="s">
        <v>184</v>
      </c>
      <c r="BM442" s="147" t="s">
        <v>741</v>
      </c>
    </row>
    <row r="443" spans="2:65" s="1" customFormat="1" x14ac:dyDescent="0.2">
      <c r="B443" s="32"/>
      <c r="D443" s="149" t="s">
        <v>198</v>
      </c>
      <c r="F443" s="150" t="s">
        <v>740</v>
      </c>
      <c r="I443" s="151"/>
      <c r="L443" s="32"/>
      <c r="M443" s="152"/>
      <c r="T443" s="56"/>
      <c r="AT443" s="17" t="s">
        <v>198</v>
      </c>
      <c r="AU443" s="17" t="s">
        <v>87</v>
      </c>
    </row>
    <row r="444" spans="2:65" s="13" customFormat="1" x14ac:dyDescent="0.2">
      <c r="B444" s="159"/>
      <c r="D444" s="149" t="s">
        <v>199</v>
      </c>
      <c r="E444" s="160" t="s">
        <v>1</v>
      </c>
      <c r="F444" s="161" t="s">
        <v>742</v>
      </c>
      <c r="H444" s="162">
        <v>2</v>
      </c>
      <c r="I444" s="163"/>
      <c r="L444" s="159"/>
      <c r="M444" s="164"/>
      <c r="T444" s="165"/>
      <c r="AT444" s="160" t="s">
        <v>199</v>
      </c>
      <c r="AU444" s="160" t="s">
        <v>87</v>
      </c>
      <c r="AV444" s="13" t="s">
        <v>87</v>
      </c>
      <c r="AW444" s="13" t="s">
        <v>33</v>
      </c>
      <c r="AX444" s="13" t="s">
        <v>85</v>
      </c>
      <c r="AY444" s="160" t="s">
        <v>185</v>
      </c>
    </row>
    <row r="445" spans="2:65" s="1" customFormat="1" ht="21.75" customHeight="1" x14ac:dyDescent="0.2">
      <c r="B445" s="32"/>
      <c r="C445" s="136" t="s">
        <v>743</v>
      </c>
      <c r="D445" s="136" t="s">
        <v>191</v>
      </c>
      <c r="E445" s="137" t="s">
        <v>744</v>
      </c>
      <c r="F445" s="138" t="s">
        <v>745</v>
      </c>
      <c r="G445" s="139" t="s">
        <v>532</v>
      </c>
      <c r="H445" s="140">
        <v>2</v>
      </c>
      <c r="I445" s="141"/>
      <c r="J445" s="142">
        <f>ROUND(I445*H445,2)</f>
        <v>0</v>
      </c>
      <c r="K445" s="138" t="s">
        <v>195</v>
      </c>
      <c r="L445" s="32"/>
      <c r="M445" s="143" t="s">
        <v>1</v>
      </c>
      <c r="N445" s="144" t="s">
        <v>42</v>
      </c>
      <c r="P445" s="145">
        <f>O445*H445</f>
        <v>0</v>
      </c>
      <c r="Q445" s="145">
        <v>0</v>
      </c>
      <c r="R445" s="145">
        <f>Q445*H445</f>
        <v>0</v>
      </c>
      <c r="S445" s="145">
        <v>0</v>
      </c>
      <c r="T445" s="146">
        <f>S445*H445</f>
        <v>0</v>
      </c>
      <c r="AR445" s="147" t="s">
        <v>184</v>
      </c>
      <c r="AT445" s="147" t="s">
        <v>191</v>
      </c>
      <c r="AU445" s="147" t="s">
        <v>87</v>
      </c>
      <c r="AY445" s="17" t="s">
        <v>185</v>
      </c>
      <c r="BE445" s="148">
        <f>IF(N445="základní",J445,0)</f>
        <v>0</v>
      </c>
      <c r="BF445" s="148">
        <f>IF(N445="snížená",J445,0)</f>
        <v>0</v>
      </c>
      <c r="BG445" s="148">
        <f>IF(N445="zákl. přenesená",J445,0)</f>
        <v>0</v>
      </c>
      <c r="BH445" s="148">
        <f>IF(N445="sníž. přenesená",J445,0)</f>
        <v>0</v>
      </c>
      <c r="BI445" s="148">
        <f>IF(N445="nulová",J445,0)</f>
        <v>0</v>
      </c>
      <c r="BJ445" s="17" t="s">
        <v>85</v>
      </c>
      <c r="BK445" s="148">
        <f>ROUND(I445*H445,2)</f>
        <v>0</v>
      </c>
      <c r="BL445" s="17" t="s">
        <v>184</v>
      </c>
      <c r="BM445" s="147" t="s">
        <v>746</v>
      </c>
    </row>
    <row r="446" spans="2:65" s="1" customFormat="1" ht="19.2" x14ac:dyDescent="0.2">
      <c r="B446" s="32"/>
      <c r="D446" s="149" t="s">
        <v>198</v>
      </c>
      <c r="F446" s="150" t="s">
        <v>747</v>
      </c>
      <c r="I446" s="151"/>
      <c r="L446" s="32"/>
      <c r="M446" s="152"/>
      <c r="T446" s="56"/>
      <c r="AT446" s="17" t="s">
        <v>198</v>
      </c>
      <c r="AU446" s="17" t="s">
        <v>87</v>
      </c>
    </row>
    <row r="447" spans="2:65" s="12" customFormat="1" x14ac:dyDescent="0.2">
      <c r="B447" s="153"/>
      <c r="D447" s="149" t="s">
        <v>199</v>
      </c>
      <c r="E447" s="154" t="s">
        <v>1</v>
      </c>
      <c r="F447" s="155" t="s">
        <v>748</v>
      </c>
      <c r="H447" s="154" t="s">
        <v>1</v>
      </c>
      <c r="I447" s="156"/>
      <c r="L447" s="153"/>
      <c r="M447" s="157"/>
      <c r="T447" s="158"/>
      <c r="AT447" s="154" t="s">
        <v>199</v>
      </c>
      <c r="AU447" s="154" t="s">
        <v>87</v>
      </c>
      <c r="AV447" s="12" t="s">
        <v>85</v>
      </c>
      <c r="AW447" s="12" t="s">
        <v>33</v>
      </c>
      <c r="AX447" s="12" t="s">
        <v>77</v>
      </c>
      <c r="AY447" s="154" t="s">
        <v>185</v>
      </c>
    </row>
    <row r="448" spans="2:65" s="13" customFormat="1" x14ac:dyDescent="0.2">
      <c r="B448" s="159"/>
      <c r="D448" s="149" t="s">
        <v>199</v>
      </c>
      <c r="E448" s="160" t="s">
        <v>1</v>
      </c>
      <c r="F448" s="161" t="s">
        <v>749</v>
      </c>
      <c r="H448" s="162">
        <v>2</v>
      </c>
      <c r="I448" s="163"/>
      <c r="L448" s="159"/>
      <c r="M448" s="164"/>
      <c r="T448" s="165"/>
      <c r="AT448" s="160" t="s">
        <v>199</v>
      </c>
      <c r="AU448" s="160" t="s">
        <v>87</v>
      </c>
      <c r="AV448" s="13" t="s">
        <v>87</v>
      </c>
      <c r="AW448" s="13" t="s">
        <v>33</v>
      </c>
      <c r="AX448" s="13" t="s">
        <v>85</v>
      </c>
      <c r="AY448" s="160" t="s">
        <v>185</v>
      </c>
    </row>
    <row r="449" spans="2:65" s="12" customFormat="1" x14ac:dyDescent="0.2">
      <c r="B449" s="153"/>
      <c r="D449" s="149" t="s">
        <v>199</v>
      </c>
      <c r="E449" s="154" t="s">
        <v>1</v>
      </c>
      <c r="F449" s="155" t="s">
        <v>737</v>
      </c>
      <c r="H449" s="154" t="s">
        <v>1</v>
      </c>
      <c r="I449" s="156"/>
      <c r="L449" s="153"/>
      <c r="M449" s="157"/>
      <c r="T449" s="158"/>
      <c r="AT449" s="154" t="s">
        <v>199</v>
      </c>
      <c r="AU449" s="154" t="s">
        <v>87</v>
      </c>
      <c r="AV449" s="12" t="s">
        <v>85</v>
      </c>
      <c r="AW449" s="12" t="s">
        <v>33</v>
      </c>
      <c r="AX449" s="12" t="s">
        <v>77</v>
      </c>
      <c r="AY449" s="154" t="s">
        <v>185</v>
      </c>
    </row>
    <row r="450" spans="2:65" s="1" customFormat="1" ht="16.5" customHeight="1" x14ac:dyDescent="0.2">
      <c r="B450" s="32"/>
      <c r="C450" s="176" t="s">
        <v>750</v>
      </c>
      <c r="D450" s="176" t="s">
        <v>455</v>
      </c>
      <c r="E450" s="177" t="s">
        <v>751</v>
      </c>
      <c r="F450" s="178" t="s">
        <v>752</v>
      </c>
      <c r="G450" s="179" t="s">
        <v>532</v>
      </c>
      <c r="H450" s="180">
        <v>2</v>
      </c>
      <c r="I450" s="181"/>
      <c r="J450" s="182">
        <f>ROUND(I450*H450,2)</f>
        <v>0</v>
      </c>
      <c r="K450" s="178" t="s">
        <v>195</v>
      </c>
      <c r="L450" s="183"/>
      <c r="M450" s="184" t="s">
        <v>1</v>
      </c>
      <c r="N450" s="185" t="s">
        <v>42</v>
      </c>
      <c r="P450" s="145">
        <f>O450*H450</f>
        <v>0</v>
      </c>
      <c r="Q450" s="145">
        <v>1.5E-3</v>
      </c>
      <c r="R450" s="145">
        <f>Q450*H450</f>
        <v>3.0000000000000001E-3</v>
      </c>
      <c r="S450" s="145">
        <v>0</v>
      </c>
      <c r="T450" s="146">
        <f>S450*H450</f>
        <v>0</v>
      </c>
      <c r="AR450" s="147" t="s">
        <v>236</v>
      </c>
      <c r="AT450" s="147" t="s">
        <v>455</v>
      </c>
      <c r="AU450" s="147" t="s">
        <v>87</v>
      </c>
      <c r="AY450" s="17" t="s">
        <v>185</v>
      </c>
      <c r="BE450" s="148">
        <f>IF(N450="základní",J450,0)</f>
        <v>0</v>
      </c>
      <c r="BF450" s="148">
        <f>IF(N450="snížená",J450,0)</f>
        <v>0</v>
      </c>
      <c r="BG450" s="148">
        <f>IF(N450="zákl. přenesená",J450,0)</f>
        <v>0</v>
      </c>
      <c r="BH450" s="148">
        <f>IF(N450="sníž. přenesená",J450,0)</f>
        <v>0</v>
      </c>
      <c r="BI450" s="148">
        <f>IF(N450="nulová",J450,0)</f>
        <v>0</v>
      </c>
      <c r="BJ450" s="17" t="s">
        <v>85</v>
      </c>
      <c r="BK450" s="148">
        <f>ROUND(I450*H450,2)</f>
        <v>0</v>
      </c>
      <c r="BL450" s="17" t="s">
        <v>184</v>
      </c>
      <c r="BM450" s="147" t="s">
        <v>753</v>
      </c>
    </row>
    <row r="451" spans="2:65" s="1" customFormat="1" x14ac:dyDescent="0.2">
      <c r="B451" s="32"/>
      <c r="D451" s="149" t="s">
        <v>198</v>
      </c>
      <c r="F451" s="150" t="s">
        <v>752</v>
      </c>
      <c r="I451" s="151"/>
      <c r="L451" s="32"/>
      <c r="M451" s="152"/>
      <c r="T451" s="56"/>
      <c r="AT451" s="17" t="s">
        <v>198</v>
      </c>
      <c r="AU451" s="17" t="s">
        <v>87</v>
      </c>
    </row>
    <row r="452" spans="2:65" s="13" customFormat="1" x14ac:dyDescent="0.2">
      <c r="B452" s="159"/>
      <c r="D452" s="149" t="s">
        <v>199</v>
      </c>
      <c r="E452" s="160" t="s">
        <v>1</v>
      </c>
      <c r="F452" s="161" t="s">
        <v>742</v>
      </c>
      <c r="H452" s="162">
        <v>2</v>
      </c>
      <c r="I452" s="163"/>
      <c r="L452" s="159"/>
      <c r="M452" s="164"/>
      <c r="T452" s="165"/>
      <c r="AT452" s="160" t="s">
        <v>199</v>
      </c>
      <c r="AU452" s="160" t="s">
        <v>87</v>
      </c>
      <c r="AV452" s="13" t="s">
        <v>87</v>
      </c>
      <c r="AW452" s="13" t="s">
        <v>33</v>
      </c>
      <c r="AX452" s="13" t="s">
        <v>85</v>
      </c>
      <c r="AY452" s="160" t="s">
        <v>185</v>
      </c>
    </row>
    <row r="453" spans="2:65" s="1" customFormat="1" ht="16.5" customHeight="1" x14ac:dyDescent="0.2">
      <c r="B453" s="32"/>
      <c r="C453" s="136" t="s">
        <v>754</v>
      </c>
      <c r="D453" s="136" t="s">
        <v>191</v>
      </c>
      <c r="E453" s="137" t="s">
        <v>755</v>
      </c>
      <c r="F453" s="138" t="s">
        <v>756</v>
      </c>
      <c r="G453" s="139" t="s">
        <v>382</v>
      </c>
      <c r="H453" s="140">
        <v>1.7310000000000001</v>
      </c>
      <c r="I453" s="141"/>
      <c r="J453" s="142">
        <f>ROUND(I453*H453,2)</f>
        <v>0</v>
      </c>
      <c r="K453" s="138" t="s">
        <v>757</v>
      </c>
      <c r="L453" s="32"/>
      <c r="M453" s="143" t="s">
        <v>1</v>
      </c>
      <c r="N453" s="144" t="s">
        <v>42</v>
      </c>
      <c r="P453" s="145">
        <f>O453*H453</f>
        <v>0</v>
      </c>
      <c r="Q453" s="145">
        <v>0</v>
      </c>
      <c r="R453" s="145">
        <f>Q453*H453</f>
        <v>0</v>
      </c>
      <c r="S453" s="145">
        <v>1.92</v>
      </c>
      <c r="T453" s="146">
        <f>S453*H453</f>
        <v>3.3235200000000003</v>
      </c>
      <c r="AR453" s="147" t="s">
        <v>184</v>
      </c>
      <c r="AT453" s="147" t="s">
        <v>191</v>
      </c>
      <c r="AU453" s="147" t="s">
        <v>87</v>
      </c>
      <c r="AY453" s="17" t="s">
        <v>185</v>
      </c>
      <c r="BE453" s="148">
        <f>IF(N453="základní",J453,0)</f>
        <v>0</v>
      </c>
      <c r="BF453" s="148">
        <f>IF(N453="snížená",J453,0)</f>
        <v>0</v>
      </c>
      <c r="BG453" s="148">
        <f>IF(N453="zákl. přenesená",J453,0)</f>
        <v>0</v>
      </c>
      <c r="BH453" s="148">
        <f>IF(N453="sníž. přenesená",J453,0)</f>
        <v>0</v>
      </c>
      <c r="BI453" s="148">
        <f>IF(N453="nulová",J453,0)</f>
        <v>0</v>
      </c>
      <c r="BJ453" s="17" t="s">
        <v>85</v>
      </c>
      <c r="BK453" s="148">
        <f>ROUND(I453*H453,2)</f>
        <v>0</v>
      </c>
      <c r="BL453" s="17" t="s">
        <v>184</v>
      </c>
      <c r="BM453" s="147" t="s">
        <v>758</v>
      </c>
    </row>
    <row r="454" spans="2:65" s="1" customFormat="1" x14ac:dyDescent="0.2">
      <c r="B454" s="32"/>
      <c r="D454" s="149" t="s">
        <v>198</v>
      </c>
      <c r="F454" s="150" t="s">
        <v>759</v>
      </c>
      <c r="I454" s="151"/>
      <c r="L454" s="32"/>
      <c r="M454" s="152"/>
      <c r="T454" s="56"/>
      <c r="AT454" s="17" t="s">
        <v>198</v>
      </c>
      <c r="AU454" s="17" t="s">
        <v>87</v>
      </c>
    </row>
    <row r="455" spans="2:65" s="13" customFormat="1" x14ac:dyDescent="0.2">
      <c r="B455" s="159"/>
      <c r="D455" s="149" t="s">
        <v>199</v>
      </c>
      <c r="E455" s="160" t="s">
        <v>1</v>
      </c>
      <c r="F455" s="161" t="s">
        <v>760</v>
      </c>
      <c r="H455" s="162">
        <v>1.7310000000000001</v>
      </c>
      <c r="I455" s="163"/>
      <c r="L455" s="159"/>
      <c r="M455" s="164"/>
      <c r="T455" s="165"/>
      <c r="AT455" s="160" t="s">
        <v>199</v>
      </c>
      <c r="AU455" s="160" t="s">
        <v>87</v>
      </c>
      <c r="AV455" s="13" t="s">
        <v>87</v>
      </c>
      <c r="AW455" s="13" t="s">
        <v>33</v>
      </c>
      <c r="AX455" s="13" t="s">
        <v>85</v>
      </c>
      <c r="AY455" s="160" t="s">
        <v>185</v>
      </c>
    </row>
    <row r="456" spans="2:65" s="1" customFormat="1" ht="16.5" customHeight="1" x14ac:dyDescent="0.2">
      <c r="B456" s="32"/>
      <c r="C456" s="136" t="s">
        <v>761</v>
      </c>
      <c r="D456" s="136" t="s">
        <v>191</v>
      </c>
      <c r="E456" s="137" t="s">
        <v>762</v>
      </c>
      <c r="F456" s="138" t="s">
        <v>763</v>
      </c>
      <c r="G456" s="139" t="s">
        <v>532</v>
      </c>
      <c r="H456" s="140">
        <v>2</v>
      </c>
      <c r="I456" s="141"/>
      <c r="J456" s="142">
        <f>ROUND(I456*H456,2)</f>
        <v>0</v>
      </c>
      <c r="K456" s="138" t="s">
        <v>195</v>
      </c>
      <c r="L456" s="32"/>
      <c r="M456" s="143" t="s">
        <v>1</v>
      </c>
      <c r="N456" s="144" t="s">
        <v>42</v>
      </c>
      <c r="P456" s="145">
        <f>O456*H456</f>
        <v>0</v>
      </c>
      <c r="Q456" s="145">
        <v>0.12526000000000001</v>
      </c>
      <c r="R456" s="145">
        <f>Q456*H456</f>
        <v>0.25052000000000002</v>
      </c>
      <c r="S456" s="145">
        <v>0</v>
      </c>
      <c r="T456" s="146">
        <f>S456*H456</f>
        <v>0</v>
      </c>
      <c r="AR456" s="147" t="s">
        <v>184</v>
      </c>
      <c r="AT456" s="147" t="s">
        <v>191</v>
      </c>
      <c r="AU456" s="147" t="s">
        <v>87</v>
      </c>
      <c r="AY456" s="17" t="s">
        <v>185</v>
      </c>
      <c r="BE456" s="148">
        <f>IF(N456="základní",J456,0)</f>
        <v>0</v>
      </c>
      <c r="BF456" s="148">
        <f>IF(N456="snížená",J456,0)</f>
        <v>0</v>
      </c>
      <c r="BG456" s="148">
        <f>IF(N456="zákl. přenesená",J456,0)</f>
        <v>0</v>
      </c>
      <c r="BH456" s="148">
        <f>IF(N456="sníž. přenesená",J456,0)</f>
        <v>0</v>
      </c>
      <c r="BI456" s="148">
        <f>IF(N456="nulová",J456,0)</f>
        <v>0</v>
      </c>
      <c r="BJ456" s="17" t="s">
        <v>85</v>
      </c>
      <c r="BK456" s="148">
        <f>ROUND(I456*H456,2)</f>
        <v>0</v>
      </c>
      <c r="BL456" s="17" t="s">
        <v>184</v>
      </c>
      <c r="BM456" s="147" t="s">
        <v>764</v>
      </c>
    </row>
    <row r="457" spans="2:65" s="1" customFormat="1" x14ac:dyDescent="0.2">
      <c r="B457" s="32"/>
      <c r="D457" s="149" t="s">
        <v>198</v>
      </c>
      <c r="F457" s="150" t="s">
        <v>765</v>
      </c>
      <c r="I457" s="151"/>
      <c r="L457" s="32"/>
      <c r="M457" s="152"/>
      <c r="T457" s="56"/>
      <c r="AT457" s="17" t="s">
        <v>198</v>
      </c>
      <c r="AU457" s="17" t="s">
        <v>87</v>
      </c>
    </row>
    <row r="458" spans="2:65" s="13" customFormat="1" x14ac:dyDescent="0.2">
      <c r="B458" s="159"/>
      <c r="D458" s="149" t="s">
        <v>199</v>
      </c>
      <c r="E458" s="160" t="s">
        <v>1</v>
      </c>
      <c r="F458" s="161" t="s">
        <v>766</v>
      </c>
      <c r="H458" s="162">
        <v>2</v>
      </c>
      <c r="I458" s="163"/>
      <c r="L458" s="159"/>
      <c r="M458" s="164"/>
      <c r="T458" s="165"/>
      <c r="AT458" s="160" t="s">
        <v>199</v>
      </c>
      <c r="AU458" s="160" t="s">
        <v>87</v>
      </c>
      <c r="AV458" s="13" t="s">
        <v>87</v>
      </c>
      <c r="AW458" s="13" t="s">
        <v>33</v>
      </c>
      <c r="AX458" s="13" t="s">
        <v>85</v>
      </c>
      <c r="AY458" s="160" t="s">
        <v>185</v>
      </c>
    </row>
    <row r="459" spans="2:65" s="1" customFormat="1" ht="16.5" customHeight="1" x14ac:dyDescent="0.2">
      <c r="B459" s="32"/>
      <c r="C459" s="176" t="s">
        <v>767</v>
      </c>
      <c r="D459" s="176" t="s">
        <v>455</v>
      </c>
      <c r="E459" s="177" t="s">
        <v>768</v>
      </c>
      <c r="F459" s="178" t="s">
        <v>769</v>
      </c>
      <c r="G459" s="179" t="s">
        <v>532</v>
      </c>
      <c r="H459" s="180">
        <v>2</v>
      </c>
      <c r="I459" s="181"/>
      <c r="J459" s="182">
        <f>ROUND(I459*H459,2)</f>
        <v>0</v>
      </c>
      <c r="K459" s="178" t="s">
        <v>195</v>
      </c>
      <c r="L459" s="183"/>
      <c r="M459" s="184" t="s">
        <v>1</v>
      </c>
      <c r="N459" s="185" t="s">
        <v>42</v>
      </c>
      <c r="P459" s="145">
        <f>O459*H459</f>
        <v>0</v>
      </c>
      <c r="Q459" s="145">
        <v>0.17499999999999999</v>
      </c>
      <c r="R459" s="145">
        <f>Q459*H459</f>
        <v>0.35</v>
      </c>
      <c r="S459" s="145">
        <v>0</v>
      </c>
      <c r="T459" s="146">
        <f>S459*H459</f>
        <v>0</v>
      </c>
      <c r="AR459" s="147" t="s">
        <v>236</v>
      </c>
      <c r="AT459" s="147" t="s">
        <v>455</v>
      </c>
      <c r="AU459" s="147" t="s">
        <v>87</v>
      </c>
      <c r="AY459" s="17" t="s">
        <v>185</v>
      </c>
      <c r="BE459" s="148">
        <f>IF(N459="základní",J459,0)</f>
        <v>0</v>
      </c>
      <c r="BF459" s="148">
        <f>IF(N459="snížená",J459,0)</f>
        <v>0</v>
      </c>
      <c r="BG459" s="148">
        <f>IF(N459="zákl. přenesená",J459,0)</f>
        <v>0</v>
      </c>
      <c r="BH459" s="148">
        <f>IF(N459="sníž. přenesená",J459,0)</f>
        <v>0</v>
      </c>
      <c r="BI459" s="148">
        <f>IF(N459="nulová",J459,0)</f>
        <v>0</v>
      </c>
      <c r="BJ459" s="17" t="s">
        <v>85</v>
      </c>
      <c r="BK459" s="148">
        <f>ROUND(I459*H459,2)</f>
        <v>0</v>
      </c>
      <c r="BL459" s="17" t="s">
        <v>184</v>
      </c>
      <c r="BM459" s="147" t="s">
        <v>770</v>
      </c>
    </row>
    <row r="460" spans="2:65" s="1" customFormat="1" x14ac:dyDescent="0.2">
      <c r="B460" s="32"/>
      <c r="D460" s="149" t="s">
        <v>198</v>
      </c>
      <c r="F460" s="150" t="s">
        <v>769</v>
      </c>
      <c r="I460" s="151"/>
      <c r="L460" s="32"/>
      <c r="M460" s="152"/>
      <c r="T460" s="56"/>
      <c r="AT460" s="17" t="s">
        <v>198</v>
      </c>
      <c r="AU460" s="17" t="s">
        <v>87</v>
      </c>
    </row>
    <row r="461" spans="2:65" s="13" customFormat="1" x14ac:dyDescent="0.2">
      <c r="B461" s="159"/>
      <c r="D461" s="149" t="s">
        <v>199</v>
      </c>
      <c r="E461" s="160" t="s">
        <v>1</v>
      </c>
      <c r="F461" s="161" t="s">
        <v>541</v>
      </c>
      <c r="H461" s="162">
        <v>2</v>
      </c>
      <c r="I461" s="163"/>
      <c r="L461" s="159"/>
      <c r="M461" s="164"/>
      <c r="T461" s="165"/>
      <c r="AT461" s="160" t="s">
        <v>199</v>
      </c>
      <c r="AU461" s="160" t="s">
        <v>87</v>
      </c>
      <c r="AV461" s="13" t="s">
        <v>87</v>
      </c>
      <c r="AW461" s="13" t="s">
        <v>33</v>
      </c>
      <c r="AX461" s="13" t="s">
        <v>85</v>
      </c>
      <c r="AY461" s="160" t="s">
        <v>185</v>
      </c>
    </row>
    <row r="462" spans="2:65" s="1" customFormat="1" ht="16.5" customHeight="1" x14ac:dyDescent="0.2">
      <c r="B462" s="32"/>
      <c r="C462" s="136" t="s">
        <v>771</v>
      </c>
      <c r="D462" s="136" t="s">
        <v>191</v>
      </c>
      <c r="E462" s="137" t="s">
        <v>772</v>
      </c>
      <c r="F462" s="138" t="s">
        <v>773</v>
      </c>
      <c r="G462" s="139" t="s">
        <v>532</v>
      </c>
      <c r="H462" s="140">
        <v>2</v>
      </c>
      <c r="I462" s="141"/>
      <c r="J462" s="142">
        <f>ROUND(I462*H462,2)</f>
        <v>0</v>
      </c>
      <c r="K462" s="138" t="s">
        <v>195</v>
      </c>
      <c r="L462" s="32"/>
      <c r="M462" s="143" t="s">
        <v>1</v>
      </c>
      <c r="N462" s="144" t="s">
        <v>42</v>
      </c>
      <c r="P462" s="145">
        <f>O462*H462</f>
        <v>0</v>
      </c>
      <c r="Q462" s="145">
        <v>3.0759999999999999E-2</v>
      </c>
      <c r="R462" s="145">
        <f>Q462*H462</f>
        <v>6.1519999999999998E-2</v>
      </c>
      <c r="S462" s="145">
        <v>0</v>
      </c>
      <c r="T462" s="146">
        <f>S462*H462</f>
        <v>0</v>
      </c>
      <c r="AR462" s="147" t="s">
        <v>184</v>
      </c>
      <c r="AT462" s="147" t="s">
        <v>191</v>
      </c>
      <c r="AU462" s="147" t="s">
        <v>87</v>
      </c>
      <c r="AY462" s="17" t="s">
        <v>185</v>
      </c>
      <c r="BE462" s="148">
        <f>IF(N462="základní",J462,0)</f>
        <v>0</v>
      </c>
      <c r="BF462" s="148">
        <f>IF(N462="snížená",J462,0)</f>
        <v>0</v>
      </c>
      <c r="BG462" s="148">
        <f>IF(N462="zákl. přenesená",J462,0)</f>
        <v>0</v>
      </c>
      <c r="BH462" s="148">
        <f>IF(N462="sníž. přenesená",J462,0)</f>
        <v>0</v>
      </c>
      <c r="BI462" s="148">
        <f>IF(N462="nulová",J462,0)</f>
        <v>0</v>
      </c>
      <c r="BJ462" s="17" t="s">
        <v>85</v>
      </c>
      <c r="BK462" s="148">
        <f>ROUND(I462*H462,2)</f>
        <v>0</v>
      </c>
      <c r="BL462" s="17" t="s">
        <v>184</v>
      </c>
      <c r="BM462" s="147" t="s">
        <v>774</v>
      </c>
    </row>
    <row r="463" spans="2:65" s="1" customFormat="1" x14ac:dyDescent="0.2">
      <c r="B463" s="32"/>
      <c r="D463" s="149" t="s">
        <v>198</v>
      </c>
      <c r="F463" s="150" t="s">
        <v>775</v>
      </c>
      <c r="I463" s="151"/>
      <c r="L463" s="32"/>
      <c r="M463" s="152"/>
      <c r="T463" s="56"/>
      <c r="AT463" s="17" t="s">
        <v>198</v>
      </c>
      <c r="AU463" s="17" t="s">
        <v>87</v>
      </c>
    </row>
    <row r="464" spans="2:65" s="13" customFormat="1" x14ac:dyDescent="0.2">
      <c r="B464" s="159"/>
      <c r="D464" s="149" t="s">
        <v>199</v>
      </c>
      <c r="E464" s="160" t="s">
        <v>1</v>
      </c>
      <c r="F464" s="161" t="s">
        <v>766</v>
      </c>
      <c r="H464" s="162">
        <v>2</v>
      </c>
      <c r="I464" s="163"/>
      <c r="L464" s="159"/>
      <c r="M464" s="164"/>
      <c r="T464" s="165"/>
      <c r="AT464" s="160" t="s">
        <v>199</v>
      </c>
      <c r="AU464" s="160" t="s">
        <v>87</v>
      </c>
      <c r="AV464" s="13" t="s">
        <v>87</v>
      </c>
      <c r="AW464" s="13" t="s">
        <v>33</v>
      </c>
      <c r="AX464" s="13" t="s">
        <v>85</v>
      </c>
      <c r="AY464" s="160" t="s">
        <v>185</v>
      </c>
    </row>
    <row r="465" spans="2:65" s="1" customFormat="1" ht="16.5" customHeight="1" x14ac:dyDescent="0.2">
      <c r="B465" s="32"/>
      <c r="C465" s="176" t="s">
        <v>776</v>
      </c>
      <c r="D465" s="176" t="s">
        <v>455</v>
      </c>
      <c r="E465" s="177" t="s">
        <v>777</v>
      </c>
      <c r="F465" s="178" t="s">
        <v>778</v>
      </c>
      <c r="G465" s="179" t="s">
        <v>532</v>
      </c>
      <c r="H465" s="180">
        <v>2</v>
      </c>
      <c r="I465" s="181"/>
      <c r="J465" s="182">
        <f>ROUND(I465*H465,2)</f>
        <v>0</v>
      </c>
      <c r="K465" s="178" t="s">
        <v>195</v>
      </c>
      <c r="L465" s="183"/>
      <c r="M465" s="184" t="s">
        <v>1</v>
      </c>
      <c r="N465" s="185" t="s">
        <v>42</v>
      </c>
      <c r="P465" s="145">
        <f>O465*H465</f>
        <v>0</v>
      </c>
      <c r="Q465" s="145">
        <v>7.5999999999999998E-2</v>
      </c>
      <c r="R465" s="145">
        <f>Q465*H465</f>
        <v>0.152</v>
      </c>
      <c r="S465" s="145">
        <v>0</v>
      </c>
      <c r="T465" s="146">
        <f>S465*H465</f>
        <v>0</v>
      </c>
      <c r="AR465" s="147" t="s">
        <v>236</v>
      </c>
      <c r="AT465" s="147" t="s">
        <v>455</v>
      </c>
      <c r="AU465" s="147" t="s">
        <v>87</v>
      </c>
      <c r="AY465" s="17" t="s">
        <v>185</v>
      </c>
      <c r="BE465" s="148">
        <f>IF(N465="základní",J465,0)</f>
        <v>0</v>
      </c>
      <c r="BF465" s="148">
        <f>IF(N465="snížená",J465,0)</f>
        <v>0</v>
      </c>
      <c r="BG465" s="148">
        <f>IF(N465="zákl. přenesená",J465,0)</f>
        <v>0</v>
      </c>
      <c r="BH465" s="148">
        <f>IF(N465="sníž. přenesená",J465,0)</f>
        <v>0</v>
      </c>
      <c r="BI465" s="148">
        <f>IF(N465="nulová",J465,0)</f>
        <v>0</v>
      </c>
      <c r="BJ465" s="17" t="s">
        <v>85</v>
      </c>
      <c r="BK465" s="148">
        <f>ROUND(I465*H465,2)</f>
        <v>0</v>
      </c>
      <c r="BL465" s="17" t="s">
        <v>184</v>
      </c>
      <c r="BM465" s="147" t="s">
        <v>779</v>
      </c>
    </row>
    <row r="466" spans="2:65" s="1" customFormat="1" x14ac:dyDescent="0.2">
      <c r="B466" s="32"/>
      <c r="D466" s="149" t="s">
        <v>198</v>
      </c>
      <c r="F466" s="150" t="s">
        <v>778</v>
      </c>
      <c r="I466" s="151"/>
      <c r="L466" s="32"/>
      <c r="M466" s="152"/>
      <c r="T466" s="56"/>
      <c r="AT466" s="17" t="s">
        <v>198</v>
      </c>
      <c r="AU466" s="17" t="s">
        <v>87</v>
      </c>
    </row>
    <row r="467" spans="2:65" s="13" customFormat="1" x14ac:dyDescent="0.2">
      <c r="B467" s="159"/>
      <c r="D467" s="149" t="s">
        <v>199</v>
      </c>
      <c r="E467" s="160" t="s">
        <v>1</v>
      </c>
      <c r="F467" s="161" t="s">
        <v>541</v>
      </c>
      <c r="H467" s="162">
        <v>2</v>
      </c>
      <c r="I467" s="163"/>
      <c r="L467" s="159"/>
      <c r="M467" s="164"/>
      <c r="T467" s="165"/>
      <c r="AT467" s="160" t="s">
        <v>199</v>
      </c>
      <c r="AU467" s="160" t="s">
        <v>87</v>
      </c>
      <c r="AV467" s="13" t="s">
        <v>87</v>
      </c>
      <c r="AW467" s="13" t="s">
        <v>33</v>
      </c>
      <c r="AX467" s="13" t="s">
        <v>85</v>
      </c>
      <c r="AY467" s="160" t="s">
        <v>185</v>
      </c>
    </row>
    <row r="468" spans="2:65" s="1" customFormat="1" ht="16.5" customHeight="1" x14ac:dyDescent="0.2">
      <c r="B468" s="32"/>
      <c r="C468" s="136" t="s">
        <v>780</v>
      </c>
      <c r="D468" s="136" t="s">
        <v>191</v>
      </c>
      <c r="E468" s="137" t="s">
        <v>781</v>
      </c>
      <c r="F468" s="138" t="s">
        <v>782</v>
      </c>
      <c r="G468" s="139" t="s">
        <v>532</v>
      </c>
      <c r="H468" s="140">
        <v>2</v>
      </c>
      <c r="I468" s="141"/>
      <c r="J468" s="142">
        <f>ROUND(I468*H468,2)</f>
        <v>0</v>
      </c>
      <c r="K468" s="138" t="s">
        <v>195</v>
      </c>
      <c r="L468" s="32"/>
      <c r="M468" s="143" t="s">
        <v>1</v>
      </c>
      <c r="N468" s="144" t="s">
        <v>42</v>
      </c>
      <c r="P468" s="145">
        <f>O468*H468</f>
        <v>0</v>
      </c>
      <c r="Q468" s="145">
        <v>3.0759999999999999E-2</v>
      </c>
      <c r="R468" s="145">
        <f>Q468*H468</f>
        <v>6.1519999999999998E-2</v>
      </c>
      <c r="S468" s="145">
        <v>0</v>
      </c>
      <c r="T468" s="146">
        <f>S468*H468</f>
        <v>0</v>
      </c>
      <c r="AR468" s="147" t="s">
        <v>184</v>
      </c>
      <c r="AT468" s="147" t="s">
        <v>191</v>
      </c>
      <c r="AU468" s="147" t="s">
        <v>87</v>
      </c>
      <c r="AY468" s="17" t="s">
        <v>185</v>
      </c>
      <c r="BE468" s="148">
        <f>IF(N468="základní",J468,0)</f>
        <v>0</v>
      </c>
      <c r="BF468" s="148">
        <f>IF(N468="snížená",J468,0)</f>
        <v>0</v>
      </c>
      <c r="BG468" s="148">
        <f>IF(N468="zákl. přenesená",J468,0)</f>
        <v>0</v>
      </c>
      <c r="BH468" s="148">
        <f>IF(N468="sníž. přenesená",J468,0)</f>
        <v>0</v>
      </c>
      <c r="BI468" s="148">
        <f>IF(N468="nulová",J468,0)</f>
        <v>0</v>
      </c>
      <c r="BJ468" s="17" t="s">
        <v>85</v>
      </c>
      <c r="BK468" s="148">
        <f>ROUND(I468*H468,2)</f>
        <v>0</v>
      </c>
      <c r="BL468" s="17" t="s">
        <v>184</v>
      </c>
      <c r="BM468" s="147" t="s">
        <v>783</v>
      </c>
    </row>
    <row r="469" spans="2:65" s="1" customFormat="1" x14ac:dyDescent="0.2">
      <c r="B469" s="32"/>
      <c r="D469" s="149" t="s">
        <v>198</v>
      </c>
      <c r="F469" s="150" t="s">
        <v>784</v>
      </c>
      <c r="I469" s="151"/>
      <c r="L469" s="32"/>
      <c r="M469" s="152"/>
      <c r="T469" s="56"/>
      <c r="AT469" s="17" t="s">
        <v>198</v>
      </c>
      <c r="AU469" s="17" t="s">
        <v>87</v>
      </c>
    </row>
    <row r="470" spans="2:65" s="13" customFormat="1" x14ac:dyDescent="0.2">
      <c r="B470" s="159"/>
      <c r="D470" s="149" t="s">
        <v>199</v>
      </c>
      <c r="E470" s="160" t="s">
        <v>1</v>
      </c>
      <c r="F470" s="161" t="s">
        <v>785</v>
      </c>
      <c r="H470" s="162">
        <v>2</v>
      </c>
      <c r="I470" s="163"/>
      <c r="L470" s="159"/>
      <c r="M470" s="164"/>
      <c r="T470" s="165"/>
      <c r="AT470" s="160" t="s">
        <v>199</v>
      </c>
      <c r="AU470" s="160" t="s">
        <v>87</v>
      </c>
      <c r="AV470" s="13" t="s">
        <v>87</v>
      </c>
      <c r="AW470" s="13" t="s">
        <v>33</v>
      </c>
      <c r="AX470" s="13" t="s">
        <v>85</v>
      </c>
      <c r="AY470" s="160" t="s">
        <v>185</v>
      </c>
    </row>
    <row r="471" spans="2:65" s="1" customFormat="1" ht="16.5" customHeight="1" x14ac:dyDescent="0.2">
      <c r="B471" s="32"/>
      <c r="C471" s="176" t="s">
        <v>786</v>
      </c>
      <c r="D471" s="176" t="s">
        <v>455</v>
      </c>
      <c r="E471" s="177" t="s">
        <v>787</v>
      </c>
      <c r="F471" s="178" t="s">
        <v>788</v>
      </c>
      <c r="G471" s="179" t="s">
        <v>532</v>
      </c>
      <c r="H471" s="180">
        <v>2</v>
      </c>
      <c r="I471" s="181"/>
      <c r="J471" s="182">
        <f>ROUND(I471*H471,2)</f>
        <v>0</v>
      </c>
      <c r="K471" s="178" t="s">
        <v>195</v>
      </c>
      <c r="L471" s="183"/>
      <c r="M471" s="184" t="s">
        <v>1</v>
      </c>
      <c r="N471" s="185" t="s">
        <v>42</v>
      </c>
      <c r="P471" s="145">
        <f>O471*H471</f>
        <v>0</v>
      </c>
      <c r="Q471" s="145">
        <v>0.155</v>
      </c>
      <c r="R471" s="145">
        <f>Q471*H471</f>
        <v>0.31</v>
      </c>
      <c r="S471" s="145">
        <v>0</v>
      </c>
      <c r="T471" s="146">
        <f>S471*H471</f>
        <v>0</v>
      </c>
      <c r="AR471" s="147" t="s">
        <v>236</v>
      </c>
      <c r="AT471" s="147" t="s">
        <v>455</v>
      </c>
      <c r="AU471" s="147" t="s">
        <v>87</v>
      </c>
      <c r="AY471" s="17" t="s">
        <v>185</v>
      </c>
      <c r="BE471" s="148">
        <f>IF(N471="základní",J471,0)</f>
        <v>0</v>
      </c>
      <c r="BF471" s="148">
        <f>IF(N471="snížená",J471,0)</f>
        <v>0</v>
      </c>
      <c r="BG471" s="148">
        <f>IF(N471="zákl. přenesená",J471,0)</f>
        <v>0</v>
      </c>
      <c r="BH471" s="148">
        <f>IF(N471="sníž. přenesená",J471,0)</f>
        <v>0</v>
      </c>
      <c r="BI471" s="148">
        <f>IF(N471="nulová",J471,0)</f>
        <v>0</v>
      </c>
      <c r="BJ471" s="17" t="s">
        <v>85</v>
      </c>
      <c r="BK471" s="148">
        <f>ROUND(I471*H471,2)</f>
        <v>0</v>
      </c>
      <c r="BL471" s="17" t="s">
        <v>184</v>
      </c>
      <c r="BM471" s="147" t="s">
        <v>789</v>
      </c>
    </row>
    <row r="472" spans="2:65" s="1" customFormat="1" x14ac:dyDescent="0.2">
      <c r="B472" s="32"/>
      <c r="D472" s="149" t="s">
        <v>198</v>
      </c>
      <c r="F472" s="150" t="s">
        <v>788</v>
      </c>
      <c r="I472" s="151"/>
      <c r="L472" s="32"/>
      <c r="M472" s="152"/>
      <c r="T472" s="56"/>
      <c r="AT472" s="17" t="s">
        <v>198</v>
      </c>
      <c r="AU472" s="17" t="s">
        <v>87</v>
      </c>
    </row>
    <row r="473" spans="2:65" s="13" customFormat="1" x14ac:dyDescent="0.2">
      <c r="B473" s="159"/>
      <c r="D473" s="149" t="s">
        <v>199</v>
      </c>
      <c r="E473" s="160" t="s">
        <v>1</v>
      </c>
      <c r="F473" s="161" t="s">
        <v>541</v>
      </c>
      <c r="H473" s="162">
        <v>2</v>
      </c>
      <c r="I473" s="163"/>
      <c r="L473" s="159"/>
      <c r="M473" s="164"/>
      <c r="T473" s="165"/>
      <c r="AT473" s="160" t="s">
        <v>199</v>
      </c>
      <c r="AU473" s="160" t="s">
        <v>87</v>
      </c>
      <c r="AV473" s="13" t="s">
        <v>87</v>
      </c>
      <c r="AW473" s="13" t="s">
        <v>33</v>
      </c>
      <c r="AX473" s="13" t="s">
        <v>85</v>
      </c>
      <c r="AY473" s="160" t="s">
        <v>185</v>
      </c>
    </row>
    <row r="474" spans="2:65" s="1" customFormat="1" ht="16.5" customHeight="1" x14ac:dyDescent="0.2">
      <c r="B474" s="32"/>
      <c r="C474" s="136" t="s">
        <v>790</v>
      </c>
      <c r="D474" s="136" t="s">
        <v>191</v>
      </c>
      <c r="E474" s="137" t="s">
        <v>791</v>
      </c>
      <c r="F474" s="138" t="s">
        <v>792</v>
      </c>
      <c r="G474" s="139" t="s">
        <v>532</v>
      </c>
      <c r="H474" s="140">
        <v>2</v>
      </c>
      <c r="I474" s="141"/>
      <c r="J474" s="142">
        <f>ROUND(I474*H474,2)</f>
        <v>0</v>
      </c>
      <c r="K474" s="138" t="s">
        <v>195</v>
      </c>
      <c r="L474" s="32"/>
      <c r="M474" s="143" t="s">
        <v>1</v>
      </c>
      <c r="N474" s="144" t="s">
        <v>42</v>
      </c>
      <c r="P474" s="145">
        <f>O474*H474</f>
        <v>0</v>
      </c>
      <c r="Q474" s="145">
        <v>3.0759999999999999E-2</v>
      </c>
      <c r="R474" s="145">
        <f>Q474*H474</f>
        <v>6.1519999999999998E-2</v>
      </c>
      <c r="S474" s="145">
        <v>0</v>
      </c>
      <c r="T474" s="146">
        <f>S474*H474</f>
        <v>0</v>
      </c>
      <c r="AR474" s="147" t="s">
        <v>184</v>
      </c>
      <c r="AT474" s="147" t="s">
        <v>191</v>
      </c>
      <c r="AU474" s="147" t="s">
        <v>87</v>
      </c>
      <c r="AY474" s="17" t="s">
        <v>185</v>
      </c>
      <c r="BE474" s="148">
        <f>IF(N474="základní",J474,0)</f>
        <v>0</v>
      </c>
      <c r="BF474" s="148">
        <f>IF(N474="snížená",J474,0)</f>
        <v>0</v>
      </c>
      <c r="BG474" s="148">
        <f>IF(N474="zákl. přenesená",J474,0)</f>
        <v>0</v>
      </c>
      <c r="BH474" s="148">
        <f>IF(N474="sníž. přenesená",J474,0)</f>
        <v>0</v>
      </c>
      <c r="BI474" s="148">
        <f>IF(N474="nulová",J474,0)</f>
        <v>0</v>
      </c>
      <c r="BJ474" s="17" t="s">
        <v>85</v>
      </c>
      <c r="BK474" s="148">
        <f>ROUND(I474*H474,2)</f>
        <v>0</v>
      </c>
      <c r="BL474" s="17" t="s">
        <v>184</v>
      </c>
      <c r="BM474" s="147" t="s">
        <v>793</v>
      </c>
    </row>
    <row r="475" spans="2:65" s="1" customFormat="1" x14ac:dyDescent="0.2">
      <c r="B475" s="32"/>
      <c r="D475" s="149" t="s">
        <v>198</v>
      </c>
      <c r="F475" s="150" t="s">
        <v>794</v>
      </c>
      <c r="I475" s="151"/>
      <c r="L475" s="32"/>
      <c r="M475" s="152"/>
      <c r="T475" s="56"/>
      <c r="AT475" s="17" t="s">
        <v>198</v>
      </c>
      <c r="AU475" s="17" t="s">
        <v>87</v>
      </c>
    </row>
    <row r="476" spans="2:65" s="13" customFormat="1" x14ac:dyDescent="0.2">
      <c r="B476" s="159"/>
      <c r="D476" s="149" t="s">
        <v>199</v>
      </c>
      <c r="E476" s="160" t="s">
        <v>1</v>
      </c>
      <c r="F476" s="161" t="s">
        <v>766</v>
      </c>
      <c r="H476" s="162">
        <v>2</v>
      </c>
      <c r="I476" s="163"/>
      <c r="L476" s="159"/>
      <c r="M476" s="164"/>
      <c r="T476" s="165"/>
      <c r="AT476" s="160" t="s">
        <v>199</v>
      </c>
      <c r="AU476" s="160" t="s">
        <v>87</v>
      </c>
      <c r="AV476" s="13" t="s">
        <v>87</v>
      </c>
      <c r="AW476" s="13" t="s">
        <v>33</v>
      </c>
      <c r="AX476" s="13" t="s">
        <v>85</v>
      </c>
      <c r="AY476" s="160" t="s">
        <v>185</v>
      </c>
    </row>
    <row r="477" spans="2:65" s="1" customFormat="1" ht="16.5" customHeight="1" x14ac:dyDescent="0.2">
      <c r="B477" s="32"/>
      <c r="C477" s="176" t="s">
        <v>795</v>
      </c>
      <c r="D477" s="176" t="s">
        <v>455</v>
      </c>
      <c r="E477" s="177" t="s">
        <v>796</v>
      </c>
      <c r="F477" s="178" t="s">
        <v>797</v>
      </c>
      <c r="G477" s="179" t="s">
        <v>532</v>
      </c>
      <c r="H477" s="180">
        <v>2</v>
      </c>
      <c r="I477" s="181"/>
      <c r="J477" s="182">
        <f>ROUND(I477*H477,2)</f>
        <v>0</v>
      </c>
      <c r="K477" s="178" t="s">
        <v>195</v>
      </c>
      <c r="L477" s="183"/>
      <c r="M477" s="184" t="s">
        <v>1</v>
      </c>
      <c r="N477" s="185" t="s">
        <v>42</v>
      </c>
      <c r="P477" s="145">
        <f>O477*H477</f>
        <v>0</v>
      </c>
      <c r="Q477" s="145">
        <v>0.17</v>
      </c>
      <c r="R477" s="145">
        <f>Q477*H477</f>
        <v>0.34</v>
      </c>
      <c r="S477" s="145">
        <v>0</v>
      </c>
      <c r="T477" s="146">
        <f>S477*H477</f>
        <v>0</v>
      </c>
      <c r="AR477" s="147" t="s">
        <v>236</v>
      </c>
      <c r="AT477" s="147" t="s">
        <v>455</v>
      </c>
      <c r="AU477" s="147" t="s">
        <v>87</v>
      </c>
      <c r="AY477" s="17" t="s">
        <v>185</v>
      </c>
      <c r="BE477" s="148">
        <f>IF(N477="základní",J477,0)</f>
        <v>0</v>
      </c>
      <c r="BF477" s="148">
        <f>IF(N477="snížená",J477,0)</f>
        <v>0</v>
      </c>
      <c r="BG477" s="148">
        <f>IF(N477="zákl. přenesená",J477,0)</f>
        <v>0</v>
      </c>
      <c r="BH477" s="148">
        <f>IF(N477="sníž. přenesená",J477,0)</f>
        <v>0</v>
      </c>
      <c r="BI477" s="148">
        <f>IF(N477="nulová",J477,0)</f>
        <v>0</v>
      </c>
      <c r="BJ477" s="17" t="s">
        <v>85</v>
      </c>
      <c r="BK477" s="148">
        <f>ROUND(I477*H477,2)</f>
        <v>0</v>
      </c>
      <c r="BL477" s="17" t="s">
        <v>184</v>
      </c>
      <c r="BM477" s="147" t="s">
        <v>798</v>
      </c>
    </row>
    <row r="478" spans="2:65" s="1" customFormat="1" x14ac:dyDescent="0.2">
      <c r="B478" s="32"/>
      <c r="D478" s="149" t="s">
        <v>198</v>
      </c>
      <c r="F478" s="150" t="s">
        <v>797</v>
      </c>
      <c r="I478" s="151"/>
      <c r="L478" s="32"/>
      <c r="M478" s="152"/>
      <c r="T478" s="56"/>
      <c r="AT478" s="17" t="s">
        <v>198</v>
      </c>
      <c r="AU478" s="17" t="s">
        <v>87</v>
      </c>
    </row>
    <row r="479" spans="2:65" s="13" customFormat="1" x14ac:dyDescent="0.2">
      <c r="B479" s="159"/>
      <c r="D479" s="149" t="s">
        <v>199</v>
      </c>
      <c r="E479" s="160" t="s">
        <v>1</v>
      </c>
      <c r="F479" s="161" t="s">
        <v>541</v>
      </c>
      <c r="H479" s="162">
        <v>2</v>
      </c>
      <c r="I479" s="163"/>
      <c r="L479" s="159"/>
      <c r="M479" s="164"/>
      <c r="T479" s="165"/>
      <c r="AT479" s="160" t="s">
        <v>199</v>
      </c>
      <c r="AU479" s="160" t="s">
        <v>87</v>
      </c>
      <c r="AV479" s="13" t="s">
        <v>87</v>
      </c>
      <c r="AW479" s="13" t="s">
        <v>33</v>
      </c>
      <c r="AX479" s="13" t="s">
        <v>85</v>
      </c>
      <c r="AY479" s="160" t="s">
        <v>185</v>
      </c>
    </row>
    <row r="480" spans="2:65" s="1" customFormat="1" ht="16.5" customHeight="1" x14ac:dyDescent="0.2">
      <c r="B480" s="32"/>
      <c r="C480" s="136" t="s">
        <v>799</v>
      </c>
      <c r="D480" s="136" t="s">
        <v>191</v>
      </c>
      <c r="E480" s="137" t="s">
        <v>800</v>
      </c>
      <c r="F480" s="138" t="s">
        <v>801</v>
      </c>
      <c r="G480" s="139" t="s">
        <v>532</v>
      </c>
      <c r="H480" s="140">
        <v>3</v>
      </c>
      <c r="I480" s="141"/>
      <c r="J480" s="142">
        <f>ROUND(I480*H480,2)</f>
        <v>0</v>
      </c>
      <c r="K480" s="138" t="s">
        <v>757</v>
      </c>
      <c r="L480" s="32"/>
      <c r="M480" s="143" t="s">
        <v>1</v>
      </c>
      <c r="N480" s="144" t="s">
        <v>42</v>
      </c>
      <c r="P480" s="145">
        <f>O480*H480</f>
        <v>0</v>
      </c>
      <c r="Q480" s="145">
        <v>0</v>
      </c>
      <c r="R480" s="145">
        <f>Q480*H480</f>
        <v>0</v>
      </c>
      <c r="S480" s="145">
        <v>0.1</v>
      </c>
      <c r="T480" s="146">
        <f>S480*H480</f>
        <v>0.30000000000000004</v>
      </c>
      <c r="AR480" s="147" t="s">
        <v>184</v>
      </c>
      <c r="AT480" s="147" t="s">
        <v>191</v>
      </c>
      <c r="AU480" s="147" t="s">
        <v>87</v>
      </c>
      <c r="AY480" s="17" t="s">
        <v>185</v>
      </c>
      <c r="BE480" s="148">
        <f>IF(N480="základní",J480,0)</f>
        <v>0</v>
      </c>
      <c r="BF480" s="148">
        <f>IF(N480="snížená",J480,0)</f>
        <v>0</v>
      </c>
      <c r="BG480" s="148">
        <f>IF(N480="zákl. přenesená",J480,0)</f>
        <v>0</v>
      </c>
      <c r="BH480" s="148">
        <f>IF(N480="sníž. přenesená",J480,0)</f>
        <v>0</v>
      </c>
      <c r="BI480" s="148">
        <f>IF(N480="nulová",J480,0)</f>
        <v>0</v>
      </c>
      <c r="BJ480" s="17" t="s">
        <v>85</v>
      </c>
      <c r="BK480" s="148">
        <f>ROUND(I480*H480,2)</f>
        <v>0</v>
      </c>
      <c r="BL480" s="17" t="s">
        <v>184</v>
      </c>
      <c r="BM480" s="147" t="s">
        <v>802</v>
      </c>
    </row>
    <row r="481" spans="2:65" s="1" customFormat="1" x14ac:dyDescent="0.2">
      <c r="B481" s="32"/>
      <c r="D481" s="149" t="s">
        <v>198</v>
      </c>
      <c r="F481" s="150" t="s">
        <v>803</v>
      </c>
      <c r="I481" s="151"/>
      <c r="L481" s="32"/>
      <c r="M481" s="152"/>
      <c r="T481" s="56"/>
      <c r="AT481" s="17" t="s">
        <v>198</v>
      </c>
      <c r="AU481" s="17" t="s">
        <v>87</v>
      </c>
    </row>
    <row r="482" spans="2:65" s="13" customFormat="1" x14ac:dyDescent="0.2">
      <c r="B482" s="159"/>
      <c r="D482" s="149" t="s">
        <v>199</v>
      </c>
      <c r="E482" s="160" t="s">
        <v>1</v>
      </c>
      <c r="F482" s="161" t="s">
        <v>804</v>
      </c>
      <c r="H482" s="162">
        <v>3</v>
      </c>
      <c r="I482" s="163"/>
      <c r="L482" s="159"/>
      <c r="M482" s="164"/>
      <c r="T482" s="165"/>
      <c r="AT482" s="160" t="s">
        <v>199</v>
      </c>
      <c r="AU482" s="160" t="s">
        <v>87</v>
      </c>
      <c r="AV482" s="13" t="s">
        <v>87</v>
      </c>
      <c r="AW482" s="13" t="s">
        <v>33</v>
      </c>
      <c r="AX482" s="13" t="s">
        <v>85</v>
      </c>
      <c r="AY482" s="160" t="s">
        <v>185</v>
      </c>
    </row>
    <row r="483" spans="2:65" s="1" customFormat="1" ht="16.5" customHeight="1" x14ac:dyDescent="0.2">
      <c r="B483" s="32"/>
      <c r="C483" s="136" t="s">
        <v>805</v>
      </c>
      <c r="D483" s="136" t="s">
        <v>191</v>
      </c>
      <c r="E483" s="137" t="s">
        <v>806</v>
      </c>
      <c r="F483" s="138" t="s">
        <v>807</v>
      </c>
      <c r="G483" s="139" t="s">
        <v>532</v>
      </c>
      <c r="H483" s="140">
        <v>2</v>
      </c>
      <c r="I483" s="141"/>
      <c r="J483" s="142">
        <f>ROUND(I483*H483,2)</f>
        <v>0</v>
      </c>
      <c r="K483" s="138" t="s">
        <v>195</v>
      </c>
      <c r="L483" s="32"/>
      <c r="M483" s="143" t="s">
        <v>1</v>
      </c>
      <c r="N483" s="144" t="s">
        <v>42</v>
      </c>
      <c r="P483" s="145">
        <f>O483*H483</f>
        <v>0</v>
      </c>
      <c r="Q483" s="145">
        <v>0.21734000000000001</v>
      </c>
      <c r="R483" s="145">
        <f>Q483*H483</f>
        <v>0.43468000000000001</v>
      </c>
      <c r="S483" s="145">
        <v>0</v>
      </c>
      <c r="T483" s="146">
        <f>S483*H483</f>
        <v>0</v>
      </c>
      <c r="AR483" s="147" t="s">
        <v>184</v>
      </c>
      <c r="AT483" s="147" t="s">
        <v>191</v>
      </c>
      <c r="AU483" s="147" t="s">
        <v>87</v>
      </c>
      <c r="AY483" s="17" t="s">
        <v>185</v>
      </c>
      <c r="BE483" s="148">
        <f>IF(N483="základní",J483,0)</f>
        <v>0</v>
      </c>
      <c r="BF483" s="148">
        <f>IF(N483="snížená",J483,0)</f>
        <v>0</v>
      </c>
      <c r="BG483" s="148">
        <f>IF(N483="zákl. přenesená",J483,0)</f>
        <v>0</v>
      </c>
      <c r="BH483" s="148">
        <f>IF(N483="sníž. přenesená",J483,0)</f>
        <v>0</v>
      </c>
      <c r="BI483" s="148">
        <f>IF(N483="nulová",J483,0)</f>
        <v>0</v>
      </c>
      <c r="BJ483" s="17" t="s">
        <v>85</v>
      </c>
      <c r="BK483" s="148">
        <f>ROUND(I483*H483,2)</f>
        <v>0</v>
      </c>
      <c r="BL483" s="17" t="s">
        <v>184</v>
      </c>
      <c r="BM483" s="147" t="s">
        <v>808</v>
      </c>
    </row>
    <row r="484" spans="2:65" s="1" customFormat="1" x14ac:dyDescent="0.2">
      <c r="B484" s="32"/>
      <c r="D484" s="149" t="s">
        <v>198</v>
      </c>
      <c r="F484" s="150" t="s">
        <v>807</v>
      </c>
      <c r="I484" s="151"/>
      <c r="L484" s="32"/>
      <c r="M484" s="152"/>
      <c r="T484" s="56"/>
      <c r="AT484" s="17" t="s">
        <v>198</v>
      </c>
      <c r="AU484" s="17" t="s">
        <v>87</v>
      </c>
    </row>
    <row r="485" spans="2:65" s="13" customFormat="1" x14ac:dyDescent="0.2">
      <c r="B485" s="159"/>
      <c r="D485" s="149" t="s">
        <v>199</v>
      </c>
      <c r="E485" s="160" t="s">
        <v>1</v>
      </c>
      <c r="F485" s="161" t="s">
        <v>766</v>
      </c>
      <c r="H485" s="162">
        <v>2</v>
      </c>
      <c r="I485" s="163"/>
      <c r="L485" s="159"/>
      <c r="M485" s="164"/>
      <c r="T485" s="165"/>
      <c r="AT485" s="160" t="s">
        <v>199</v>
      </c>
      <c r="AU485" s="160" t="s">
        <v>87</v>
      </c>
      <c r="AV485" s="13" t="s">
        <v>87</v>
      </c>
      <c r="AW485" s="13" t="s">
        <v>33</v>
      </c>
      <c r="AX485" s="13" t="s">
        <v>85</v>
      </c>
      <c r="AY485" s="160" t="s">
        <v>185</v>
      </c>
    </row>
    <row r="486" spans="2:65" s="1" customFormat="1" ht="16.5" customHeight="1" x14ac:dyDescent="0.2">
      <c r="B486" s="32"/>
      <c r="C486" s="176" t="s">
        <v>809</v>
      </c>
      <c r="D486" s="176" t="s">
        <v>455</v>
      </c>
      <c r="E486" s="177" t="s">
        <v>810</v>
      </c>
      <c r="F486" s="178" t="s">
        <v>811</v>
      </c>
      <c r="G486" s="179" t="s">
        <v>532</v>
      </c>
      <c r="H486" s="180">
        <v>2</v>
      </c>
      <c r="I486" s="181"/>
      <c r="J486" s="182">
        <f>ROUND(I486*H486,2)</f>
        <v>0</v>
      </c>
      <c r="K486" s="178" t="s">
        <v>195</v>
      </c>
      <c r="L486" s="183"/>
      <c r="M486" s="184" t="s">
        <v>1</v>
      </c>
      <c r="N486" s="185" t="s">
        <v>42</v>
      </c>
      <c r="P486" s="145">
        <f>O486*H486</f>
        <v>0</v>
      </c>
      <c r="Q486" s="145">
        <v>8.5000000000000006E-3</v>
      </c>
      <c r="R486" s="145">
        <f>Q486*H486</f>
        <v>1.7000000000000001E-2</v>
      </c>
      <c r="S486" s="145">
        <v>0</v>
      </c>
      <c r="T486" s="146">
        <f>S486*H486</f>
        <v>0</v>
      </c>
      <c r="AR486" s="147" t="s">
        <v>236</v>
      </c>
      <c r="AT486" s="147" t="s">
        <v>455</v>
      </c>
      <c r="AU486" s="147" t="s">
        <v>87</v>
      </c>
      <c r="AY486" s="17" t="s">
        <v>185</v>
      </c>
      <c r="BE486" s="148">
        <f>IF(N486="základní",J486,0)</f>
        <v>0</v>
      </c>
      <c r="BF486" s="148">
        <f>IF(N486="snížená",J486,0)</f>
        <v>0</v>
      </c>
      <c r="BG486" s="148">
        <f>IF(N486="zákl. přenesená",J486,0)</f>
        <v>0</v>
      </c>
      <c r="BH486" s="148">
        <f>IF(N486="sníž. přenesená",J486,0)</f>
        <v>0</v>
      </c>
      <c r="BI486" s="148">
        <f>IF(N486="nulová",J486,0)</f>
        <v>0</v>
      </c>
      <c r="BJ486" s="17" t="s">
        <v>85</v>
      </c>
      <c r="BK486" s="148">
        <f>ROUND(I486*H486,2)</f>
        <v>0</v>
      </c>
      <c r="BL486" s="17" t="s">
        <v>184</v>
      </c>
      <c r="BM486" s="147" t="s">
        <v>812</v>
      </c>
    </row>
    <row r="487" spans="2:65" s="1" customFormat="1" x14ac:dyDescent="0.2">
      <c r="B487" s="32"/>
      <c r="D487" s="149" t="s">
        <v>198</v>
      </c>
      <c r="F487" s="150" t="s">
        <v>811</v>
      </c>
      <c r="I487" s="151"/>
      <c r="L487" s="32"/>
      <c r="M487" s="152"/>
      <c r="T487" s="56"/>
      <c r="AT487" s="17" t="s">
        <v>198</v>
      </c>
      <c r="AU487" s="17" t="s">
        <v>87</v>
      </c>
    </row>
    <row r="488" spans="2:65" s="13" customFormat="1" x14ac:dyDescent="0.2">
      <c r="B488" s="159"/>
      <c r="D488" s="149" t="s">
        <v>199</v>
      </c>
      <c r="E488" s="160" t="s">
        <v>1</v>
      </c>
      <c r="F488" s="161" t="s">
        <v>541</v>
      </c>
      <c r="H488" s="162">
        <v>2</v>
      </c>
      <c r="I488" s="163"/>
      <c r="L488" s="159"/>
      <c r="M488" s="164"/>
      <c r="T488" s="165"/>
      <c r="AT488" s="160" t="s">
        <v>199</v>
      </c>
      <c r="AU488" s="160" t="s">
        <v>87</v>
      </c>
      <c r="AV488" s="13" t="s">
        <v>87</v>
      </c>
      <c r="AW488" s="13" t="s">
        <v>33</v>
      </c>
      <c r="AX488" s="13" t="s">
        <v>85</v>
      </c>
      <c r="AY488" s="160" t="s">
        <v>185</v>
      </c>
    </row>
    <row r="489" spans="2:65" s="1" customFormat="1" ht="16.5" customHeight="1" x14ac:dyDescent="0.2">
      <c r="B489" s="32"/>
      <c r="C489" s="176" t="s">
        <v>813</v>
      </c>
      <c r="D489" s="176" t="s">
        <v>455</v>
      </c>
      <c r="E489" s="177" t="s">
        <v>814</v>
      </c>
      <c r="F489" s="178" t="s">
        <v>815</v>
      </c>
      <c r="G489" s="179" t="s">
        <v>532</v>
      </c>
      <c r="H489" s="180">
        <v>2</v>
      </c>
      <c r="I489" s="181"/>
      <c r="J489" s="182">
        <f>ROUND(I489*H489,2)</f>
        <v>0</v>
      </c>
      <c r="K489" s="178" t="s">
        <v>195</v>
      </c>
      <c r="L489" s="183"/>
      <c r="M489" s="184" t="s">
        <v>1</v>
      </c>
      <c r="N489" s="185" t="s">
        <v>42</v>
      </c>
      <c r="P489" s="145">
        <f>O489*H489</f>
        <v>0</v>
      </c>
      <c r="Q489" s="145">
        <v>0.108</v>
      </c>
      <c r="R489" s="145">
        <f>Q489*H489</f>
        <v>0.216</v>
      </c>
      <c r="S489" s="145">
        <v>0</v>
      </c>
      <c r="T489" s="146">
        <f>S489*H489</f>
        <v>0</v>
      </c>
      <c r="AR489" s="147" t="s">
        <v>236</v>
      </c>
      <c r="AT489" s="147" t="s">
        <v>455</v>
      </c>
      <c r="AU489" s="147" t="s">
        <v>87</v>
      </c>
      <c r="AY489" s="17" t="s">
        <v>185</v>
      </c>
      <c r="BE489" s="148">
        <f>IF(N489="základní",J489,0)</f>
        <v>0</v>
      </c>
      <c r="BF489" s="148">
        <f>IF(N489="snížená",J489,0)</f>
        <v>0</v>
      </c>
      <c r="BG489" s="148">
        <f>IF(N489="zákl. přenesená",J489,0)</f>
        <v>0</v>
      </c>
      <c r="BH489" s="148">
        <f>IF(N489="sníž. přenesená",J489,0)</f>
        <v>0</v>
      </c>
      <c r="BI489" s="148">
        <f>IF(N489="nulová",J489,0)</f>
        <v>0</v>
      </c>
      <c r="BJ489" s="17" t="s">
        <v>85</v>
      </c>
      <c r="BK489" s="148">
        <f>ROUND(I489*H489,2)</f>
        <v>0</v>
      </c>
      <c r="BL489" s="17" t="s">
        <v>184</v>
      </c>
      <c r="BM489" s="147" t="s">
        <v>816</v>
      </c>
    </row>
    <row r="490" spans="2:65" s="1" customFormat="1" x14ac:dyDescent="0.2">
      <c r="B490" s="32"/>
      <c r="D490" s="149" t="s">
        <v>198</v>
      </c>
      <c r="F490" s="150" t="s">
        <v>815</v>
      </c>
      <c r="I490" s="151"/>
      <c r="L490" s="32"/>
      <c r="M490" s="152"/>
      <c r="T490" s="56"/>
      <c r="AT490" s="17" t="s">
        <v>198</v>
      </c>
      <c r="AU490" s="17" t="s">
        <v>87</v>
      </c>
    </row>
    <row r="491" spans="2:65" s="13" customFormat="1" x14ac:dyDescent="0.2">
      <c r="B491" s="159"/>
      <c r="D491" s="149" t="s">
        <v>199</v>
      </c>
      <c r="E491" s="160" t="s">
        <v>1</v>
      </c>
      <c r="F491" s="161" t="s">
        <v>817</v>
      </c>
      <c r="H491" s="162">
        <v>2</v>
      </c>
      <c r="I491" s="163"/>
      <c r="L491" s="159"/>
      <c r="M491" s="164"/>
      <c r="T491" s="165"/>
      <c r="AT491" s="160" t="s">
        <v>199</v>
      </c>
      <c r="AU491" s="160" t="s">
        <v>87</v>
      </c>
      <c r="AV491" s="13" t="s">
        <v>87</v>
      </c>
      <c r="AW491" s="13" t="s">
        <v>33</v>
      </c>
      <c r="AX491" s="13" t="s">
        <v>85</v>
      </c>
      <c r="AY491" s="160" t="s">
        <v>185</v>
      </c>
    </row>
    <row r="492" spans="2:65" s="11" customFormat="1" ht="22.95" customHeight="1" x14ac:dyDescent="0.25">
      <c r="B492" s="124"/>
      <c r="D492" s="125" t="s">
        <v>76</v>
      </c>
      <c r="E492" s="134" t="s">
        <v>245</v>
      </c>
      <c r="F492" s="134" t="s">
        <v>818</v>
      </c>
      <c r="I492" s="127"/>
      <c r="J492" s="135">
        <f>BK492</f>
        <v>0</v>
      </c>
      <c r="L492" s="124"/>
      <c r="M492" s="129"/>
      <c r="P492" s="130">
        <f>SUM(P493:P541)</f>
        <v>0</v>
      </c>
      <c r="R492" s="130">
        <f>SUM(R493:R541)</f>
        <v>43.260786000000003</v>
      </c>
      <c r="T492" s="131">
        <f>SUM(T493:T541)</f>
        <v>0.33600000000000002</v>
      </c>
      <c r="AR492" s="125" t="s">
        <v>85</v>
      </c>
      <c r="AT492" s="132" t="s">
        <v>76</v>
      </c>
      <c r="AU492" s="132" t="s">
        <v>85</v>
      </c>
      <c r="AY492" s="125" t="s">
        <v>185</v>
      </c>
      <c r="BK492" s="133">
        <f>SUM(BK493:BK541)</f>
        <v>0</v>
      </c>
    </row>
    <row r="493" spans="2:65" s="1" customFormat="1" ht="16.5" customHeight="1" x14ac:dyDescent="0.2">
      <c r="B493" s="32"/>
      <c r="C493" s="136" t="s">
        <v>819</v>
      </c>
      <c r="D493" s="136" t="s">
        <v>191</v>
      </c>
      <c r="E493" s="137" t="s">
        <v>820</v>
      </c>
      <c r="F493" s="138" t="s">
        <v>821</v>
      </c>
      <c r="G493" s="139" t="s">
        <v>532</v>
      </c>
      <c r="H493" s="140">
        <v>2</v>
      </c>
      <c r="I493" s="141"/>
      <c r="J493" s="142">
        <f>ROUND(I493*H493,2)</f>
        <v>0</v>
      </c>
      <c r="K493" s="138" t="s">
        <v>195</v>
      </c>
      <c r="L493" s="32"/>
      <c r="M493" s="143" t="s">
        <v>1</v>
      </c>
      <c r="N493" s="144" t="s">
        <v>42</v>
      </c>
      <c r="P493" s="145">
        <f>O493*H493</f>
        <v>0</v>
      </c>
      <c r="Q493" s="145">
        <v>6.9999999999999999E-4</v>
      </c>
      <c r="R493" s="145">
        <f>Q493*H493</f>
        <v>1.4E-3</v>
      </c>
      <c r="S493" s="145">
        <v>0</v>
      </c>
      <c r="T493" s="146">
        <f>S493*H493</f>
        <v>0</v>
      </c>
      <c r="AR493" s="147" t="s">
        <v>184</v>
      </c>
      <c r="AT493" s="147" t="s">
        <v>191</v>
      </c>
      <c r="AU493" s="147" t="s">
        <v>87</v>
      </c>
      <c r="AY493" s="17" t="s">
        <v>185</v>
      </c>
      <c r="BE493" s="148">
        <f>IF(N493="základní",J493,0)</f>
        <v>0</v>
      </c>
      <c r="BF493" s="148">
        <f>IF(N493="snížená",J493,0)</f>
        <v>0</v>
      </c>
      <c r="BG493" s="148">
        <f>IF(N493="zákl. přenesená",J493,0)</f>
        <v>0</v>
      </c>
      <c r="BH493" s="148">
        <f>IF(N493="sníž. přenesená",J493,0)</f>
        <v>0</v>
      </c>
      <c r="BI493" s="148">
        <f>IF(N493="nulová",J493,0)</f>
        <v>0</v>
      </c>
      <c r="BJ493" s="17" t="s">
        <v>85</v>
      </c>
      <c r="BK493" s="148">
        <f>ROUND(I493*H493,2)</f>
        <v>0</v>
      </c>
      <c r="BL493" s="17" t="s">
        <v>184</v>
      </c>
      <c r="BM493" s="147" t="s">
        <v>822</v>
      </c>
    </row>
    <row r="494" spans="2:65" s="1" customFormat="1" x14ac:dyDescent="0.2">
      <c r="B494" s="32"/>
      <c r="D494" s="149" t="s">
        <v>198</v>
      </c>
      <c r="F494" s="150" t="s">
        <v>823</v>
      </c>
      <c r="I494" s="151"/>
      <c r="L494" s="32"/>
      <c r="M494" s="152"/>
      <c r="T494" s="56"/>
      <c r="AT494" s="17" t="s">
        <v>198</v>
      </c>
      <c r="AU494" s="17" t="s">
        <v>87</v>
      </c>
    </row>
    <row r="495" spans="2:65" s="13" customFormat="1" x14ac:dyDescent="0.2">
      <c r="B495" s="159"/>
      <c r="D495" s="149" t="s">
        <v>199</v>
      </c>
      <c r="E495" s="160" t="s">
        <v>1</v>
      </c>
      <c r="F495" s="161" t="s">
        <v>824</v>
      </c>
      <c r="H495" s="162">
        <v>2</v>
      </c>
      <c r="I495" s="163"/>
      <c r="L495" s="159"/>
      <c r="M495" s="164"/>
      <c r="T495" s="165"/>
      <c r="AT495" s="160" t="s">
        <v>199</v>
      </c>
      <c r="AU495" s="160" t="s">
        <v>87</v>
      </c>
      <c r="AV495" s="13" t="s">
        <v>87</v>
      </c>
      <c r="AW495" s="13" t="s">
        <v>33</v>
      </c>
      <c r="AX495" s="13" t="s">
        <v>85</v>
      </c>
      <c r="AY495" s="160" t="s">
        <v>185</v>
      </c>
    </row>
    <row r="496" spans="2:65" s="1" customFormat="1" ht="16.5" customHeight="1" x14ac:dyDescent="0.2">
      <c r="B496" s="32"/>
      <c r="C496" s="136" t="s">
        <v>825</v>
      </c>
      <c r="D496" s="136" t="s">
        <v>191</v>
      </c>
      <c r="E496" s="137" t="s">
        <v>826</v>
      </c>
      <c r="F496" s="138" t="s">
        <v>827</v>
      </c>
      <c r="G496" s="139" t="s">
        <v>532</v>
      </c>
      <c r="H496" s="140">
        <v>4</v>
      </c>
      <c r="I496" s="141"/>
      <c r="J496" s="142">
        <f>ROUND(I496*H496,2)</f>
        <v>0</v>
      </c>
      <c r="K496" s="138" t="s">
        <v>195</v>
      </c>
      <c r="L496" s="32"/>
      <c r="M496" s="143" t="s">
        <v>1</v>
      </c>
      <c r="N496" s="144" t="s">
        <v>42</v>
      </c>
      <c r="P496" s="145">
        <f>O496*H496</f>
        <v>0</v>
      </c>
      <c r="Q496" s="145">
        <v>0.11241</v>
      </c>
      <c r="R496" s="145">
        <f>Q496*H496</f>
        <v>0.44963999999999998</v>
      </c>
      <c r="S496" s="145">
        <v>0</v>
      </c>
      <c r="T496" s="146">
        <f>S496*H496</f>
        <v>0</v>
      </c>
      <c r="AR496" s="147" t="s">
        <v>184</v>
      </c>
      <c r="AT496" s="147" t="s">
        <v>191</v>
      </c>
      <c r="AU496" s="147" t="s">
        <v>87</v>
      </c>
      <c r="AY496" s="17" t="s">
        <v>185</v>
      </c>
      <c r="BE496" s="148">
        <f>IF(N496="základní",J496,0)</f>
        <v>0</v>
      </c>
      <c r="BF496" s="148">
        <f>IF(N496="snížená",J496,0)</f>
        <v>0</v>
      </c>
      <c r="BG496" s="148">
        <f>IF(N496="zákl. přenesená",J496,0)</f>
        <v>0</v>
      </c>
      <c r="BH496" s="148">
        <f>IF(N496="sníž. přenesená",J496,0)</f>
        <v>0</v>
      </c>
      <c r="BI496" s="148">
        <f>IF(N496="nulová",J496,0)</f>
        <v>0</v>
      </c>
      <c r="BJ496" s="17" t="s">
        <v>85</v>
      </c>
      <c r="BK496" s="148">
        <f>ROUND(I496*H496,2)</f>
        <v>0</v>
      </c>
      <c r="BL496" s="17" t="s">
        <v>184</v>
      </c>
      <c r="BM496" s="147" t="s">
        <v>828</v>
      </c>
    </row>
    <row r="497" spans="2:65" s="1" customFormat="1" x14ac:dyDescent="0.2">
      <c r="B497" s="32"/>
      <c r="D497" s="149" t="s">
        <v>198</v>
      </c>
      <c r="F497" s="150" t="s">
        <v>829</v>
      </c>
      <c r="I497" s="151"/>
      <c r="L497" s="32"/>
      <c r="M497" s="152"/>
      <c r="T497" s="56"/>
      <c r="AT497" s="17" t="s">
        <v>198</v>
      </c>
      <c r="AU497" s="17" t="s">
        <v>87</v>
      </c>
    </row>
    <row r="498" spans="2:65" s="13" customFormat="1" x14ac:dyDescent="0.2">
      <c r="B498" s="159"/>
      <c r="D498" s="149" t="s">
        <v>199</v>
      </c>
      <c r="E498" s="160" t="s">
        <v>1</v>
      </c>
      <c r="F498" s="161" t="s">
        <v>830</v>
      </c>
      <c r="H498" s="162">
        <v>4</v>
      </c>
      <c r="I498" s="163"/>
      <c r="L498" s="159"/>
      <c r="M498" s="164"/>
      <c r="T498" s="165"/>
      <c r="AT498" s="160" t="s">
        <v>199</v>
      </c>
      <c r="AU498" s="160" t="s">
        <v>87</v>
      </c>
      <c r="AV498" s="13" t="s">
        <v>87</v>
      </c>
      <c r="AW498" s="13" t="s">
        <v>33</v>
      </c>
      <c r="AX498" s="13" t="s">
        <v>85</v>
      </c>
      <c r="AY498" s="160" t="s">
        <v>185</v>
      </c>
    </row>
    <row r="499" spans="2:65" s="1" customFormat="1" ht="16.5" customHeight="1" x14ac:dyDescent="0.2">
      <c r="B499" s="32"/>
      <c r="C499" s="136" t="s">
        <v>831</v>
      </c>
      <c r="D499" s="136" t="s">
        <v>191</v>
      </c>
      <c r="E499" s="137" t="s">
        <v>832</v>
      </c>
      <c r="F499" s="138" t="s">
        <v>833</v>
      </c>
      <c r="G499" s="139" t="s">
        <v>365</v>
      </c>
      <c r="H499" s="140">
        <v>73.3</v>
      </c>
      <c r="I499" s="141"/>
      <c r="J499" s="142">
        <f>ROUND(I499*H499,2)</f>
        <v>0</v>
      </c>
      <c r="K499" s="138" t="s">
        <v>195</v>
      </c>
      <c r="L499" s="32"/>
      <c r="M499" s="143" t="s">
        <v>1</v>
      </c>
      <c r="N499" s="144" t="s">
        <v>42</v>
      </c>
      <c r="P499" s="145">
        <f>O499*H499</f>
        <v>0</v>
      </c>
      <c r="Q499" s="145">
        <v>0.1295</v>
      </c>
      <c r="R499" s="145">
        <f>Q499*H499</f>
        <v>9.4923500000000001</v>
      </c>
      <c r="S499" s="145">
        <v>0</v>
      </c>
      <c r="T499" s="146">
        <f>S499*H499</f>
        <v>0</v>
      </c>
      <c r="AR499" s="147" t="s">
        <v>184</v>
      </c>
      <c r="AT499" s="147" t="s">
        <v>191</v>
      </c>
      <c r="AU499" s="147" t="s">
        <v>87</v>
      </c>
      <c r="AY499" s="17" t="s">
        <v>185</v>
      </c>
      <c r="BE499" s="148">
        <f>IF(N499="základní",J499,0)</f>
        <v>0</v>
      </c>
      <c r="BF499" s="148">
        <f>IF(N499="snížená",J499,0)</f>
        <v>0</v>
      </c>
      <c r="BG499" s="148">
        <f>IF(N499="zákl. přenesená",J499,0)</f>
        <v>0</v>
      </c>
      <c r="BH499" s="148">
        <f>IF(N499="sníž. přenesená",J499,0)</f>
        <v>0</v>
      </c>
      <c r="BI499" s="148">
        <f>IF(N499="nulová",J499,0)</f>
        <v>0</v>
      </c>
      <c r="BJ499" s="17" t="s">
        <v>85</v>
      </c>
      <c r="BK499" s="148">
        <f>ROUND(I499*H499,2)</f>
        <v>0</v>
      </c>
      <c r="BL499" s="17" t="s">
        <v>184</v>
      </c>
      <c r="BM499" s="147" t="s">
        <v>834</v>
      </c>
    </row>
    <row r="500" spans="2:65" s="1" customFormat="1" ht="19.2" x14ac:dyDescent="0.2">
      <c r="B500" s="32"/>
      <c r="D500" s="149" t="s">
        <v>198</v>
      </c>
      <c r="F500" s="150" t="s">
        <v>835</v>
      </c>
      <c r="I500" s="151"/>
      <c r="L500" s="32"/>
      <c r="M500" s="152"/>
      <c r="T500" s="56"/>
      <c r="AT500" s="17" t="s">
        <v>198</v>
      </c>
      <c r="AU500" s="17" t="s">
        <v>87</v>
      </c>
    </row>
    <row r="501" spans="2:65" s="13" customFormat="1" x14ac:dyDescent="0.2">
      <c r="B501" s="159"/>
      <c r="D501" s="149" t="s">
        <v>199</v>
      </c>
      <c r="E501" s="160" t="s">
        <v>1</v>
      </c>
      <c r="F501" s="161" t="s">
        <v>836</v>
      </c>
      <c r="H501" s="162">
        <v>73.3</v>
      </c>
      <c r="I501" s="163"/>
      <c r="L501" s="159"/>
      <c r="M501" s="164"/>
      <c r="T501" s="165"/>
      <c r="AT501" s="160" t="s">
        <v>199</v>
      </c>
      <c r="AU501" s="160" t="s">
        <v>87</v>
      </c>
      <c r="AV501" s="13" t="s">
        <v>87</v>
      </c>
      <c r="AW501" s="13" t="s">
        <v>33</v>
      </c>
      <c r="AX501" s="13" t="s">
        <v>85</v>
      </c>
      <c r="AY501" s="160" t="s">
        <v>185</v>
      </c>
    </row>
    <row r="502" spans="2:65" s="1" customFormat="1" ht="16.5" customHeight="1" x14ac:dyDescent="0.2">
      <c r="B502" s="32"/>
      <c r="C502" s="176" t="s">
        <v>837</v>
      </c>
      <c r="D502" s="176" t="s">
        <v>455</v>
      </c>
      <c r="E502" s="177" t="s">
        <v>838</v>
      </c>
      <c r="F502" s="178" t="s">
        <v>839</v>
      </c>
      <c r="G502" s="179" t="s">
        <v>365</v>
      </c>
      <c r="H502" s="180">
        <v>73.3</v>
      </c>
      <c r="I502" s="181"/>
      <c r="J502" s="182">
        <f>ROUND(I502*H502,2)</f>
        <v>0</v>
      </c>
      <c r="K502" s="178" t="s">
        <v>195</v>
      </c>
      <c r="L502" s="183"/>
      <c r="M502" s="184" t="s">
        <v>1</v>
      </c>
      <c r="N502" s="185" t="s">
        <v>42</v>
      </c>
      <c r="P502" s="145">
        <f>O502*H502</f>
        <v>0</v>
      </c>
      <c r="Q502" s="145">
        <v>5.6120000000000003E-2</v>
      </c>
      <c r="R502" s="145">
        <f>Q502*H502</f>
        <v>4.1135960000000003</v>
      </c>
      <c r="S502" s="145">
        <v>0</v>
      </c>
      <c r="T502" s="146">
        <f>S502*H502</f>
        <v>0</v>
      </c>
      <c r="AR502" s="147" t="s">
        <v>236</v>
      </c>
      <c r="AT502" s="147" t="s">
        <v>455</v>
      </c>
      <c r="AU502" s="147" t="s">
        <v>87</v>
      </c>
      <c r="AY502" s="17" t="s">
        <v>185</v>
      </c>
      <c r="BE502" s="148">
        <f>IF(N502="základní",J502,0)</f>
        <v>0</v>
      </c>
      <c r="BF502" s="148">
        <f>IF(N502="snížená",J502,0)</f>
        <v>0</v>
      </c>
      <c r="BG502" s="148">
        <f>IF(N502="zákl. přenesená",J502,0)</f>
        <v>0</v>
      </c>
      <c r="BH502" s="148">
        <f>IF(N502="sníž. přenesená",J502,0)</f>
        <v>0</v>
      </c>
      <c r="BI502" s="148">
        <f>IF(N502="nulová",J502,0)</f>
        <v>0</v>
      </c>
      <c r="BJ502" s="17" t="s">
        <v>85</v>
      </c>
      <c r="BK502" s="148">
        <f>ROUND(I502*H502,2)</f>
        <v>0</v>
      </c>
      <c r="BL502" s="17" t="s">
        <v>184</v>
      </c>
      <c r="BM502" s="147" t="s">
        <v>840</v>
      </c>
    </row>
    <row r="503" spans="2:65" s="1" customFormat="1" x14ac:dyDescent="0.2">
      <c r="B503" s="32"/>
      <c r="D503" s="149" t="s">
        <v>198</v>
      </c>
      <c r="F503" s="150" t="s">
        <v>839</v>
      </c>
      <c r="I503" s="151"/>
      <c r="L503" s="32"/>
      <c r="M503" s="152"/>
      <c r="T503" s="56"/>
      <c r="AT503" s="17" t="s">
        <v>198</v>
      </c>
      <c r="AU503" s="17" t="s">
        <v>87</v>
      </c>
    </row>
    <row r="504" spans="2:65" s="13" customFormat="1" x14ac:dyDescent="0.2">
      <c r="B504" s="159"/>
      <c r="D504" s="149" t="s">
        <v>199</v>
      </c>
      <c r="E504" s="160" t="s">
        <v>1</v>
      </c>
      <c r="F504" s="161" t="s">
        <v>841</v>
      </c>
      <c r="H504" s="162">
        <v>73.3</v>
      </c>
      <c r="I504" s="163"/>
      <c r="L504" s="159"/>
      <c r="M504" s="164"/>
      <c r="T504" s="165"/>
      <c r="AT504" s="160" t="s">
        <v>199</v>
      </c>
      <c r="AU504" s="160" t="s">
        <v>87</v>
      </c>
      <c r="AV504" s="13" t="s">
        <v>87</v>
      </c>
      <c r="AW504" s="13" t="s">
        <v>33</v>
      </c>
      <c r="AX504" s="13" t="s">
        <v>85</v>
      </c>
      <c r="AY504" s="160" t="s">
        <v>185</v>
      </c>
    </row>
    <row r="505" spans="2:65" s="1" customFormat="1" ht="16.5" customHeight="1" x14ac:dyDescent="0.2">
      <c r="B505" s="32"/>
      <c r="C505" s="136" t="s">
        <v>842</v>
      </c>
      <c r="D505" s="136" t="s">
        <v>191</v>
      </c>
      <c r="E505" s="137" t="s">
        <v>843</v>
      </c>
      <c r="F505" s="138" t="s">
        <v>844</v>
      </c>
      <c r="G505" s="139" t="s">
        <v>365</v>
      </c>
      <c r="H505" s="140">
        <v>142.5</v>
      </c>
      <c r="I505" s="141"/>
      <c r="J505" s="142">
        <f>ROUND(I505*H505,2)</f>
        <v>0</v>
      </c>
      <c r="K505" s="138" t="s">
        <v>195</v>
      </c>
      <c r="L505" s="32"/>
      <c r="M505" s="143" t="s">
        <v>1</v>
      </c>
      <c r="N505" s="144" t="s">
        <v>42</v>
      </c>
      <c r="P505" s="145">
        <f>O505*H505</f>
        <v>0</v>
      </c>
      <c r="Q505" s="145">
        <v>0.16849</v>
      </c>
      <c r="R505" s="145">
        <f>Q505*H505</f>
        <v>24.009824999999999</v>
      </c>
      <c r="S505" s="145">
        <v>0</v>
      </c>
      <c r="T505" s="146">
        <f>S505*H505</f>
        <v>0</v>
      </c>
      <c r="AR505" s="147" t="s">
        <v>184</v>
      </c>
      <c r="AT505" s="147" t="s">
        <v>191</v>
      </c>
      <c r="AU505" s="147" t="s">
        <v>87</v>
      </c>
      <c r="AY505" s="17" t="s">
        <v>185</v>
      </c>
      <c r="BE505" s="148">
        <f>IF(N505="základní",J505,0)</f>
        <v>0</v>
      </c>
      <c r="BF505" s="148">
        <f>IF(N505="snížená",J505,0)</f>
        <v>0</v>
      </c>
      <c r="BG505" s="148">
        <f>IF(N505="zákl. přenesená",J505,0)</f>
        <v>0</v>
      </c>
      <c r="BH505" s="148">
        <f>IF(N505="sníž. přenesená",J505,0)</f>
        <v>0</v>
      </c>
      <c r="BI505" s="148">
        <f>IF(N505="nulová",J505,0)</f>
        <v>0</v>
      </c>
      <c r="BJ505" s="17" t="s">
        <v>85</v>
      </c>
      <c r="BK505" s="148">
        <f>ROUND(I505*H505,2)</f>
        <v>0</v>
      </c>
      <c r="BL505" s="17" t="s">
        <v>184</v>
      </c>
      <c r="BM505" s="147" t="s">
        <v>845</v>
      </c>
    </row>
    <row r="506" spans="2:65" s="1" customFormat="1" ht="19.2" x14ac:dyDescent="0.2">
      <c r="B506" s="32"/>
      <c r="D506" s="149" t="s">
        <v>198</v>
      </c>
      <c r="F506" s="150" t="s">
        <v>846</v>
      </c>
      <c r="I506" s="151"/>
      <c r="L506" s="32"/>
      <c r="M506" s="152"/>
      <c r="T506" s="56"/>
      <c r="AT506" s="17" t="s">
        <v>198</v>
      </c>
      <c r="AU506" s="17" t="s">
        <v>87</v>
      </c>
    </row>
    <row r="507" spans="2:65" s="13" customFormat="1" x14ac:dyDescent="0.2">
      <c r="B507" s="159"/>
      <c r="D507" s="149" t="s">
        <v>199</v>
      </c>
      <c r="E507" s="160" t="s">
        <v>1</v>
      </c>
      <c r="F507" s="161" t="s">
        <v>847</v>
      </c>
      <c r="H507" s="162">
        <v>142.5</v>
      </c>
      <c r="I507" s="163"/>
      <c r="L507" s="159"/>
      <c r="M507" s="164"/>
      <c r="T507" s="165"/>
      <c r="AT507" s="160" t="s">
        <v>199</v>
      </c>
      <c r="AU507" s="160" t="s">
        <v>87</v>
      </c>
      <c r="AV507" s="13" t="s">
        <v>87</v>
      </c>
      <c r="AW507" s="13" t="s">
        <v>33</v>
      </c>
      <c r="AX507" s="13" t="s">
        <v>85</v>
      </c>
      <c r="AY507" s="160" t="s">
        <v>185</v>
      </c>
    </row>
    <row r="508" spans="2:65" s="1" customFormat="1" ht="16.5" customHeight="1" x14ac:dyDescent="0.2">
      <c r="B508" s="32"/>
      <c r="C508" s="176" t="s">
        <v>848</v>
      </c>
      <c r="D508" s="176" t="s">
        <v>455</v>
      </c>
      <c r="E508" s="177" t="s">
        <v>849</v>
      </c>
      <c r="F508" s="178" t="s">
        <v>850</v>
      </c>
      <c r="G508" s="179" t="s">
        <v>365</v>
      </c>
      <c r="H508" s="180">
        <v>31.116</v>
      </c>
      <c r="I508" s="181"/>
      <c r="J508" s="182">
        <f>ROUND(I508*H508,2)</f>
        <v>0</v>
      </c>
      <c r="K508" s="178" t="s">
        <v>195</v>
      </c>
      <c r="L508" s="183"/>
      <c r="M508" s="184" t="s">
        <v>1</v>
      </c>
      <c r="N508" s="185" t="s">
        <v>42</v>
      </c>
      <c r="P508" s="145">
        <f>O508*H508</f>
        <v>0</v>
      </c>
      <c r="Q508" s="145">
        <v>0.105</v>
      </c>
      <c r="R508" s="145">
        <f>Q508*H508</f>
        <v>3.2671799999999998</v>
      </c>
      <c r="S508" s="145">
        <v>0</v>
      </c>
      <c r="T508" s="146">
        <f>S508*H508</f>
        <v>0</v>
      </c>
      <c r="AR508" s="147" t="s">
        <v>236</v>
      </c>
      <c r="AT508" s="147" t="s">
        <v>455</v>
      </c>
      <c r="AU508" s="147" t="s">
        <v>87</v>
      </c>
      <c r="AY508" s="17" t="s">
        <v>185</v>
      </c>
      <c r="BE508" s="148">
        <f>IF(N508="základní",J508,0)</f>
        <v>0</v>
      </c>
      <c r="BF508" s="148">
        <f>IF(N508="snížená",J508,0)</f>
        <v>0</v>
      </c>
      <c r="BG508" s="148">
        <f>IF(N508="zákl. přenesená",J508,0)</f>
        <v>0</v>
      </c>
      <c r="BH508" s="148">
        <f>IF(N508="sníž. přenesená",J508,0)</f>
        <v>0</v>
      </c>
      <c r="BI508" s="148">
        <f>IF(N508="nulová",J508,0)</f>
        <v>0</v>
      </c>
      <c r="BJ508" s="17" t="s">
        <v>85</v>
      </c>
      <c r="BK508" s="148">
        <f>ROUND(I508*H508,2)</f>
        <v>0</v>
      </c>
      <c r="BL508" s="17" t="s">
        <v>184</v>
      </c>
      <c r="BM508" s="147" t="s">
        <v>851</v>
      </c>
    </row>
    <row r="509" spans="2:65" s="1" customFormat="1" x14ac:dyDescent="0.2">
      <c r="B509" s="32"/>
      <c r="D509" s="149" t="s">
        <v>198</v>
      </c>
      <c r="F509" s="150" t="s">
        <v>850</v>
      </c>
      <c r="I509" s="151"/>
      <c r="L509" s="32"/>
      <c r="M509" s="152"/>
      <c r="T509" s="56"/>
      <c r="AT509" s="17" t="s">
        <v>198</v>
      </c>
      <c r="AU509" s="17" t="s">
        <v>87</v>
      </c>
    </row>
    <row r="510" spans="2:65" s="13" customFormat="1" x14ac:dyDescent="0.2">
      <c r="B510" s="159"/>
      <c r="D510" s="149" t="s">
        <v>199</v>
      </c>
      <c r="E510" s="160" t="s">
        <v>1</v>
      </c>
      <c r="F510" s="161" t="s">
        <v>852</v>
      </c>
      <c r="H510" s="162">
        <v>142.5</v>
      </c>
      <c r="I510" s="163"/>
      <c r="L510" s="159"/>
      <c r="M510" s="164"/>
      <c r="T510" s="165"/>
      <c r="AT510" s="160" t="s">
        <v>199</v>
      </c>
      <c r="AU510" s="160" t="s">
        <v>87</v>
      </c>
      <c r="AV510" s="13" t="s">
        <v>87</v>
      </c>
      <c r="AW510" s="13" t="s">
        <v>33</v>
      </c>
      <c r="AX510" s="13" t="s">
        <v>77</v>
      </c>
      <c r="AY510" s="160" t="s">
        <v>185</v>
      </c>
    </row>
    <row r="511" spans="2:65" s="13" customFormat="1" x14ac:dyDescent="0.2">
      <c r="B511" s="159"/>
      <c r="D511" s="149" t="s">
        <v>199</v>
      </c>
      <c r="E511" s="160" t="s">
        <v>1</v>
      </c>
      <c r="F511" s="161" t="s">
        <v>853</v>
      </c>
      <c r="H511" s="162">
        <v>-5.89</v>
      </c>
      <c r="I511" s="163"/>
      <c r="L511" s="159"/>
      <c r="M511" s="164"/>
      <c r="T511" s="165"/>
      <c r="AT511" s="160" t="s">
        <v>199</v>
      </c>
      <c r="AU511" s="160" t="s">
        <v>87</v>
      </c>
      <c r="AV511" s="13" t="s">
        <v>87</v>
      </c>
      <c r="AW511" s="13" t="s">
        <v>33</v>
      </c>
      <c r="AX511" s="13" t="s">
        <v>77</v>
      </c>
      <c r="AY511" s="160" t="s">
        <v>185</v>
      </c>
    </row>
    <row r="512" spans="2:65" s="12" customFormat="1" x14ac:dyDescent="0.2">
      <c r="B512" s="153"/>
      <c r="D512" s="149" t="s">
        <v>199</v>
      </c>
      <c r="E512" s="154" t="s">
        <v>1</v>
      </c>
      <c r="F512" s="155" t="s">
        <v>854</v>
      </c>
      <c r="H512" s="154" t="s">
        <v>1</v>
      </c>
      <c r="I512" s="156"/>
      <c r="L512" s="153"/>
      <c r="M512" s="157"/>
      <c r="T512" s="158"/>
      <c r="AT512" s="154" t="s">
        <v>199</v>
      </c>
      <c r="AU512" s="154" t="s">
        <v>87</v>
      </c>
      <c r="AV512" s="12" t="s">
        <v>85</v>
      </c>
      <c r="AW512" s="12" t="s">
        <v>33</v>
      </c>
      <c r="AX512" s="12" t="s">
        <v>77</v>
      </c>
      <c r="AY512" s="154" t="s">
        <v>185</v>
      </c>
    </row>
    <row r="513" spans="2:65" s="13" customFormat="1" x14ac:dyDescent="0.2">
      <c r="B513" s="159"/>
      <c r="D513" s="149" t="s">
        <v>199</v>
      </c>
      <c r="E513" s="160" t="s">
        <v>1</v>
      </c>
      <c r="F513" s="161" t="s">
        <v>855</v>
      </c>
      <c r="H513" s="162">
        <v>-106.104</v>
      </c>
      <c r="I513" s="163"/>
      <c r="L513" s="159"/>
      <c r="M513" s="164"/>
      <c r="T513" s="165"/>
      <c r="AT513" s="160" t="s">
        <v>199</v>
      </c>
      <c r="AU513" s="160" t="s">
        <v>87</v>
      </c>
      <c r="AV513" s="13" t="s">
        <v>87</v>
      </c>
      <c r="AW513" s="13" t="s">
        <v>33</v>
      </c>
      <c r="AX513" s="13" t="s">
        <v>77</v>
      </c>
      <c r="AY513" s="160" t="s">
        <v>185</v>
      </c>
    </row>
    <row r="514" spans="2:65" s="14" customFormat="1" x14ac:dyDescent="0.2">
      <c r="B514" s="169"/>
      <c r="D514" s="149" t="s">
        <v>199</v>
      </c>
      <c r="E514" s="170" t="s">
        <v>1</v>
      </c>
      <c r="F514" s="171" t="s">
        <v>324</v>
      </c>
      <c r="H514" s="172">
        <v>30.506</v>
      </c>
      <c r="I514" s="173"/>
      <c r="L514" s="169"/>
      <c r="M514" s="174"/>
      <c r="T514" s="175"/>
      <c r="AT514" s="170" t="s">
        <v>199</v>
      </c>
      <c r="AU514" s="170" t="s">
        <v>87</v>
      </c>
      <c r="AV514" s="14" t="s">
        <v>184</v>
      </c>
      <c r="AW514" s="14" t="s">
        <v>33</v>
      </c>
      <c r="AX514" s="14" t="s">
        <v>85</v>
      </c>
      <c r="AY514" s="170" t="s">
        <v>185</v>
      </c>
    </row>
    <row r="515" spans="2:65" s="13" customFormat="1" x14ac:dyDescent="0.2">
      <c r="B515" s="159"/>
      <c r="D515" s="149" t="s">
        <v>199</v>
      </c>
      <c r="F515" s="161" t="s">
        <v>856</v>
      </c>
      <c r="H515" s="162">
        <v>31.116</v>
      </c>
      <c r="I515" s="163"/>
      <c r="L515" s="159"/>
      <c r="M515" s="164"/>
      <c r="T515" s="165"/>
      <c r="AT515" s="160" t="s">
        <v>199</v>
      </c>
      <c r="AU515" s="160" t="s">
        <v>87</v>
      </c>
      <c r="AV515" s="13" t="s">
        <v>87</v>
      </c>
      <c r="AW515" s="13" t="s">
        <v>4</v>
      </c>
      <c r="AX515" s="13" t="s">
        <v>85</v>
      </c>
      <c r="AY515" s="160" t="s">
        <v>185</v>
      </c>
    </row>
    <row r="516" spans="2:65" s="1" customFormat="1" ht="16.5" customHeight="1" x14ac:dyDescent="0.2">
      <c r="B516" s="32"/>
      <c r="C516" s="176" t="s">
        <v>857</v>
      </c>
      <c r="D516" s="176" t="s">
        <v>455</v>
      </c>
      <c r="E516" s="177" t="s">
        <v>858</v>
      </c>
      <c r="F516" s="178" t="s">
        <v>859</v>
      </c>
      <c r="G516" s="179" t="s">
        <v>365</v>
      </c>
      <c r="H516" s="180">
        <v>1.2749999999999999</v>
      </c>
      <c r="I516" s="181"/>
      <c r="J516" s="182">
        <f>ROUND(I516*H516,2)</f>
        <v>0</v>
      </c>
      <c r="K516" s="178" t="s">
        <v>195</v>
      </c>
      <c r="L516" s="183"/>
      <c r="M516" s="184" t="s">
        <v>1</v>
      </c>
      <c r="N516" s="185" t="s">
        <v>42</v>
      </c>
      <c r="P516" s="145">
        <f>O516*H516</f>
        <v>0</v>
      </c>
      <c r="Q516" s="145">
        <v>0.105</v>
      </c>
      <c r="R516" s="145">
        <f>Q516*H516</f>
        <v>0.13387499999999999</v>
      </c>
      <c r="S516" s="145">
        <v>0</v>
      </c>
      <c r="T516" s="146">
        <f>S516*H516</f>
        <v>0</v>
      </c>
      <c r="AR516" s="147" t="s">
        <v>236</v>
      </c>
      <c r="AT516" s="147" t="s">
        <v>455</v>
      </c>
      <c r="AU516" s="147" t="s">
        <v>87</v>
      </c>
      <c r="AY516" s="17" t="s">
        <v>185</v>
      </c>
      <c r="BE516" s="148">
        <f>IF(N516="základní",J516,0)</f>
        <v>0</v>
      </c>
      <c r="BF516" s="148">
        <f>IF(N516="snížená",J516,0)</f>
        <v>0</v>
      </c>
      <c r="BG516" s="148">
        <f>IF(N516="zákl. přenesená",J516,0)</f>
        <v>0</v>
      </c>
      <c r="BH516" s="148">
        <f>IF(N516="sníž. přenesená",J516,0)</f>
        <v>0</v>
      </c>
      <c r="BI516" s="148">
        <f>IF(N516="nulová",J516,0)</f>
        <v>0</v>
      </c>
      <c r="BJ516" s="17" t="s">
        <v>85</v>
      </c>
      <c r="BK516" s="148">
        <f>ROUND(I516*H516,2)</f>
        <v>0</v>
      </c>
      <c r="BL516" s="17" t="s">
        <v>184</v>
      </c>
      <c r="BM516" s="147" t="s">
        <v>860</v>
      </c>
    </row>
    <row r="517" spans="2:65" s="1" customFormat="1" x14ac:dyDescent="0.2">
      <c r="B517" s="32"/>
      <c r="D517" s="149" t="s">
        <v>198</v>
      </c>
      <c r="F517" s="150" t="s">
        <v>859</v>
      </c>
      <c r="I517" s="151"/>
      <c r="L517" s="32"/>
      <c r="M517" s="152"/>
      <c r="T517" s="56"/>
      <c r="AT517" s="17" t="s">
        <v>198</v>
      </c>
      <c r="AU517" s="17" t="s">
        <v>87</v>
      </c>
    </row>
    <row r="518" spans="2:65" s="13" customFormat="1" x14ac:dyDescent="0.2">
      <c r="B518" s="159"/>
      <c r="D518" s="149" t="s">
        <v>199</v>
      </c>
      <c r="E518" s="160" t="s">
        <v>1</v>
      </c>
      <c r="F518" s="161" t="s">
        <v>861</v>
      </c>
      <c r="H518" s="162">
        <v>1.25</v>
      </c>
      <c r="I518" s="163"/>
      <c r="L518" s="159"/>
      <c r="M518" s="164"/>
      <c r="T518" s="165"/>
      <c r="AT518" s="160" t="s">
        <v>199</v>
      </c>
      <c r="AU518" s="160" t="s">
        <v>87</v>
      </c>
      <c r="AV518" s="13" t="s">
        <v>87</v>
      </c>
      <c r="AW518" s="13" t="s">
        <v>33</v>
      </c>
      <c r="AX518" s="13" t="s">
        <v>85</v>
      </c>
      <c r="AY518" s="160" t="s">
        <v>185</v>
      </c>
    </row>
    <row r="519" spans="2:65" s="13" customFormat="1" x14ac:dyDescent="0.2">
      <c r="B519" s="159"/>
      <c r="D519" s="149" t="s">
        <v>199</v>
      </c>
      <c r="F519" s="161" t="s">
        <v>862</v>
      </c>
      <c r="H519" s="162">
        <v>1.2749999999999999</v>
      </c>
      <c r="I519" s="163"/>
      <c r="L519" s="159"/>
      <c r="M519" s="164"/>
      <c r="T519" s="165"/>
      <c r="AT519" s="160" t="s">
        <v>199</v>
      </c>
      <c r="AU519" s="160" t="s">
        <v>87</v>
      </c>
      <c r="AV519" s="13" t="s">
        <v>87</v>
      </c>
      <c r="AW519" s="13" t="s">
        <v>4</v>
      </c>
      <c r="AX519" s="13" t="s">
        <v>85</v>
      </c>
      <c r="AY519" s="160" t="s">
        <v>185</v>
      </c>
    </row>
    <row r="520" spans="2:65" s="1" customFormat="1" ht="16.5" customHeight="1" x14ac:dyDescent="0.2">
      <c r="B520" s="32"/>
      <c r="C520" s="176" t="s">
        <v>863</v>
      </c>
      <c r="D520" s="176" t="s">
        <v>455</v>
      </c>
      <c r="E520" s="177" t="s">
        <v>864</v>
      </c>
      <c r="F520" s="178" t="s">
        <v>865</v>
      </c>
      <c r="G520" s="179" t="s">
        <v>365</v>
      </c>
      <c r="H520" s="180">
        <v>4.6399999999999997</v>
      </c>
      <c r="I520" s="181"/>
      <c r="J520" s="182">
        <f>ROUND(I520*H520,2)</f>
        <v>0</v>
      </c>
      <c r="K520" s="178" t="s">
        <v>195</v>
      </c>
      <c r="L520" s="183"/>
      <c r="M520" s="184" t="s">
        <v>1</v>
      </c>
      <c r="N520" s="185" t="s">
        <v>42</v>
      </c>
      <c r="P520" s="145">
        <f>O520*H520</f>
        <v>0</v>
      </c>
      <c r="Q520" s="145">
        <v>0.105</v>
      </c>
      <c r="R520" s="145">
        <f>Q520*H520</f>
        <v>0.48719999999999997</v>
      </c>
      <c r="S520" s="145">
        <v>0</v>
      </c>
      <c r="T520" s="146">
        <f>S520*H520</f>
        <v>0</v>
      </c>
      <c r="AR520" s="147" t="s">
        <v>236</v>
      </c>
      <c r="AT520" s="147" t="s">
        <v>455</v>
      </c>
      <c r="AU520" s="147" t="s">
        <v>87</v>
      </c>
      <c r="AY520" s="17" t="s">
        <v>185</v>
      </c>
      <c r="BE520" s="148">
        <f>IF(N520="základní",J520,0)</f>
        <v>0</v>
      </c>
      <c r="BF520" s="148">
        <f>IF(N520="snížená",J520,0)</f>
        <v>0</v>
      </c>
      <c r="BG520" s="148">
        <f>IF(N520="zákl. přenesená",J520,0)</f>
        <v>0</v>
      </c>
      <c r="BH520" s="148">
        <f>IF(N520="sníž. přenesená",J520,0)</f>
        <v>0</v>
      </c>
      <c r="BI520" s="148">
        <f>IF(N520="nulová",J520,0)</f>
        <v>0</v>
      </c>
      <c r="BJ520" s="17" t="s">
        <v>85</v>
      </c>
      <c r="BK520" s="148">
        <f>ROUND(I520*H520,2)</f>
        <v>0</v>
      </c>
      <c r="BL520" s="17" t="s">
        <v>184</v>
      </c>
      <c r="BM520" s="147" t="s">
        <v>866</v>
      </c>
    </row>
    <row r="521" spans="2:65" s="1" customFormat="1" x14ac:dyDescent="0.2">
      <c r="B521" s="32"/>
      <c r="D521" s="149" t="s">
        <v>198</v>
      </c>
      <c r="F521" s="150" t="s">
        <v>865</v>
      </c>
      <c r="I521" s="151"/>
      <c r="L521" s="32"/>
      <c r="M521" s="152"/>
      <c r="T521" s="56"/>
      <c r="AT521" s="17" t="s">
        <v>198</v>
      </c>
      <c r="AU521" s="17" t="s">
        <v>87</v>
      </c>
    </row>
    <row r="522" spans="2:65" s="13" customFormat="1" x14ac:dyDescent="0.2">
      <c r="B522" s="159"/>
      <c r="D522" s="149" t="s">
        <v>199</v>
      </c>
      <c r="E522" s="160" t="s">
        <v>1</v>
      </c>
      <c r="F522" s="161" t="s">
        <v>867</v>
      </c>
      <c r="H522" s="162">
        <v>4.6399999999999997</v>
      </c>
      <c r="I522" s="163"/>
      <c r="L522" s="159"/>
      <c r="M522" s="164"/>
      <c r="T522" s="165"/>
      <c r="AT522" s="160" t="s">
        <v>199</v>
      </c>
      <c r="AU522" s="160" t="s">
        <v>87</v>
      </c>
      <c r="AV522" s="13" t="s">
        <v>87</v>
      </c>
      <c r="AW522" s="13" t="s">
        <v>33</v>
      </c>
      <c r="AX522" s="13" t="s">
        <v>85</v>
      </c>
      <c r="AY522" s="160" t="s">
        <v>185</v>
      </c>
    </row>
    <row r="523" spans="2:65" s="1" customFormat="1" ht="21.75" customHeight="1" x14ac:dyDescent="0.2">
      <c r="B523" s="32"/>
      <c r="C523" s="136" t="s">
        <v>868</v>
      </c>
      <c r="D523" s="136" t="s">
        <v>191</v>
      </c>
      <c r="E523" s="137" t="s">
        <v>869</v>
      </c>
      <c r="F523" s="138" t="s">
        <v>870</v>
      </c>
      <c r="G523" s="139" t="s">
        <v>296</v>
      </c>
      <c r="H523" s="140">
        <v>515</v>
      </c>
      <c r="I523" s="141"/>
      <c r="J523" s="142">
        <f>ROUND(I523*H523,2)</f>
        <v>0</v>
      </c>
      <c r="K523" s="138" t="s">
        <v>195</v>
      </c>
      <c r="L523" s="32"/>
      <c r="M523" s="143" t="s">
        <v>1</v>
      </c>
      <c r="N523" s="144" t="s">
        <v>42</v>
      </c>
      <c r="P523" s="145">
        <f>O523*H523</f>
        <v>0</v>
      </c>
      <c r="Q523" s="145">
        <v>3.6000000000000002E-4</v>
      </c>
      <c r="R523" s="145">
        <f>Q523*H523</f>
        <v>0.18540000000000001</v>
      </c>
      <c r="S523" s="145">
        <v>0</v>
      </c>
      <c r="T523" s="146">
        <f>S523*H523</f>
        <v>0</v>
      </c>
      <c r="AR523" s="147" t="s">
        <v>184</v>
      </c>
      <c r="AT523" s="147" t="s">
        <v>191</v>
      </c>
      <c r="AU523" s="147" t="s">
        <v>87</v>
      </c>
      <c r="AY523" s="17" t="s">
        <v>185</v>
      </c>
      <c r="BE523" s="148">
        <f>IF(N523="základní",J523,0)</f>
        <v>0</v>
      </c>
      <c r="BF523" s="148">
        <f>IF(N523="snížená",J523,0)</f>
        <v>0</v>
      </c>
      <c r="BG523" s="148">
        <f>IF(N523="zákl. přenesená",J523,0)</f>
        <v>0</v>
      </c>
      <c r="BH523" s="148">
        <f>IF(N523="sníž. přenesená",J523,0)</f>
        <v>0</v>
      </c>
      <c r="BI523" s="148">
        <f>IF(N523="nulová",J523,0)</f>
        <v>0</v>
      </c>
      <c r="BJ523" s="17" t="s">
        <v>85</v>
      </c>
      <c r="BK523" s="148">
        <f>ROUND(I523*H523,2)</f>
        <v>0</v>
      </c>
      <c r="BL523" s="17" t="s">
        <v>184</v>
      </c>
      <c r="BM523" s="147" t="s">
        <v>871</v>
      </c>
    </row>
    <row r="524" spans="2:65" s="1" customFormat="1" x14ac:dyDescent="0.2">
      <c r="B524" s="32"/>
      <c r="D524" s="149" t="s">
        <v>198</v>
      </c>
      <c r="F524" s="150" t="s">
        <v>872</v>
      </c>
      <c r="I524" s="151"/>
      <c r="L524" s="32"/>
      <c r="M524" s="152"/>
      <c r="T524" s="56"/>
      <c r="AT524" s="17" t="s">
        <v>198</v>
      </c>
      <c r="AU524" s="17" t="s">
        <v>87</v>
      </c>
    </row>
    <row r="525" spans="2:65" s="12" customFormat="1" x14ac:dyDescent="0.2">
      <c r="B525" s="153"/>
      <c r="D525" s="149" t="s">
        <v>199</v>
      </c>
      <c r="E525" s="154" t="s">
        <v>1</v>
      </c>
      <c r="F525" s="155" t="s">
        <v>873</v>
      </c>
      <c r="H525" s="154" t="s">
        <v>1</v>
      </c>
      <c r="I525" s="156"/>
      <c r="L525" s="153"/>
      <c r="M525" s="157"/>
      <c r="T525" s="158"/>
      <c r="AT525" s="154" t="s">
        <v>199</v>
      </c>
      <c r="AU525" s="154" t="s">
        <v>87</v>
      </c>
      <c r="AV525" s="12" t="s">
        <v>85</v>
      </c>
      <c r="AW525" s="12" t="s">
        <v>33</v>
      </c>
      <c r="AX525" s="12" t="s">
        <v>77</v>
      </c>
      <c r="AY525" s="154" t="s">
        <v>185</v>
      </c>
    </row>
    <row r="526" spans="2:65" s="13" customFormat="1" x14ac:dyDescent="0.2">
      <c r="B526" s="159"/>
      <c r="D526" s="149" t="s">
        <v>199</v>
      </c>
      <c r="E526" s="160" t="s">
        <v>1</v>
      </c>
      <c r="F526" s="161" t="s">
        <v>874</v>
      </c>
      <c r="H526" s="162">
        <v>412</v>
      </c>
      <c r="I526" s="163"/>
      <c r="L526" s="159"/>
      <c r="M526" s="164"/>
      <c r="T526" s="165"/>
      <c r="AT526" s="160" t="s">
        <v>199</v>
      </c>
      <c r="AU526" s="160" t="s">
        <v>87</v>
      </c>
      <c r="AV526" s="13" t="s">
        <v>87</v>
      </c>
      <c r="AW526" s="13" t="s">
        <v>33</v>
      </c>
      <c r="AX526" s="13" t="s">
        <v>77</v>
      </c>
      <c r="AY526" s="160" t="s">
        <v>185</v>
      </c>
    </row>
    <row r="527" spans="2:65" s="13" customFormat="1" x14ac:dyDescent="0.2">
      <c r="B527" s="159"/>
      <c r="D527" s="149" t="s">
        <v>199</v>
      </c>
      <c r="E527" s="160" t="s">
        <v>1</v>
      </c>
      <c r="F527" s="161" t="s">
        <v>875</v>
      </c>
      <c r="H527" s="162">
        <v>103</v>
      </c>
      <c r="I527" s="163"/>
      <c r="L527" s="159"/>
      <c r="M527" s="164"/>
      <c r="T527" s="165"/>
      <c r="AT527" s="160" t="s">
        <v>199</v>
      </c>
      <c r="AU527" s="160" t="s">
        <v>87</v>
      </c>
      <c r="AV527" s="13" t="s">
        <v>87</v>
      </c>
      <c r="AW527" s="13" t="s">
        <v>33</v>
      </c>
      <c r="AX527" s="13" t="s">
        <v>77</v>
      </c>
      <c r="AY527" s="160" t="s">
        <v>185</v>
      </c>
    </row>
    <row r="528" spans="2:65" s="14" customFormat="1" x14ac:dyDescent="0.2">
      <c r="B528" s="169"/>
      <c r="D528" s="149" t="s">
        <v>199</v>
      </c>
      <c r="E528" s="170" t="s">
        <v>1</v>
      </c>
      <c r="F528" s="171" t="s">
        <v>324</v>
      </c>
      <c r="H528" s="172">
        <v>515</v>
      </c>
      <c r="I528" s="173"/>
      <c r="L528" s="169"/>
      <c r="M528" s="174"/>
      <c r="T528" s="175"/>
      <c r="AT528" s="170" t="s">
        <v>199</v>
      </c>
      <c r="AU528" s="170" t="s">
        <v>87</v>
      </c>
      <c r="AV528" s="14" t="s">
        <v>184</v>
      </c>
      <c r="AW528" s="14" t="s">
        <v>33</v>
      </c>
      <c r="AX528" s="14" t="s">
        <v>85</v>
      </c>
      <c r="AY528" s="170" t="s">
        <v>185</v>
      </c>
    </row>
    <row r="529" spans="2:65" s="1" customFormat="1" ht="16.5" customHeight="1" x14ac:dyDescent="0.2">
      <c r="B529" s="32"/>
      <c r="C529" s="136" t="s">
        <v>876</v>
      </c>
      <c r="D529" s="136" t="s">
        <v>191</v>
      </c>
      <c r="E529" s="137" t="s">
        <v>877</v>
      </c>
      <c r="F529" s="138" t="s">
        <v>878</v>
      </c>
      <c r="G529" s="139" t="s">
        <v>365</v>
      </c>
      <c r="H529" s="140">
        <v>4.5</v>
      </c>
      <c r="I529" s="141"/>
      <c r="J529" s="142">
        <f>ROUND(I529*H529,2)</f>
        <v>0</v>
      </c>
      <c r="K529" s="138" t="s">
        <v>195</v>
      </c>
      <c r="L529" s="32"/>
      <c r="M529" s="143" t="s">
        <v>1</v>
      </c>
      <c r="N529" s="144" t="s">
        <v>42</v>
      </c>
      <c r="P529" s="145">
        <f>O529*H529</f>
        <v>0</v>
      </c>
      <c r="Q529" s="145">
        <v>0.24895999999999999</v>
      </c>
      <c r="R529" s="145">
        <f>Q529*H529</f>
        <v>1.12032</v>
      </c>
      <c r="S529" s="145">
        <v>0</v>
      </c>
      <c r="T529" s="146">
        <f>S529*H529</f>
        <v>0</v>
      </c>
      <c r="AR529" s="147" t="s">
        <v>184</v>
      </c>
      <c r="AT529" s="147" t="s">
        <v>191</v>
      </c>
      <c r="AU529" s="147" t="s">
        <v>87</v>
      </c>
      <c r="AY529" s="17" t="s">
        <v>185</v>
      </c>
      <c r="BE529" s="148">
        <f>IF(N529="základní",J529,0)</f>
        <v>0</v>
      </c>
      <c r="BF529" s="148">
        <f>IF(N529="snížená",J529,0)</f>
        <v>0</v>
      </c>
      <c r="BG529" s="148">
        <f>IF(N529="zákl. přenesená",J529,0)</f>
        <v>0</v>
      </c>
      <c r="BH529" s="148">
        <f>IF(N529="sníž. přenesená",J529,0)</f>
        <v>0</v>
      </c>
      <c r="BI529" s="148">
        <f>IF(N529="nulová",J529,0)</f>
        <v>0</v>
      </c>
      <c r="BJ529" s="17" t="s">
        <v>85</v>
      </c>
      <c r="BK529" s="148">
        <f>ROUND(I529*H529,2)</f>
        <v>0</v>
      </c>
      <c r="BL529" s="17" t="s">
        <v>184</v>
      </c>
      <c r="BM529" s="147" t="s">
        <v>879</v>
      </c>
    </row>
    <row r="530" spans="2:65" s="1" customFormat="1" x14ac:dyDescent="0.2">
      <c r="B530" s="32"/>
      <c r="D530" s="149" t="s">
        <v>198</v>
      </c>
      <c r="F530" s="150" t="s">
        <v>880</v>
      </c>
      <c r="I530" s="151"/>
      <c r="L530" s="32"/>
      <c r="M530" s="152"/>
      <c r="T530" s="56"/>
      <c r="AT530" s="17" t="s">
        <v>198</v>
      </c>
      <c r="AU530" s="17" t="s">
        <v>87</v>
      </c>
    </row>
    <row r="531" spans="2:65" s="12" customFormat="1" x14ac:dyDescent="0.2">
      <c r="B531" s="153"/>
      <c r="D531" s="149" t="s">
        <v>199</v>
      </c>
      <c r="E531" s="154" t="s">
        <v>1</v>
      </c>
      <c r="F531" s="155" t="s">
        <v>881</v>
      </c>
      <c r="H531" s="154" t="s">
        <v>1</v>
      </c>
      <c r="I531" s="156"/>
      <c r="L531" s="153"/>
      <c r="M531" s="157"/>
      <c r="T531" s="158"/>
      <c r="AT531" s="154" t="s">
        <v>199</v>
      </c>
      <c r="AU531" s="154" t="s">
        <v>87</v>
      </c>
      <c r="AV531" s="12" t="s">
        <v>85</v>
      </c>
      <c r="AW531" s="12" t="s">
        <v>33</v>
      </c>
      <c r="AX531" s="12" t="s">
        <v>77</v>
      </c>
      <c r="AY531" s="154" t="s">
        <v>185</v>
      </c>
    </row>
    <row r="532" spans="2:65" s="13" customFormat="1" x14ac:dyDescent="0.2">
      <c r="B532" s="159"/>
      <c r="D532" s="149" t="s">
        <v>199</v>
      </c>
      <c r="E532" s="160" t="s">
        <v>1</v>
      </c>
      <c r="F532" s="161" t="s">
        <v>882</v>
      </c>
      <c r="H532" s="162">
        <v>4.5</v>
      </c>
      <c r="I532" s="163"/>
      <c r="L532" s="159"/>
      <c r="M532" s="164"/>
      <c r="T532" s="165"/>
      <c r="AT532" s="160" t="s">
        <v>199</v>
      </c>
      <c r="AU532" s="160" t="s">
        <v>87</v>
      </c>
      <c r="AV532" s="13" t="s">
        <v>87</v>
      </c>
      <c r="AW532" s="13" t="s">
        <v>33</v>
      </c>
      <c r="AX532" s="13" t="s">
        <v>85</v>
      </c>
      <c r="AY532" s="160" t="s">
        <v>185</v>
      </c>
    </row>
    <row r="533" spans="2:65" s="1" customFormat="1" ht="16.5" customHeight="1" x14ac:dyDescent="0.2">
      <c r="B533" s="32"/>
      <c r="C533" s="136" t="s">
        <v>883</v>
      </c>
      <c r="D533" s="136" t="s">
        <v>191</v>
      </c>
      <c r="E533" s="137" t="s">
        <v>884</v>
      </c>
      <c r="F533" s="138" t="s">
        <v>885</v>
      </c>
      <c r="G533" s="139" t="s">
        <v>532</v>
      </c>
      <c r="H533" s="140">
        <v>4</v>
      </c>
      <c r="I533" s="141"/>
      <c r="J533" s="142">
        <f>ROUND(I533*H533,2)</f>
        <v>0</v>
      </c>
      <c r="K533" s="138" t="s">
        <v>195</v>
      </c>
      <c r="L533" s="32"/>
      <c r="M533" s="143" t="s">
        <v>1</v>
      </c>
      <c r="N533" s="144" t="s">
        <v>42</v>
      </c>
      <c r="P533" s="145">
        <f>O533*H533</f>
        <v>0</v>
      </c>
      <c r="Q533" s="145">
        <v>0</v>
      </c>
      <c r="R533" s="145">
        <f>Q533*H533</f>
        <v>0</v>
      </c>
      <c r="S533" s="145">
        <v>8.2000000000000003E-2</v>
      </c>
      <c r="T533" s="146">
        <f>S533*H533</f>
        <v>0.32800000000000001</v>
      </c>
      <c r="AR533" s="147" t="s">
        <v>184</v>
      </c>
      <c r="AT533" s="147" t="s">
        <v>191</v>
      </c>
      <c r="AU533" s="147" t="s">
        <v>87</v>
      </c>
      <c r="AY533" s="17" t="s">
        <v>185</v>
      </c>
      <c r="BE533" s="148">
        <f>IF(N533="základní",J533,0)</f>
        <v>0</v>
      </c>
      <c r="BF533" s="148">
        <f>IF(N533="snížená",J533,0)</f>
        <v>0</v>
      </c>
      <c r="BG533" s="148">
        <f>IF(N533="zákl. přenesená",J533,0)</f>
        <v>0</v>
      </c>
      <c r="BH533" s="148">
        <f>IF(N533="sníž. přenesená",J533,0)</f>
        <v>0</v>
      </c>
      <c r="BI533" s="148">
        <f>IF(N533="nulová",J533,0)</f>
        <v>0</v>
      </c>
      <c r="BJ533" s="17" t="s">
        <v>85</v>
      </c>
      <c r="BK533" s="148">
        <f>ROUND(I533*H533,2)</f>
        <v>0</v>
      </c>
      <c r="BL533" s="17" t="s">
        <v>184</v>
      </c>
      <c r="BM533" s="147" t="s">
        <v>886</v>
      </c>
    </row>
    <row r="534" spans="2:65" s="1" customFormat="1" ht="19.2" x14ac:dyDescent="0.2">
      <c r="B534" s="32"/>
      <c r="D534" s="149" t="s">
        <v>198</v>
      </c>
      <c r="F534" s="150" t="s">
        <v>887</v>
      </c>
      <c r="I534" s="151"/>
      <c r="L534" s="32"/>
      <c r="M534" s="152"/>
      <c r="T534" s="56"/>
      <c r="AT534" s="17" t="s">
        <v>198</v>
      </c>
      <c r="AU534" s="17" t="s">
        <v>87</v>
      </c>
    </row>
    <row r="535" spans="2:65" s="13" customFormat="1" x14ac:dyDescent="0.2">
      <c r="B535" s="159"/>
      <c r="D535" s="149" t="s">
        <v>199</v>
      </c>
      <c r="E535" s="160" t="s">
        <v>1</v>
      </c>
      <c r="F535" s="161" t="s">
        <v>830</v>
      </c>
      <c r="H535" s="162">
        <v>4</v>
      </c>
      <c r="I535" s="163"/>
      <c r="L535" s="159"/>
      <c r="M535" s="164"/>
      <c r="T535" s="165"/>
      <c r="AT535" s="160" t="s">
        <v>199</v>
      </c>
      <c r="AU535" s="160" t="s">
        <v>87</v>
      </c>
      <c r="AV535" s="13" t="s">
        <v>87</v>
      </c>
      <c r="AW535" s="13" t="s">
        <v>33</v>
      </c>
      <c r="AX535" s="13" t="s">
        <v>85</v>
      </c>
      <c r="AY535" s="160" t="s">
        <v>185</v>
      </c>
    </row>
    <row r="536" spans="2:65" s="1" customFormat="1" ht="16.5" customHeight="1" x14ac:dyDescent="0.2">
      <c r="B536" s="32"/>
      <c r="C536" s="136" t="s">
        <v>888</v>
      </c>
      <c r="D536" s="136" t="s">
        <v>191</v>
      </c>
      <c r="E536" s="137" t="s">
        <v>889</v>
      </c>
      <c r="F536" s="138" t="s">
        <v>890</v>
      </c>
      <c r="G536" s="139" t="s">
        <v>532</v>
      </c>
      <c r="H536" s="140">
        <v>2</v>
      </c>
      <c r="I536" s="141"/>
      <c r="J536" s="142">
        <f>ROUND(I536*H536,2)</f>
        <v>0</v>
      </c>
      <c r="K536" s="138" t="s">
        <v>195</v>
      </c>
      <c r="L536" s="32"/>
      <c r="M536" s="143" t="s">
        <v>1</v>
      </c>
      <c r="N536" s="144" t="s">
        <v>42</v>
      </c>
      <c r="P536" s="145">
        <f>O536*H536</f>
        <v>0</v>
      </c>
      <c r="Q536" s="145">
        <v>0</v>
      </c>
      <c r="R536" s="145">
        <f>Q536*H536</f>
        <v>0</v>
      </c>
      <c r="S536" s="145">
        <v>4.0000000000000001E-3</v>
      </c>
      <c r="T536" s="146">
        <f>S536*H536</f>
        <v>8.0000000000000002E-3</v>
      </c>
      <c r="AR536" s="147" t="s">
        <v>184</v>
      </c>
      <c r="AT536" s="147" t="s">
        <v>191</v>
      </c>
      <c r="AU536" s="147" t="s">
        <v>87</v>
      </c>
      <c r="AY536" s="17" t="s">
        <v>185</v>
      </c>
      <c r="BE536" s="148">
        <f>IF(N536="základní",J536,0)</f>
        <v>0</v>
      </c>
      <c r="BF536" s="148">
        <f>IF(N536="snížená",J536,0)</f>
        <v>0</v>
      </c>
      <c r="BG536" s="148">
        <f>IF(N536="zákl. přenesená",J536,0)</f>
        <v>0</v>
      </c>
      <c r="BH536" s="148">
        <f>IF(N536="sníž. přenesená",J536,0)</f>
        <v>0</v>
      </c>
      <c r="BI536" s="148">
        <f>IF(N536="nulová",J536,0)</f>
        <v>0</v>
      </c>
      <c r="BJ536" s="17" t="s">
        <v>85</v>
      </c>
      <c r="BK536" s="148">
        <f>ROUND(I536*H536,2)</f>
        <v>0</v>
      </c>
      <c r="BL536" s="17" t="s">
        <v>184</v>
      </c>
      <c r="BM536" s="147" t="s">
        <v>891</v>
      </c>
    </row>
    <row r="537" spans="2:65" s="1" customFormat="1" ht="19.2" x14ac:dyDescent="0.2">
      <c r="B537" s="32"/>
      <c r="D537" s="149" t="s">
        <v>198</v>
      </c>
      <c r="F537" s="150" t="s">
        <v>892</v>
      </c>
      <c r="I537" s="151"/>
      <c r="L537" s="32"/>
      <c r="M537" s="152"/>
      <c r="T537" s="56"/>
      <c r="AT537" s="17" t="s">
        <v>198</v>
      </c>
      <c r="AU537" s="17" t="s">
        <v>87</v>
      </c>
    </row>
    <row r="538" spans="2:65" s="13" customFormat="1" x14ac:dyDescent="0.2">
      <c r="B538" s="159"/>
      <c r="D538" s="149" t="s">
        <v>199</v>
      </c>
      <c r="E538" s="160" t="s">
        <v>1</v>
      </c>
      <c r="F538" s="161" t="s">
        <v>824</v>
      </c>
      <c r="H538" s="162">
        <v>2</v>
      </c>
      <c r="I538" s="163"/>
      <c r="L538" s="159"/>
      <c r="M538" s="164"/>
      <c r="T538" s="165"/>
      <c r="AT538" s="160" t="s">
        <v>199</v>
      </c>
      <c r="AU538" s="160" t="s">
        <v>87</v>
      </c>
      <c r="AV538" s="13" t="s">
        <v>87</v>
      </c>
      <c r="AW538" s="13" t="s">
        <v>33</v>
      </c>
      <c r="AX538" s="13" t="s">
        <v>85</v>
      </c>
      <c r="AY538" s="160" t="s">
        <v>185</v>
      </c>
    </row>
    <row r="539" spans="2:65" s="1" customFormat="1" ht="16.5" customHeight="1" x14ac:dyDescent="0.2">
      <c r="B539" s="32"/>
      <c r="C539" s="136" t="s">
        <v>893</v>
      </c>
      <c r="D539" s="136" t="s">
        <v>191</v>
      </c>
      <c r="E539" s="137" t="s">
        <v>894</v>
      </c>
      <c r="F539" s="138" t="s">
        <v>895</v>
      </c>
      <c r="G539" s="139" t="s">
        <v>365</v>
      </c>
      <c r="H539" s="140">
        <v>132.63</v>
      </c>
      <c r="I539" s="141"/>
      <c r="J539" s="142">
        <f>ROUND(I539*H539,2)</f>
        <v>0</v>
      </c>
      <c r="K539" s="138" t="s">
        <v>195</v>
      </c>
      <c r="L539" s="32"/>
      <c r="M539" s="143" t="s">
        <v>1</v>
      </c>
      <c r="N539" s="144" t="s">
        <v>42</v>
      </c>
      <c r="P539" s="145">
        <f>O539*H539</f>
        <v>0</v>
      </c>
      <c r="Q539" s="145">
        <v>0</v>
      </c>
      <c r="R539" s="145">
        <f>Q539*H539</f>
        <v>0</v>
      </c>
      <c r="S539" s="145">
        <v>0</v>
      </c>
      <c r="T539" s="146">
        <f>S539*H539</f>
        <v>0</v>
      </c>
      <c r="AR539" s="147" t="s">
        <v>184</v>
      </c>
      <c r="AT539" s="147" t="s">
        <v>191</v>
      </c>
      <c r="AU539" s="147" t="s">
        <v>87</v>
      </c>
      <c r="AY539" s="17" t="s">
        <v>185</v>
      </c>
      <c r="BE539" s="148">
        <f>IF(N539="základní",J539,0)</f>
        <v>0</v>
      </c>
      <c r="BF539" s="148">
        <f>IF(N539="snížená",J539,0)</f>
        <v>0</v>
      </c>
      <c r="BG539" s="148">
        <f>IF(N539="zákl. přenesená",J539,0)</f>
        <v>0</v>
      </c>
      <c r="BH539" s="148">
        <f>IF(N539="sníž. přenesená",J539,0)</f>
        <v>0</v>
      </c>
      <c r="BI539" s="148">
        <f>IF(N539="nulová",J539,0)</f>
        <v>0</v>
      </c>
      <c r="BJ539" s="17" t="s">
        <v>85</v>
      </c>
      <c r="BK539" s="148">
        <f>ROUND(I539*H539,2)</f>
        <v>0</v>
      </c>
      <c r="BL539" s="17" t="s">
        <v>184</v>
      </c>
      <c r="BM539" s="147" t="s">
        <v>896</v>
      </c>
    </row>
    <row r="540" spans="2:65" s="1" customFormat="1" ht="28.8" x14ac:dyDescent="0.2">
      <c r="B540" s="32"/>
      <c r="D540" s="149" t="s">
        <v>198</v>
      </c>
      <c r="F540" s="150" t="s">
        <v>897</v>
      </c>
      <c r="I540" s="151"/>
      <c r="L540" s="32"/>
      <c r="M540" s="152"/>
      <c r="T540" s="56"/>
      <c r="AT540" s="17" t="s">
        <v>198</v>
      </c>
      <c r="AU540" s="17" t="s">
        <v>87</v>
      </c>
    </row>
    <row r="541" spans="2:65" s="13" customFormat="1" x14ac:dyDescent="0.2">
      <c r="B541" s="159"/>
      <c r="D541" s="149" t="s">
        <v>199</v>
      </c>
      <c r="E541" s="160" t="s">
        <v>1</v>
      </c>
      <c r="F541" s="161" t="s">
        <v>898</v>
      </c>
      <c r="H541" s="162">
        <v>132.63</v>
      </c>
      <c r="I541" s="163"/>
      <c r="L541" s="159"/>
      <c r="M541" s="164"/>
      <c r="T541" s="165"/>
      <c r="AT541" s="160" t="s">
        <v>199</v>
      </c>
      <c r="AU541" s="160" t="s">
        <v>87</v>
      </c>
      <c r="AV541" s="13" t="s">
        <v>87</v>
      </c>
      <c r="AW541" s="13" t="s">
        <v>33</v>
      </c>
      <c r="AX541" s="13" t="s">
        <v>85</v>
      </c>
      <c r="AY541" s="160" t="s">
        <v>185</v>
      </c>
    </row>
    <row r="542" spans="2:65" s="11" customFormat="1" ht="22.95" customHeight="1" x14ac:dyDescent="0.25">
      <c r="B542" s="124"/>
      <c r="D542" s="125" t="s">
        <v>76</v>
      </c>
      <c r="E542" s="134" t="s">
        <v>899</v>
      </c>
      <c r="F542" s="134" t="s">
        <v>900</v>
      </c>
      <c r="I542" s="127"/>
      <c r="J542" s="135">
        <f>BK542</f>
        <v>0</v>
      </c>
      <c r="L542" s="124"/>
      <c r="M542" s="129"/>
      <c r="P542" s="130">
        <f>SUM(P543:P613)</f>
        <v>0</v>
      </c>
      <c r="R542" s="130">
        <f>SUM(R543:R613)</f>
        <v>0</v>
      </c>
      <c r="T542" s="131">
        <f>SUM(T543:T613)</f>
        <v>0</v>
      </c>
      <c r="AR542" s="125" t="s">
        <v>85</v>
      </c>
      <c r="AT542" s="132" t="s">
        <v>76</v>
      </c>
      <c r="AU542" s="132" t="s">
        <v>85</v>
      </c>
      <c r="AY542" s="125" t="s">
        <v>185</v>
      </c>
      <c r="BK542" s="133">
        <f>SUM(BK543:BK613)</f>
        <v>0</v>
      </c>
    </row>
    <row r="543" spans="2:65" s="1" customFormat="1" ht="16.5" customHeight="1" x14ac:dyDescent="0.2">
      <c r="B543" s="32"/>
      <c r="C543" s="136" t="s">
        <v>901</v>
      </c>
      <c r="D543" s="136" t="s">
        <v>191</v>
      </c>
      <c r="E543" s="137" t="s">
        <v>902</v>
      </c>
      <c r="F543" s="138" t="s">
        <v>903</v>
      </c>
      <c r="G543" s="139" t="s">
        <v>443</v>
      </c>
      <c r="H543" s="140">
        <v>246.75</v>
      </c>
      <c r="I543" s="141"/>
      <c r="J543" s="142">
        <f>ROUND(I543*H543,2)</f>
        <v>0</v>
      </c>
      <c r="K543" s="138" t="s">
        <v>195</v>
      </c>
      <c r="L543" s="32"/>
      <c r="M543" s="143" t="s">
        <v>1</v>
      </c>
      <c r="N543" s="144" t="s">
        <v>42</v>
      </c>
      <c r="P543" s="145">
        <f>O543*H543</f>
        <v>0</v>
      </c>
      <c r="Q543" s="145">
        <v>0</v>
      </c>
      <c r="R543" s="145">
        <f>Q543*H543</f>
        <v>0</v>
      </c>
      <c r="S543" s="145">
        <v>0</v>
      </c>
      <c r="T543" s="146">
        <f>S543*H543</f>
        <v>0</v>
      </c>
      <c r="AR543" s="147" t="s">
        <v>184</v>
      </c>
      <c r="AT543" s="147" t="s">
        <v>191</v>
      </c>
      <c r="AU543" s="147" t="s">
        <v>87</v>
      </c>
      <c r="AY543" s="17" t="s">
        <v>185</v>
      </c>
      <c r="BE543" s="148">
        <f>IF(N543="základní",J543,0)</f>
        <v>0</v>
      </c>
      <c r="BF543" s="148">
        <f>IF(N543="snížená",J543,0)</f>
        <v>0</v>
      </c>
      <c r="BG543" s="148">
        <f>IF(N543="zákl. přenesená",J543,0)</f>
        <v>0</v>
      </c>
      <c r="BH543" s="148">
        <f>IF(N543="sníž. přenesená",J543,0)</f>
        <v>0</v>
      </c>
      <c r="BI543" s="148">
        <f>IF(N543="nulová",J543,0)</f>
        <v>0</v>
      </c>
      <c r="BJ543" s="17" t="s">
        <v>85</v>
      </c>
      <c r="BK543" s="148">
        <f>ROUND(I543*H543,2)</f>
        <v>0</v>
      </c>
      <c r="BL543" s="17" t="s">
        <v>184</v>
      </c>
      <c r="BM543" s="147" t="s">
        <v>904</v>
      </c>
    </row>
    <row r="544" spans="2:65" s="1" customFormat="1" x14ac:dyDescent="0.2">
      <c r="B544" s="32"/>
      <c r="D544" s="149" t="s">
        <v>198</v>
      </c>
      <c r="F544" s="150" t="s">
        <v>905</v>
      </c>
      <c r="I544" s="151"/>
      <c r="L544" s="32"/>
      <c r="M544" s="152"/>
      <c r="T544" s="56"/>
      <c r="AT544" s="17" t="s">
        <v>198</v>
      </c>
      <c r="AU544" s="17" t="s">
        <v>87</v>
      </c>
    </row>
    <row r="545" spans="2:65" s="12" customFormat="1" x14ac:dyDescent="0.2">
      <c r="B545" s="153"/>
      <c r="D545" s="149" t="s">
        <v>199</v>
      </c>
      <c r="E545" s="154" t="s">
        <v>1</v>
      </c>
      <c r="F545" s="155" t="s">
        <v>430</v>
      </c>
      <c r="H545" s="154" t="s">
        <v>1</v>
      </c>
      <c r="I545" s="156"/>
      <c r="L545" s="153"/>
      <c r="M545" s="157"/>
      <c r="T545" s="158"/>
      <c r="AT545" s="154" t="s">
        <v>199</v>
      </c>
      <c r="AU545" s="154" t="s">
        <v>87</v>
      </c>
      <c r="AV545" s="12" t="s">
        <v>85</v>
      </c>
      <c r="AW545" s="12" t="s">
        <v>33</v>
      </c>
      <c r="AX545" s="12" t="s">
        <v>77</v>
      </c>
      <c r="AY545" s="154" t="s">
        <v>185</v>
      </c>
    </row>
    <row r="546" spans="2:65" s="13" customFormat="1" x14ac:dyDescent="0.2">
      <c r="B546" s="159"/>
      <c r="D546" s="149" t="s">
        <v>199</v>
      </c>
      <c r="E546" s="160" t="s">
        <v>1</v>
      </c>
      <c r="F546" s="161" t="s">
        <v>906</v>
      </c>
      <c r="H546" s="162">
        <v>4.1059999999999999</v>
      </c>
      <c r="I546" s="163"/>
      <c r="L546" s="159"/>
      <c r="M546" s="164"/>
      <c r="T546" s="165"/>
      <c r="AT546" s="160" t="s">
        <v>199</v>
      </c>
      <c r="AU546" s="160" t="s">
        <v>87</v>
      </c>
      <c r="AV546" s="13" t="s">
        <v>87</v>
      </c>
      <c r="AW546" s="13" t="s">
        <v>33</v>
      </c>
      <c r="AX546" s="13" t="s">
        <v>77</v>
      </c>
      <c r="AY546" s="160" t="s">
        <v>185</v>
      </c>
    </row>
    <row r="547" spans="2:65" s="13" customFormat="1" x14ac:dyDescent="0.2">
      <c r="B547" s="159"/>
      <c r="D547" s="149" t="s">
        <v>199</v>
      </c>
      <c r="E547" s="160" t="s">
        <v>1</v>
      </c>
      <c r="F547" s="161" t="s">
        <v>907</v>
      </c>
      <c r="H547" s="162">
        <v>15.849</v>
      </c>
      <c r="I547" s="163"/>
      <c r="L547" s="159"/>
      <c r="M547" s="164"/>
      <c r="T547" s="165"/>
      <c r="AT547" s="160" t="s">
        <v>199</v>
      </c>
      <c r="AU547" s="160" t="s">
        <v>87</v>
      </c>
      <c r="AV547" s="13" t="s">
        <v>87</v>
      </c>
      <c r="AW547" s="13" t="s">
        <v>33</v>
      </c>
      <c r="AX547" s="13" t="s">
        <v>77</v>
      </c>
      <c r="AY547" s="160" t="s">
        <v>185</v>
      </c>
    </row>
    <row r="548" spans="2:65" s="13" customFormat="1" x14ac:dyDescent="0.2">
      <c r="B548" s="159"/>
      <c r="D548" s="149" t="s">
        <v>199</v>
      </c>
      <c r="E548" s="160" t="s">
        <v>1</v>
      </c>
      <c r="F548" s="161" t="s">
        <v>908</v>
      </c>
      <c r="H548" s="162">
        <v>19.818999999999999</v>
      </c>
      <c r="I548" s="163"/>
      <c r="L548" s="159"/>
      <c r="M548" s="164"/>
      <c r="T548" s="165"/>
      <c r="AT548" s="160" t="s">
        <v>199</v>
      </c>
      <c r="AU548" s="160" t="s">
        <v>87</v>
      </c>
      <c r="AV548" s="13" t="s">
        <v>87</v>
      </c>
      <c r="AW548" s="13" t="s">
        <v>33</v>
      </c>
      <c r="AX548" s="13" t="s">
        <v>77</v>
      </c>
      <c r="AY548" s="160" t="s">
        <v>185</v>
      </c>
    </row>
    <row r="549" spans="2:65" s="12" customFormat="1" x14ac:dyDescent="0.2">
      <c r="B549" s="153"/>
      <c r="D549" s="149" t="s">
        <v>199</v>
      </c>
      <c r="E549" s="154" t="s">
        <v>1</v>
      </c>
      <c r="F549" s="155" t="s">
        <v>909</v>
      </c>
      <c r="H549" s="154" t="s">
        <v>1</v>
      </c>
      <c r="I549" s="156"/>
      <c r="L549" s="153"/>
      <c r="M549" s="157"/>
      <c r="T549" s="158"/>
      <c r="AT549" s="154" t="s">
        <v>199</v>
      </c>
      <c r="AU549" s="154" t="s">
        <v>87</v>
      </c>
      <c r="AV549" s="12" t="s">
        <v>85</v>
      </c>
      <c r="AW549" s="12" t="s">
        <v>33</v>
      </c>
      <c r="AX549" s="12" t="s">
        <v>77</v>
      </c>
      <c r="AY549" s="154" t="s">
        <v>185</v>
      </c>
    </row>
    <row r="550" spans="2:65" s="13" customFormat="1" x14ac:dyDescent="0.2">
      <c r="B550" s="159"/>
      <c r="D550" s="149" t="s">
        <v>199</v>
      </c>
      <c r="E550" s="160" t="s">
        <v>1</v>
      </c>
      <c r="F550" s="161" t="s">
        <v>910</v>
      </c>
      <c r="H550" s="162">
        <v>206.976</v>
      </c>
      <c r="I550" s="163"/>
      <c r="L550" s="159"/>
      <c r="M550" s="164"/>
      <c r="T550" s="165"/>
      <c r="AT550" s="160" t="s">
        <v>199</v>
      </c>
      <c r="AU550" s="160" t="s">
        <v>87</v>
      </c>
      <c r="AV550" s="13" t="s">
        <v>87</v>
      </c>
      <c r="AW550" s="13" t="s">
        <v>33</v>
      </c>
      <c r="AX550" s="13" t="s">
        <v>77</v>
      </c>
      <c r="AY550" s="160" t="s">
        <v>185</v>
      </c>
    </row>
    <row r="551" spans="2:65" s="14" customFormat="1" x14ac:dyDescent="0.2">
      <c r="B551" s="169"/>
      <c r="D551" s="149" t="s">
        <v>199</v>
      </c>
      <c r="E551" s="170" t="s">
        <v>1</v>
      </c>
      <c r="F551" s="171" t="s">
        <v>324</v>
      </c>
      <c r="H551" s="172">
        <v>246.75</v>
      </c>
      <c r="I551" s="173"/>
      <c r="L551" s="169"/>
      <c r="M551" s="174"/>
      <c r="T551" s="175"/>
      <c r="AT551" s="170" t="s">
        <v>199</v>
      </c>
      <c r="AU551" s="170" t="s">
        <v>87</v>
      </c>
      <c r="AV551" s="14" t="s">
        <v>184</v>
      </c>
      <c r="AW551" s="14" t="s">
        <v>33</v>
      </c>
      <c r="AX551" s="14" t="s">
        <v>85</v>
      </c>
      <c r="AY551" s="170" t="s">
        <v>185</v>
      </c>
    </row>
    <row r="552" spans="2:65" s="1" customFormat="1" ht="16.5" customHeight="1" x14ac:dyDescent="0.2">
      <c r="B552" s="32"/>
      <c r="C552" s="136" t="s">
        <v>911</v>
      </c>
      <c r="D552" s="136" t="s">
        <v>191</v>
      </c>
      <c r="E552" s="137" t="s">
        <v>912</v>
      </c>
      <c r="F552" s="138" t="s">
        <v>913</v>
      </c>
      <c r="G552" s="139" t="s">
        <v>443</v>
      </c>
      <c r="H552" s="140">
        <v>795.48</v>
      </c>
      <c r="I552" s="141"/>
      <c r="J552" s="142">
        <f>ROUND(I552*H552,2)</f>
        <v>0</v>
      </c>
      <c r="K552" s="138" t="s">
        <v>195</v>
      </c>
      <c r="L552" s="32"/>
      <c r="M552" s="143" t="s">
        <v>1</v>
      </c>
      <c r="N552" s="144" t="s">
        <v>42</v>
      </c>
      <c r="P552" s="145">
        <f>O552*H552</f>
        <v>0</v>
      </c>
      <c r="Q552" s="145">
        <v>0</v>
      </c>
      <c r="R552" s="145">
        <f>Q552*H552</f>
        <v>0</v>
      </c>
      <c r="S552" s="145">
        <v>0</v>
      </c>
      <c r="T552" s="146">
        <f>S552*H552</f>
        <v>0</v>
      </c>
      <c r="AR552" s="147" t="s">
        <v>184</v>
      </c>
      <c r="AT552" s="147" t="s">
        <v>191</v>
      </c>
      <c r="AU552" s="147" t="s">
        <v>87</v>
      </c>
      <c r="AY552" s="17" t="s">
        <v>185</v>
      </c>
      <c r="BE552" s="148">
        <f>IF(N552="základní",J552,0)</f>
        <v>0</v>
      </c>
      <c r="BF552" s="148">
        <f>IF(N552="snížená",J552,0)</f>
        <v>0</v>
      </c>
      <c r="BG552" s="148">
        <f>IF(N552="zákl. přenesená",J552,0)</f>
        <v>0</v>
      </c>
      <c r="BH552" s="148">
        <f>IF(N552="sníž. přenesená",J552,0)</f>
        <v>0</v>
      </c>
      <c r="BI552" s="148">
        <f>IF(N552="nulová",J552,0)</f>
        <v>0</v>
      </c>
      <c r="BJ552" s="17" t="s">
        <v>85</v>
      </c>
      <c r="BK552" s="148">
        <f>ROUND(I552*H552,2)</f>
        <v>0</v>
      </c>
      <c r="BL552" s="17" t="s">
        <v>184</v>
      </c>
      <c r="BM552" s="147" t="s">
        <v>914</v>
      </c>
    </row>
    <row r="553" spans="2:65" s="1" customFormat="1" ht="19.2" x14ac:dyDescent="0.2">
      <c r="B553" s="32"/>
      <c r="D553" s="149" t="s">
        <v>198</v>
      </c>
      <c r="F553" s="150" t="s">
        <v>915</v>
      </c>
      <c r="I553" s="151"/>
      <c r="L553" s="32"/>
      <c r="M553" s="152"/>
      <c r="T553" s="56"/>
      <c r="AT553" s="17" t="s">
        <v>198</v>
      </c>
      <c r="AU553" s="17" t="s">
        <v>87</v>
      </c>
    </row>
    <row r="554" spans="2:65" s="12" customFormat="1" x14ac:dyDescent="0.2">
      <c r="B554" s="153"/>
      <c r="D554" s="149" t="s">
        <v>199</v>
      </c>
      <c r="E554" s="154" t="s">
        <v>1</v>
      </c>
      <c r="F554" s="155" t="s">
        <v>916</v>
      </c>
      <c r="H554" s="154" t="s">
        <v>1</v>
      </c>
      <c r="I554" s="156"/>
      <c r="L554" s="153"/>
      <c r="M554" s="157"/>
      <c r="T554" s="158"/>
      <c r="AT554" s="154" t="s">
        <v>199</v>
      </c>
      <c r="AU554" s="154" t="s">
        <v>87</v>
      </c>
      <c r="AV554" s="12" t="s">
        <v>85</v>
      </c>
      <c r="AW554" s="12" t="s">
        <v>33</v>
      </c>
      <c r="AX554" s="12" t="s">
        <v>77</v>
      </c>
      <c r="AY554" s="154" t="s">
        <v>185</v>
      </c>
    </row>
    <row r="555" spans="2:65" s="13" customFormat="1" x14ac:dyDescent="0.2">
      <c r="B555" s="159"/>
      <c r="D555" s="149" t="s">
        <v>199</v>
      </c>
      <c r="E555" s="160" t="s">
        <v>1</v>
      </c>
      <c r="F555" s="161" t="s">
        <v>917</v>
      </c>
      <c r="H555" s="162">
        <v>82.12</v>
      </c>
      <c r="I555" s="163"/>
      <c r="L555" s="159"/>
      <c r="M555" s="164"/>
      <c r="T555" s="165"/>
      <c r="AT555" s="160" t="s">
        <v>199</v>
      </c>
      <c r="AU555" s="160" t="s">
        <v>87</v>
      </c>
      <c r="AV555" s="13" t="s">
        <v>87</v>
      </c>
      <c r="AW555" s="13" t="s">
        <v>33</v>
      </c>
      <c r="AX555" s="13" t="s">
        <v>77</v>
      </c>
      <c r="AY555" s="160" t="s">
        <v>185</v>
      </c>
    </row>
    <row r="556" spans="2:65" s="13" customFormat="1" x14ac:dyDescent="0.2">
      <c r="B556" s="159"/>
      <c r="D556" s="149" t="s">
        <v>199</v>
      </c>
      <c r="E556" s="160" t="s">
        <v>1</v>
      </c>
      <c r="F556" s="161" t="s">
        <v>918</v>
      </c>
      <c r="H556" s="162">
        <v>316.98</v>
      </c>
      <c r="I556" s="163"/>
      <c r="L556" s="159"/>
      <c r="M556" s="164"/>
      <c r="T556" s="165"/>
      <c r="AT556" s="160" t="s">
        <v>199</v>
      </c>
      <c r="AU556" s="160" t="s">
        <v>87</v>
      </c>
      <c r="AV556" s="13" t="s">
        <v>87</v>
      </c>
      <c r="AW556" s="13" t="s">
        <v>33</v>
      </c>
      <c r="AX556" s="13" t="s">
        <v>77</v>
      </c>
      <c r="AY556" s="160" t="s">
        <v>185</v>
      </c>
    </row>
    <row r="557" spans="2:65" s="13" customFormat="1" x14ac:dyDescent="0.2">
      <c r="B557" s="159"/>
      <c r="D557" s="149" t="s">
        <v>199</v>
      </c>
      <c r="E557" s="160" t="s">
        <v>1</v>
      </c>
      <c r="F557" s="161" t="s">
        <v>919</v>
      </c>
      <c r="H557" s="162">
        <v>396.38</v>
      </c>
      <c r="I557" s="163"/>
      <c r="L557" s="159"/>
      <c r="M557" s="164"/>
      <c r="T557" s="165"/>
      <c r="AT557" s="160" t="s">
        <v>199</v>
      </c>
      <c r="AU557" s="160" t="s">
        <v>87</v>
      </c>
      <c r="AV557" s="13" t="s">
        <v>87</v>
      </c>
      <c r="AW557" s="13" t="s">
        <v>33</v>
      </c>
      <c r="AX557" s="13" t="s">
        <v>77</v>
      </c>
      <c r="AY557" s="160" t="s">
        <v>185</v>
      </c>
    </row>
    <row r="558" spans="2:65" s="14" customFormat="1" x14ac:dyDescent="0.2">
      <c r="B558" s="169"/>
      <c r="D558" s="149" t="s">
        <v>199</v>
      </c>
      <c r="E558" s="170" t="s">
        <v>1</v>
      </c>
      <c r="F558" s="171" t="s">
        <v>324</v>
      </c>
      <c r="H558" s="172">
        <v>795.48</v>
      </c>
      <c r="I558" s="173"/>
      <c r="L558" s="169"/>
      <c r="M558" s="174"/>
      <c r="T558" s="175"/>
      <c r="AT558" s="170" t="s">
        <v>199</v>
      </c>
      <c r="AU558" s="170" t="s">
        <v>87</v>
      </c>
      <c r="AV558" s="14" t="s">
        <v>184</v>
      </c>
      <c r="AW558" s="14" t="s">
        <v>33</v>
      </c>
      <c r="AX558" s="14" t="s">
        <v>85</v>
      </c>
      <c r="AY558" s="170" t="s">
        <v>185</v>
      </c>
    </row>
    <row r="559" spans="2:65" s="1" customFormat="1" ht="16.5" customHeight="1" x14ac:dyDescent="0.2">
      <c r="B559" s="32"/>
      <c r="C559" s="136" t="s">
        <v>920</v>
      </c>
      <c r="D559" s="136" t="s">
        <v>191</v>
      </c>
      <c r="E559" s="137" t="s">
        <v>921</v>
      </c>
      <c r="F559" s="138" t="s">
        <v>922</v>
      </c>
      <c r="G559" s="139" t="s">
        <v>443</v>
      </c>
      <c r="H559" s="140">
        <v>42.298999999999999</v>
      </c>
      <c r="I559" s="141"/>
      <c r="J559" s="142">
        <f>ROUND(I559*H559,2)</f>
        <v>0</v>
      </c>
      <c r="K559" s="138" t="s">
        <v>195</v>
      </c>
      <c r="L559" s="32"/>
      <c r="M559" s="143" t="s">
        <v>1</v>
      </c>
      <c r="N559" s="144" t="s">
        <v>42</v>
      </c>
      <c r="P559" s="145">
        <f>O559*H559</f>
        <v>0</v>
      </c>
      <c r="Q559" s="145">
        <v>0</v>
      </c>
      <c r="R559" s="145">
        <f>Q559*H559</f>
        <v>0</v>
      </c>
      <c r="S559" s="145">
        <v>0</v>
      </c>
      <c r="T559" s="146">
        <f>S559*H559</f>
        <v>0</v>
      </c>
      <c r="AR559" s="147" t="s">
        <v>184</v>
      </c>
      <c r="AT559" s="147" t="s">
        <v>191</v>
      </c>
      <c r="AU559" s="147" t="s">
        <v>87</v>
      </c>
      <c r="AY559" s="17" t="s">
        <v>185</v>
      </c>
      <c r="BE559" s="148">
        <f>IF(N559="základní",J559,0)</f>
        <v>0</v>
      </c>
      <c r="BF559" s="148">
        <f>IF(N559="snížená",J559,0)</f>
        <v>0</v>
      </c>
      <c r="BG559" s="148">
        <f>IF(N559="zákl. přenesená",J559,0)</f>
        <v>0</v>
      </c>
      <c r="BH559" s="148">
        <f>IF(N559="sníž. přenesená",J559,0)</f>
        <v>0</v>
      </c>
      <c r="BI559" s="148">
        <f>IF(N559="nulová",J559,0)</f>
        <v>0</v>
      </c>
      <c r="BJ559" s="17" t="s">
        <v>85</v>
      </c>
      <c r="BK559" s="148">
        <f>ROUND(I559*H559,2)</f>
        <v>0</v>
      </c>
      <c r="BL559" s="17" t="s">
        <v>184</v>
      </c>
      <c r="BM559" s="147" t="s">
        <v>923</v>
      </c>
    </row>
    <row r="560" spans="2:65" s="1" customFormat="1" x14ac:dyDescent="0.2">
      <c r="B560" s="32"/>
      <c r="D560" s="149" t="s">
        <v>198</v>
      </c>
      <c r="F560" s="150" t="s">
        <v>924</v>
      </c>
      <c r="I560" s="151"/>
      <c r="L560" s="32"/>
      <c r="M560" s="152"/>
      <c r="T560" s="56"/>
      <c r="AT560" s="17" t="s">
        <v>198</v>
      </c>
      <c r="AU560" s="17" t="s">
        <v>87</v>
      </c>
    </row>
    <row r="561" spans="2:65" s="12" customFormat="1" x14ac:dyDescent="0.2">
      <c r="B561" s="153"/>
      <c r="D561" s="149" t="s">
        <v>199</v>
      </c>
      <c r="E561" s="154" t="s">
        <v>1</v>
      </c>
      <c r="F561" s="155" t="s">
        <v>430</v>
      </c>
      <c r="H561" s="154" t="s">
        <v>1</v>
      </c>
      <c r="I561" s="156"/>
      <c r="L561" s="153"/>
      <c r="M561" s="157"/>
      <c r="T561" s="158"/>
      <c r="AT561" s="154" t="s">
        <v>199</v>
      </c>
      <c r="AU561" s="154" t="s">
        <v>87</v>
      </c>
      <c r="AV561" s="12" t="s">
        <v>85</v>
      </c>
      <c r="AW561" s="12" t="s">
        <v>33</v>
      </c>
      <c r="AX561" s="12" t="s">
        <v>77</v>
      </c>
      <c r="AY561" s="154" t="s">
        <v>185</v>
      </c>
    </row>
    <row r="562" spans="2:65" s="13" customFormat="1" x14ac:dyDescent="0.2">
      <c r="B562" s="159"/>
      <c r="D562" s="149" t="s">
        <v>199</v>
      </c>
      <c r="E562" s="160" t="s">
        <v>1</v>
      </c>
      <c r="F562" s="161" t="s">
        <v>925</v>
      </c>
      <c r="H562" s="162">
        <v>7.89</v>
      </c>
      <c r="I562" s="163"/>
      <c r="L562" s="159"/>
      <c r="M562" s="164"/>
      <c r="T562" s="165"/>
      <c r="AT562" s="160" t="s">
        <v>199</v>
      </c>
      <c r="AU562" s="160" t="s">
        <v>87</v>
      </c>
      <c r="AV562" s="13" t="s">
        <v>87</v>
      </c>
      <c r="AW562" s="13" t="s">
        <v>33</v>
      </c>
      <c r="AX562" s="13" t="s">
        <v>77</v>
      </c>
      <c r="AY562" s="160" t="s">
        <v>185</v>
      </c>
    </row>
    <row r="563" spans="2:65" s="13" customFormat="1" x14ac:dyDescent="0.2">
      <c r="B563" s="159"/>
      <c r="D563" s="149" t="s">
        <v>199</v>
      </c>
      <c r="E563" s="160" t="s">
        <v>1</v>
      </c>
      <c r="F563" s="161" t="s">
        <v>926</v>
      </c>
      <c r="H563" s="162">
        <v>30.582999999999998</v>
      </c>
      <c r="I563" s="163"/>
      <c r="L563" s="159"/>
      <c r="M563" s="164"/>
      <c r="T563" s="165"/>
      <c r="AT563" s="160" t="s">
        <v>199</v>
      </c>
      <c r="AU563" s="160" t="s">
        <v>87</v>
      </c>
      <c r="AV563" s="13" t="s">
        <v>87</v>
      </c>
      <c r="AW563" s="13" t="s">
        <v>33</v>
      </c>
      <c r="AX563" s="13" t="s">
        <v>77</v>
      </c>
      <c r="AY563" s="160" t="s">
        <v>185</v>
      </c>
    </row>
    <row r="564" spans="2:65" s="13" customFormat="1" x14ac:dyDescent="0.2">
      <c r="B564" s="159"/>
      <c r="D564" s="149" t="s">
        <v>199</v>
      </c>
      <c r="E564" s="160" t="s">
        <v>1</v>
      </c>
      <c r="F564" s="161" t="s">
        <v>927</v>
      </c>
      <c r="H564" s="162">
        <v>0.502</v>
      </c>
      <c r="I564" s="163"/>
      <c r="L564" s="159"/>
      <c r="M564" s="164"/>
      <c r="T564" s="165"/>
      <c r="AT564" s="160" t="s">
        <v>199</v>
      </c>
      <c r="AU564" s="160" t="s">
        <v>87</v>
      </c>
      <c r="AV564" s="13" t="s">
        <v>87</v>
      </c>
      <c r="AW564" s="13" t="s">
        <v>33</v>
      </c>
      <c r="AX564" s="13" t="s">
        <v>77</v>
      </c>
      <c r="AY564" s="160" t="s">
        <v>185</v>
      </c>
    </row>
    <row r="565" spans="2:65" s="13" customFormat="1" x14ac:dyDescent="0.2">
      <c r="B565" s="159"/>
      <c r="D565" s="149" t="s">
        <v>199</v>
      </c>
      <c r="E565" s="160" t="s">
        <v>1</v>
      </c>
      <c r="F565" s="161" t="s">
        <v>928</v>
      </c>
      <c r="H565" s="162">
        <v>3.3239999999999998</v>
      </c>
      <c r="I565" s="163"/>
      <c r="L565" s="159"/>
      <c r="M565" s="164"/>
      <c r="T565" s="165"/>
      <c r="AT565" s="160" t="s">
        <v>199</v>
      </c>
      <c r="AU565" s="160" t="s">
        <v>87</v>
      </c>
      <c r="AV565" s="13" t="s">
        <v>87</v>
      </c>
      <c r="AW565" s="13" t="s">
        <v>33</v>
      </c>
      <c r="AX565" s="13" t="s">
        <v>77</v>
      </c>
      <c r="AY565" s="160" t="s">
        <v>185</v>
      </c>
    </row>
    <row r="566" spans="2:65" s="14" customFormat="1" x14ac:dyDescent="0.2">
      <c r="B566" s="169"/>
      <c r="D566" s="149" t="s">
        <v>199</v>
      </c>
      <c r="E566" s="170" t="s">
        <v>1</v>
      </c>
      <c r="F566" s="171" t="s">
        <v>324</v>
      </c>
      <c r="H566" s="172">
        <v>42.298999999999999</v>
      </c>
      <c r="I566" s="173"/>
      <c r="L566" s="169"/>
      <c r="M566" s="174"/>
      <c r="T566" s="175"/>
      <c r="AT566" s="170" t="s">
        <v>199</v>
      </c>
      <c r="AU566" s="170" t="s">
        <v>87</v>
      </c>
      <c r="AV566" s="14" t="s">
        <v>184</v>
      </c>
      <c r="AW566" s="14" t="s">
        <v>33</v>
      </c>
      <c r="AX566" s="14" t="s">
        <v>85</v>
      </c>
      <c r="AY566" s="170" t="s">
        <v>185</v>
      </c>
    </row>
    <row r="567" spans="2:65" s="1" customFormat="1" ht="16.5" customHeight="1" x14ac:dyDescent="0.2">
      <c r="B567" s="32"/>
      <c r="C567" s="136" t="s">
        <v>929</v>
      </c>
      <c r="D567" s="136" t="s">
        <v>191</v>
      </c>
      <c r="E567" s="137" t="s">
        <v>930</v>
      </c>
      <c r="F567" s="138" t="s">
        <v>931</v>
      </c>
      <c r="G567" s="139" t="s">
        <v>443</v>
      </c>
      <c r="H567" s="140">
        <v>845.98</v>
      </c>
      <c r="I567" s="141"/>
      <c r="J567" s="142">
        <f>ROUND(I567*H567,2)</f>
        <v>0</v>
      </c>
      <c r="K567" s="138" t="s">
        <v>195</v>
      </c>
      <c r="L567" s="32"/>
      <c r="M567" s="143" t="s">
        <v>1</v>
      </c>
      <c r="N567" s="144" t="s">
        <v>42</v>
      </c>
      <c r="P567" s="145">
        <f>O567*H567</f>
        <v>0</v>
      </c>
      <c r="Q567" s="145">
        <v>0</v>
      </c>
      <c r="R567" s="145">
        <f>Q567*H567</f>
        <v>0</v>
      </c>
      <c r="S567" s="145">
        <v>0</v>
      </c>
      <c r="T567" s="146">
        <f>S567*H567</f>
        <v>0</v>
      </c>
      <c r="AR567" s="147" t="s">
        <v>184</v>
      </c>
      <c r="AT567" s="147" t="s">
        <v>191</v>
      </c>
      <c r="AU567" s="147" t="s">
        <v>87</v>
      </c>
      <c r="AY567" s="17" t="s">
        <v>185</v>
      </c>
      <c r="BE567" s="148">
        <f>IF(N567="základní",J567,0)</f>
        <v>0</v>
      </c>
      <c r="BF567" s="148">
        <f>IF(N567="snížená",J567,0)</f>
        <v>0</v>
      </c>
      <c r="BG567" s="148">
        <f>IF(N567="zákl. přenesená",J567,0)</f>
        <v>0</v>
      </c>
      <c r="BH567" s="148">
        <f>IF(N567="sníž. přenesená",J567,0)</f>
        <v>0</v>
      </c>
      <c r="BI567" s="148">
        <f>IF(N567="nulová",J567,0)</f>
        <v>0</v>
      </c>
      <c r="BJ567" s="17" t="s">
        <v>85</v>
      </c>
      <c r="BK567" s="148">
        <f>ROUND(I567*H567,2)</f>
        <v>0</v>
      </c>
      <c r="BL567" s="17" t="s">
        <v>184</v>
      </c>
      <c r="BM567" s="147" t="s">
        <v>932</v>
      </c>
    </row>
    <row r="568" spans="2:65" s="1" customFormat="1" ht="19.2" x14ac:dyDescent="0.2">
      <c r="B568" s="32"/>
      <c r="D568" s="149" t="s">
        <v>198</v>
      </c>
      <c r="F568" s="150" t="s">
        <v>915</v>
      </c>
      <c r="I568" s="151"/>
      <c r="L568" s="32"/>
      <c r="M568" s="152"/>
      <c r="T568" s="56"/>
      <c r="AT568" s="17" t="s">
        <v>198</v>
      </c>
      <c r="AU568" s="17" t="s">
        <v>87</v>
      </c>
    </row>
    <row r="569" spans="2:65" s="12" customFormat="1" x14ac:dyDescent="0.2">
      <c r="B569" s="153"/>
      <c r="D569" s="149" t="s">
        <v>199</v>
      </c>
      <c r="E569" s="154" t="s">
        <v>1</v>
      </c>
      <c r="F569" s="155" t="s">
        <v>430</v>
      </c>
      <c r="H569" s="154" t="s">
        <v>1</v>
      </c>
      <c r="I569" s="156"/>
      <c r="L569" s="153"/>
      <c r="M569" s="157"/>
      <c r="T569" s="158"/>
      <c r="AT569" s="154" t="s">
        <v>199</v>
      </c>
      <c r="AU569" s="154" t="s">
        <v>87</v>
      </c>
      <c r="AV569" s="12" t="s">
        <v>85</v>
      </c>
      <c r="AW569" s="12" t="s">
        <v>33</v>
      </c>
      <c r="AX569" s="12" t="s">
        <v>77</v>
      </c>
      <c r="AY569" s="154" t="s">
        <v>185</v>
      </c>
    </row>
    <row r="570" spans="2:65" s="13" customFormat="1" x14ac:dyDescent="0.2">
      <c r="B570" s="159"/>
      <c r="D570" s="149" t="s">
        <v>199</v>
      </c>
      <c r="E570" s="160" t="s">
        <v>1</v>
      </c>
      <c r="F570" s="161" t="s">
        <v>933</v>
      </c>
      <c r="H570" s="162">
        <v>157.80000000000001</v>
      </c>
      <c r="I570" s="163"/>
      <c r="L570" s="159"/>
      <c r="M570" s="164"/>
      <c r="T570" s="165"/>
      <c r="AT570" s="160" t="s">
        <v>199</v>
      </c>
      <c r="AU570" s="160" t="s">
        <v>87</v>
      </c>
      <c r="AV570" s="13" t="s">
        <v>87</v>
      </c>
      <c r="AW570" s="13" t="s">
        <v>33</v>
      </c>
      <c r="AX570" s="13" t="s">
        <v>77</v>
      </c>
      <c r="AY570" s="160" t="s">
        <v>185</v>
      </c>
    </row>
    <row r="571" spans="2:65" s="13" customFormat="1" x14ac:dyDescent="0.2">
      <c r="B571" s="159"/>
      <c r="D571" s="149" t="s">
        <v>199</v>
      </c>
      <c r="E571" s="160" t="s">
        <v>1</v>
      </c>
      <c r="F571" s="161" t="s">
        <v>934</v>
      </c>
      <c r="H571" s="162">
        <v>611.66</v>
      </c>
      <c r="I571" s="163"/>
      <c r="L571" s="159"/>
      <c r="M571" s="164"/>
      <c r="T571" s="165"/>
      <c r="AT571" s="160" t="s">
        <v>199</v>
      </c>
      <c r="AU571" s="160" t="s">
        <v>87</v>
      </c>
      <c r="AV571" s="13" t="s">
        <v>87</v>
      </c>
      <c r="AW571" s="13" t="s">
        <v>33</v>
      </c>
      <c r="AX571" s="13" t="s">
        <v>77</v>
      </c>
      <c r="AY571" s="160" t="s">
        <v>185</v>
      </c>
    </row>
    <row r="572" spans="2:65" s="13" customFormat="1" x14ac:dyDescent="0.2">
      <c r="B572" s="159"/>
      <c r="D572" s="149" t="s">
        <v>199</v>
      </c>
      <c r="E572" s="160" t="s">
        <v>1</v>
      </c>
      <c r="F572" s="161" t="s">
        <v>935</v>
      </c>
      <c r="H572" s="162">
        <v>10.039999999999999</v>
      </c>
      <c r="I572" s="163"/>
      <c r="L572" s="159"/>
      <c r="M572" s="164"/>
      <c r="T572" s="165"/>
      <c r="AT572" s="160" t="s">
        <v>199</v>
      </c>
      <c r="AU572" s="160" t="s">
        <v>87</v>
      </c>
      <c r="AV572" s="13" t="s">
        <v>87</v>
      </c>
      <c r="AW572" s="13" t="s">
        <v>33</v>
      </c>
      <c r="AX572" s="13" t="s">
        <v>77</v>
      </c>
      <c r="AY572" s="160" t="s">
        <v>185</v>
      </c>
    </row>
    <row r="573" spans="2:65" s="13" customFormat="1" x14ac:dyDescent="0.2">
      <c r="B573" s="159"/>
      <c r="D573" s="149" t="s">
        <v>199</v>
      </c>
      <c r="E573" s="160" t="s">
        <v>1</v>
      </c>
      <c r="F573" s="161" t="s">
        <v>936</v>
      </c>
      <c r="H573" s="162">
        <v>66.48</v>
      </c>
      <c r="I573" s="163"/>
      <c r="L573" s="159"/>
      <c r="M573" s="164"/>
      <c r="T573" s="165"/>
      <c r="AT573" s="160" t="s">
        <v>199</v>
      </c>
      <c r="AU573" s="160" t="s">
        <v>87</v>
      </c>
      <c r="AV573" s="13" t="s">
        <v>87</v>
      </c>
      <c r="AW573" s="13" t="s">
        <v>33</v>
      </c>
      <c r="AX573" s="13" t="s">
        <v>77</v>
      </c>
      <c r="AY573" s="160" t="s">
        <v>185</v>
      </c>
    </row>
    <row r="574" spans="2:65" s="14" customFormat="1" x14ac:dyDescent="0.2">
      <c r="B574" s="169"/>
      <c r="D574" s="149" t="s">
        <v>199</v>
      </c>
      <c r="E574" s="170" t="s">
        <v>1</v>
      </c>
      <c r="F574" s="171" t="s">
        <v>324</v>
      </c>
      <c r="H574" s="172">
        <v>845.98</v>
      </c>
      <c r="I574" s="173"/>
      <c r="L574" s="169"/>
      <c r="M574" s="174"/>
      <c r="T574" s="175"/>
      <c r="AT574" s="170" t="s">
        <v>199</v>
      </c>
      <c r="AU574" s="170" t="s">
        <v>87</v>
      </c>
      <c r="AV574" s="14" t="s">
        <v>184</v>
      </c>
      <c r="AW574" s="14" t="s">
        <v>33</v>
      </c>
      <c r="AX574" s="14" t="s">
        <v>85</v>
      </c>
      <c r="AY574" s="170" t="s">
        <v>185</v>
      </c>
    </row>
    <row r="575" spans="2:65" s="1" customFormat="1" ht="16.5" customHeight="1" x14ac:dyDescent="0.2">
      <c r="B575" s="32"/>
      <c r="C575" s="136" t="s">
        <v>937</v>
      </c>
      <c r="D575" s="136" t="s">
        <v>191</v>
      </c>
      <c r="E575" s="137" t="s">
        <v>938</v>
      </c>
      <c r="F575" s="138" t="s">
        <v>939</v>
      </c>
      <c r="G575" s="139" t="s">
        <v>443</v>
      </c>
      <c r="H575" s="140">
        <v>13.305</v>
      </c>
      <c r="I575" s="141"/>
      <c r="J575" s="142">
        <f>ROUND(I575*H575,2)</f>
        <v>0</v>
      </c>
      <c r="K575" s="138" t="s">
        <v>195</v>
      </c>
      <c r="L575" s="32"/>
      <c r="M575" s="143" t="s">
        <v>1</v>
      </c>
      <c r="N575" s="144" t="s">
        <v>42</v>
      </c>
      <c r="P575" s="145">
        <f>O575*H575</f>
        <v>0</v>
      </c>
      <c r="Q575" s="145">
        <v>0</v>
      </c>
      <c r="R575" s="145">
        <f>Q575*H575</f>
        <v>0</v>
      </c>
      <c r="S575" s="145">
        <v>0</v>
      </c>
      <c r="T575" s="146">
        <f>S575*H575</f>
        <v>0</v>
      </c>
      <c r="AR575" s="147" t="s">
        <v>184</v>
      </c>
      <c r="AT575" s="147" t="s">
        <v>191</v>
      </c>
      <c r="AU575" s="147" t="s">
        <v>87</v>
      </c>
      <c r="AY575" s="17" t="s">
        <v>185</v>
      </c>
      <c r="BE575" s="148">
        <f>IF(N575="základní",J575,0)</f>
        <v>0</v>
      </c>
      <c r="BF575" s="148">
        <f>IF(N575="snížená",J575,0)</f>
        <v>0</v>
      </c>
      <c r="BG575" s="148">
        <f>IF(N575="zákl. přenesená",J575,0)</f>
        <v>0</v>
      </c>
      <c r="BH575" s="148">
        <f>IF(N575="sníž. přenesená",J575,0)</f>
        <v>0</v>
      </c>
      <c r="BI575" s="148">
        <f>IF(N575="nulová",J575,0)</f>
        <v>0</v>
      </c>
      <c r="BJ575" s="17" t="s">
        <v>85</v>
      </c>
      <c r="BK575" s="148">
        <f>ROUND(I575*H575,2)</f>
        <v>0</v>
      </c>
      <c r="BL575" s="17" t="s">
        <v>184</v>
      </c>
      <c r="BM575" s="147" t="s">
        <v>940</v>
      </c>
    </row>
    <row r="576" spans="2:65" s="1" customFormat="1" x14ac:dyDescent="0.2">
      <c r="B576" s="32"/>
      <c r="D576" s="149" t="s">
        <v>198</v>
      </c>
      <c r="F576" s="150" t="s">
        <v>941</v>
      </c>
      <c r="I576" s="151"/>
      <c r="L576" s="32"/>
      <c r="M576" s="152"/>
      <c r="T576" s="56"/>
      <c r="AT576" s="17" t="s">
        <v>198</v>
      </c>
      <c r="AU576" s="17" t="s">
        <v>87</v>
      </c>
    </row>
    <row r="577" spans="2:65" s="12" customFormat="1" x14ac:dyDescent="0.2">
      <c r="B577" s="153"/>
      <c r="D577" s="149" t="s">
        <v>199</v>
      </c>
      <c r="E577" s="154" t="s">
        <v>1</v>
      </c>
      <c r="F577" s="155" t="s">
        <v>942</v>
      </c>
      <c r="H577" s="154" t="s">
        <v>1</v>
      </c>
      <c r="I577" s="156"/>
      <c r="L577" s="153"/>
      <c r="M577" s="157"/>
      <c r="T577" s="158"/>
      <c r="AT577" s="154" t="s">
        <v>199</v>
      </c>
      <c r="AU577" s="154" t="s">
        <v>87</v>
      </c>
      <c r="AV577" s="12" t="s">
        <v>85</v>
      </c>
      <c r="AW577" s="12" t="s">
        <v>33</v>
      </c>
      <c r="AX577" s="12" t="s">
        <v>77</v>
      </c>
      <c r="AY577" s="154" t="s">
        <v>185</v>
      </c>
    </row>
    <row r="578" spans="2:65" s="13" customFormat="1" x14ac:dyDescent="0.2">
      <c r="B578" s="159"/>
      <c r="D578" s="149" t="s">
        <v>199</v>
      </c>
      <c r="E578" s="160" t="s">
        <v>1</v>
      </c>
      <c r="F578" s="161" t="s">
        <v>943</v>
      </c>
      <c r="H578" s="162">
        <v>6.9039999999999999</v>
      </c>
      <c r="I578" s="163"/>
      <c r="L578" s="159"/>
      <c r="M578" s="164"/>
      <c r="T578" s="165"/>
      <c r="AT578" s="160" t="s">
        <v>199</v>
      </c>
      <c r="AU578" s="160" t="s">
        <v>87</v>
      </c>
      <c r="AV578" s="13" t="s">
        <v>87</v>
      </c>
      <c r="AW578" s="13" t="s">
        <v>33</v>
      </c>
      <c r="AX578" s="13" t="s">
        <v>77</v>
      </c>
      <c r="AY578" s="160" t="s">
        <v>185</v>
      </c>
    </row>
    <row r="579" spans="2:65" s="12" customFormat="1" x14ac:dyDescent="0.2">
      <c r="B579" s="153"/>
      <c r="D579" s="149" t="s">
        <v>199</v>
      </c>
      <c r="E579" s="154" t="s">
        <v>1</v>
      </c>
      <c r="F579" s="155" t="s">
        <v>944</v>
      </c>
      <c r="H579" s="154" t="s">
        <v>1</v>
      </c>
      <c r="I579" s="156"/>
      <c r="L579" s="153"/>
      <c r="M579" s="157"/>
      <c r="T579" s="158"/>
      <c r="AT579" s="154" t="s">
        <v>199</v>
      </c>
      <c r="AU579" s="154" t="s">
        <v>87</v>
      </c>
      <c r="AV579" s="12" t="s">
        <v>85</v>
      </c>
      <c r="AW579" s="12" t="s">
        <v>33</v>
      </c>
      <c r="AX579" s="12" t="s">
        <v>77</v>
      </c>
      <c r="AY579" s="154" t="s">
        <v>185</v>
      </c>
    </row>
    <row r="580" spans="2:65" s="13" customFormat="1" x14ac:dyDescent="0.2">
      <c r="B580" s="159"/>
      <c r="D580" s="149" t="s">
        <v>199</v>
      </c>
      <c r="E580" s="160" t="s">
        <v>1</v>
      </c>
      <c r="F580" s="161" t="s">
        <v>945</v>
      </c>
      <c r="H580" s="162">
        <v>6.101</v>
      </c>
      <c r="I580" s="163"/>
      <c r="L580" s="159"/>
      <c r="M580" s="164"/>
      <c r="T580" s="165"/>
      <c r="AT580" s="160" t="s">
        <v>199</v>
      </c>
      <c r="AU580" s="160" t="s">
        <v>87</v>
      </c>
      <c r="AV580" s="13" t="s">
        <v>87</v>
      </c>
      <c r="AW580" s="13" t="s">
        <v>33</v>
      </c>
      <c r="AX580" s="13" t="s">
        <v>77</v>
      </c>
      <c r="AY580" s="160" t="s">
        <v>185</v>
      </c>
    </row>
    <row r="581" spans="2:65" s="13" customFormat="1" x14ac:dyDescent="0.2">
      <c r="B581" s="159"/>
      <c r="D581" s="149" t="s">
        <v>199</v>
      </c>
      <c r="E581" s="160" t="s">
        <v>1</v>
      </c>
      <c r="F581" s="161" t="s">
        <v>946</v>
      </c>
      <c r="H581" s="162">
        <v>0.3</v>
      </c>
      <c r="I581" s="163"/>
      <c r="L581" s="159"/>
      <c r="M581" s="164"/>
      <c r="T581" s="165"/>
      <c r="AT581" s="160" t="s">
        <v>199</v>
      </c>
      <c r="AU581" s="160" t="s">
        <v>87</v>
      </c>
      <c r="AV581" s="13" t="s">
        <v>87</v>
      </c>
      <c r="AW581" s="13" t="s">
        <v>33</v>
      </c>
      <c r="AX581" s="13" t="s">
        <v>77</v>
      </c>
      <c r="AY581" s="160" t="s">
        <v>185</v>
      </c>
    </row>
    <row r="582" spans="2:65" s="14" customFormat="1" x14ac:dyDescent="0.2">
      <c r="B582" s="169"/>
      <c r="D582" s="149" t="s">
        <v>199</v>
      </c>
      <c r="E582" s="170" t="s">
        <v>1</v>
      </c>
      <c r="F582" s="171" t="s">
        <v>324</v>
      </c>
      <c r="H582" s="172">
        <v>13.305</v>
      </c>
      <c r="I582" s="173"/>
      <c r="L582" s="169"/>
      <c r="M582" s="174"/>
      <c r="T582" s="175"/>
      <c r="AT582" s="170" t="s">
        <v>199</v>
      </c>
      <c r="AU582" s="170" t="s">
        <v>87</v>
      </c>
      <c r="AV582" s="14" t="s">
        <v>184</v>
      </c>
      <c r="AW582" s="14" t="s">
        <v>33</v>
      </c>
      <c r="AX582" s="14" t="s">
        <v>85</v>
      </c>
      <c r="AY582" s="170" t="s">
        <v>185</v>
      </c>
    </row>
    <row r="583" spans="2:65" s="1" customFormat="1" ht="16.5" customHeight="1" x14ac:dyDescent="0.2">
      <c r="B583" s="32"/>
      <c r="C583" s="136" t="s">
        <v>947</v>
      </c>
      <c r="D583" s="136" t="s">
        <v>191</v>
      </c>
      <c r="E583" s="137" t="s">
        <v>948</v>
      </c>
      <c r="F583" s="138" t="s">
        <v>949</v>
      </c>
      <c r="G583" s="139" t="s">
        <v>443</v>
      </c>
      <c r="H583" s="140">
        <v>144.48099999999999</v>
      </c>
      <c r="I583" s="141"/>
      <c r="J583" s="142">
        <f>ROUND(I583*H583,2)</f>
        <v>0</v>
      </c>
      <c r="K583" s="138" t="s">
        <v>195</v>
      </c>
      <c r="L583" s="32"/>
      <c r="M583" s="143" t="s">
        <v>1</v>
      </c>
      <c r="N583" s="144" t="s">
        <v>42</v>
      </c>
      <c r="P583" s="145">
        <f>O583*H583</f>
        <v>0</v>
      </c>
      <c r="Q583" s="145">
        <v>0</v>
      </c>
      <c r="R583" s="145">
        <f>Q583*H583</f>
        <v>0</v>
      </c>
      <c r="S583" s="145">
        <v>0</v>
      </c>
      <c r="T583" s="146">
        <f>S583*H583</f>
        <v>0</v>
      </c>
      <c r="AR583" s="147" t="s">
        <v>184</v>
      </c>
      <c r="AT583" s="147" t="s">
        <v>191</v>
      </c>
      <c r="AU583" s="147" t="s">
        <v>87</v>
      </c>
      <c r="AY583" s="17" t="s">
        <v>185</v>
      </c>
      <c r="BE583" s="148">
        <f>IF(N583="základní",J583,0)</f>
        <v>0</v>
      </c>
      <c r="BF583" s="148">
        <f>IF(N583="snížená",J583,0)</f>
        <v>0</v>
      </c>
      <c r="BG583" s="148">
        <f>IF(N583="zákl. přenesená",J583,0)</f>
        <v>0</v>
      </c>
      <c r="BH583" s="148">
        <f>IF(N583="sníž. přenesená",J583,0)</f>
        <v>0</v>
      </c>
      <c r="BI583" s="148">
        <f>IF(N583="nulová",J583,0)</f>
        <v>0</v>
      </c>
      <c r="BJ583" s="17" t="s">
        <v>85</v>
      </c>
      <c r="BK583" s="148">
        <f>ROUND(I583*H583,2)</f>
        <v>0</v>
      </c>
      <c r="BL583" s="17" t="s">
        <v>184</v>
      </c>
      <c r="BM583" s="147" t="s">
        <v>950</v>
      </c>
    </row>
    <row r="584" spans="2:65" s="1" customFormat="1" ht="19.2" x14ac:dyDescent="0.2">
      <c r="B584" s="32"/>
      <c r="D584" s="149" t="s">
        <v>198</v>
      </c>
      <c r="F584" s="150" t="s">
        <v>951</v>
      </c>
      <c r="I584" s="151"/>
      <c r="L584" s="32"/>
      <c r="M584" s="152"/>
      <c r="T584" s="56"/>
      <c r="AT584" s="17" t="s">
        <v>198</v>
      </c>
      <c r="AU584" s="17" t="s">
        <v>87</v>
      </c>
    </row>
    <row r="585" spans="2:65" s="12" customFormat="1" x14ac:dyDescent="0.2">
      <c r="B585" s="153"/>
      <c r="D585" s="149" t="s">
        <v>199</v>
      </c>
      <c r="E585" s="154" t="s">
        <v>1</v>
      </c>
      <c r="F585" s="155" t="s">
        <v>942</v>
      </c>
      <c r="H585" s="154" t="s">
        <v>1</v>
      </c>
      <c r="I585" s="156"/>
      <c r="L585" s="153"/>
      <c r="M585" s="157"/>
      <c r="T585" s="158"/>
      <c r="AT585" s="154" t="s">
        <v>199</v>
      </c>
      <c r="AU585" s="154" t="s">
        <v>87</v>
      </c>
      <c r="AV585" s="12" t="s">
        <v>85</v>
      </c>
      <c r="AW585" s="12" t="s">
        <v>33</v>
      </c>
      <c r="AX585" s="12" t="s">
        <v>77</v>
      </c>
      <c r="AY585" s="154" t="s">
        <v>185</v>
      </c>
    </row>
    <row r="586" spans="2:65" s="13" customFormat="1" x14ac:dyDescent="0.2">
      <c r="B586" s="159"/>
      <c r="D586" s="149" t="s">
        <v>199</v>
      </c>
      <c r="E586" s="160" t="s">
        <v>1</v>
      </c>
      <c r="F586" s="161" t="s">
        <v>952</v>
      </c>
      <c r="H586" s="162">
        <v>138.08000000000001</v>
      </c>
      <c r="I586" s="163"/>
      <c r="L586" s="159"/>
      <c r="M586" s="164"/>
      <c r="T586" s="165"/>
      <c r="AT586" s="160" t="s">
        <v>199</v>
      </c>
      <c r="AU586" s="160" t="s">
        <v>87</v>
      </c>
      <c r="AV586" s="13" t="s">
        <v>87</v>
      </c>
      <c r="AW586" s="13" t="s">
        <v>33</v>
      </c>
      <c r="AX586" s="13" t="s">
        <v>77</v>
      </c>
      <c r="AY586" s="160" t="s">
        <v>185</v>
      </c>
    </row>
    <row r="587" spans="2:65" s="12" customFormat="1" x14ac:dyDescent="0.2">
      <c r="B587" s="153"/>
      <c r="D587" s="149" t="s">
        <v>199</v>
      </c>
      <c r="E587" s="154" t="s">
        <v>1</v>
      </c>
      <c r="F587" s="155" t="s">
        <v>944</v>
      </c>
      <c r="H587" s="154" t="s">
        <v>1</v>
      </c>
      <c r="I587" s="156"/>
      <c r="L587" s="153"/>
      <c r="M587" s="157"/>
      <c r="T587" s="158"/>
      <c r="AT587" s="154" t="s">
        <v>199</v>
      </c>
      <c r="AU587" s="154" t="s">
        <v>87</v>
      </c>
      <c r="AV587" s="12" t="s">
        <v>85</v>
      </c>
      <c r="AW587" s="12" t="s">
        <v>33</v>
      </c>
      <c r="AX587" s="12" t="s">
        <v>77</v>
      </c>
      <c r="AY587" s="154" t="s">
        <v>185</v>
      </c>
    </row>
    <row r="588" spans="2:65" s="13" customFormat="1" x14ac:dyDescent="0.2">
      <c r="B588" s="159"/>
      <c r="D588" s="149" t="s">
        <v>199</v>
      </c>
      <c r="E588" s="160" t="s">
        <v>1</v>
      </c>
      <c r="F588" s="161" t="s">
        <v>953</v>
      </c>
      <c r="H588" s="162">
        <v>6.101</v>
      </c>
      <c r="I588" s="163"/>
      <c r="L588" s="159"/>
      <c r="M588" s="164"/>
      <c r="T588" s="165"/>
      <c r="AT588" s="160" t="s">
        <v>199</v>
      </c>
      <c r="AU588" s="160" t="s">
        <v>87</v>
      </c>
      <c r="AV588" s="13" t="s">
        <v>87</v>
      </c>
      <c r="AW588" s="13" t="s">
        <v>33</v>
      </c>
      <c r="AX588" s="13" t="s">
        <v>77</v>
      </c>
      <c r="AY588" s="160" t="s">
        <v>185</v>
      </c>
    </row>
    <row r="589" spans="2:65" s="13" customFormat="1" x14ac:dyDescent="0.2">
      <c r="B589" s="159"/>
      <c r="D589" s="149" t="s">
        <v>199</v>
      </c>
      <c r="E589" s="160" t="s">
        <v>1</v>
      </c>
      <c r="F589" s="161" t="s">
        <v>954</v>
      </c>
      <c r="H589" s="162">
        <v>0.3</v>
      </c>
      <c r="I589" s="163"/>
      <c r="L589" s="159"/>
      <c r="M589" s="164"/>
      <c r="T589" s="165"/>
      <c r="AT589" s="160" t="s">
        <v>199</v>
      </c>
      <c r="AU589" s="160" t="s">
        <v>87</v>
      </c>
      <c r="AV589" s="13" t="s">
        <v>87</v>
      </c>
      <c r="AW589" s="13" t="s">
        <v>33</v>
      </c>
      <c r="AX589" s="13" t="s">
        <v>77</v>
      </c>
      <c r="AY589" s="160" t="s">
        <v>185</v>
      </c>
    </row>
    <row r="590" spans="2:65" s="14" customFormat="1" x14ac:dyDescent="0.2">
      <c r="B590" s="169"/>
      <c r="D590" s="149" t="s">
        <v>199</v>
      </c>
      <c r="E590" s="170" t="s">
        <v>1</v>
      </c>
      <c r="F590" s="171" t="s">
        <v>324</v>
      </c>
      <c r="H590" s="172">
        <v>144.48099999999999</v>
      </c>
      <c r="I590" s="173"/>
      <c r="L590" s="169"/>
      <c r="M590" s="174"/>
      <c r="T590" s="175"/>
      <c r="AT590" s="170" t="s">
        <v>199</v>
      </c>
      <c r="AU590" s="170" t="s">
        <v>87</v>
      </c>
      <c r="AV590" s="14" t="s">
        <v>184</v>
      </c>
      <c r="AW590" s="14" t="s">
        <v>33</v>
      </c>
      <c r="AX590" s="14" t="s">
        <v>85</v>
      </c>
      <c r="AY590" s="170" t="s">
        <v>185</v>
      </c>
    </row>
    <row r="591" spans="2:65" s="1" customFormat="1" ht="16.5" customHeight="1" x14ac:dyDescent="0.2">
      <c r="B591" s="32"/>
      <c r="C591" s="136" t="s">
        <v>955</v>
      </c>
      <c r="D591" s="136" t="s">
        <v>191</v>
      </c>
      <c r="E591" s="137" t="s">
        <v>956</v>
      </c>
      <c r="F591" s="138" t="s">
        <v>957</v>
      </c>
      <c r="G591" s="139" t="s">
        <v>443</v>
      </c>
      <c r="H591" s="140">
        <v>103.488</v>
      </c>
      <c r="I591" s="141"/>
      <c r="J591" s="142">
        <f>ROUND(I591*H591,2)</f>
        <v>0</v>
      </c>
      <c r="K591" s="138" t="s">
        <v>195</v>
      </c>
      <c r="L591" s="32"/>
      <c r="M591" s="143" t="s">
        <v>1</v>
      </c>
      <c r="N591" s="144" t="s">
        <v>42</v>
      </c>
      <c r="P591" s="145">
        <f>O591*H591</f>
        <v>0</v>
      </c>
      <c r="Q591" s="145">
        <v>0</v>
      </c>
      <c r="R591" s="145">
        <f>Q591*H591</f>
        <v>0</v>
      </c>
      <c r="S591" s="145">
        <v>0</v>
      </c>
      <c r="T591" s="146">
        <f>S591*H591</f>
        <v>0</v>
      </c>
      <c r="AR591" s="147" t="s">
        <v>184</v>
      </c>
      <c r="AT591" s="147" t="s">
        <v>191</v>
      </c>
      <c r="AU591" s="147" t="s">
        <v>87</v>
      </c>
      <c r="AY591" s="17" t="s">
        <v>185</v>
      </c>
      <c r="BE591" s="148">
        <f>IF(N591="základní",J591,0)</f>
        <v>0</v>
      </c>
      <c r="BF591" s="148">
        <f>IF(N591="snížená",J591,0)</f>
        <v>0</v>
      </c>
      <c r="BG591" s="148">
        <f>IF(N591="zákl. přenesená",J591,0)</f>
        <v>0</v>
      </c>
      <c r="BH591" s="148">
        <f>IF(N591="sníž. přenesená",J591,0)</f>
        <v>0</v>
      </c>
      <c r="BI591" s="148">
        <f>IF(N591="nulová",J591,0)</f>
        <v>0</v>
      </c>
      <c r="BJ591" s="17" t="s">
        <v>85</v>
      </c>
      <c r="BK591" s="148">
        <f>ROUND(I591*H591,2)</f>
        <v>0</v>
      </c>
      <c r="BL591" s="17" t="s">
        <v>184</v>
      </c>
      <c r="BM591" s="147" t="s">
        <v>958</v>
      </c>
    </row>
    <row r="592" spans="2:65" s="1" customFormat="1" x14ac:dyDescent="0.2">
      <c r="B592" s="32"/>
      <c r="D592" s="149" t="s">
        <v>198</v>
      </c>
      <c r="F592" s="150" t="s">
        <v>959</v>
      </c>
      <c r="I592" s="151"/>
      <c r="L592" s="32"/>
      <c r="M592" s="152"/>
      <c r="T592" s="56"/>
      <c r="AT592" s="17" t="s">
        <v>198</v>
      </c>
      <c r="AU592" s="17" t="s">
        <v>87</v>
      </c>
    </row>
    <row r="593" spans="2:65" s="12" customFormat="1" x14ac:dyDescent="0.2">
      <c r="B593" s="153"/>
      <c r="D593" s="149" t="s">
        <v>199</v>
      </c>
      <c r="E593" s="154" t="s">
        <v>1</v>
      </c>
      <c r="F593" s="155" t="s">
        <v>960</v>
      </c>
      <c r="H593" s="154" t="s">
        <v>1</v>
      </c>
      <c r="I593" s="156"/>
      <c r="L593" s="153"/>
      <c r="M593" s="157"/>
      <c r="T593" s="158"/>
      <c r="AT593" s="154" t="s">
        <v>199</v>
      </c>
      <c r="AU593" s="154" t="s">
        <v>87</v>
      </c>
      <c r="AV593" s="12" t="s">
        <v>85</v>
      </c>
      <c r="AW593" s="12" t="s">
        <v>33</v>
      </c>
      <c r="AX593" s="12" t="s">
        <v>77</v>
      </c>
      <c r="AY593" s="154" t="s">
        <v>185</v>
      </c>
    </row>
    <row r="594" spans="2:65" s="13" customFormat="1" x14ac:dyDescent="0.2">
      <c r="B594" s="159"/>
      <c r="D594" s="149" t="s">
        <v>199</v>
      </c>
      <c r="E594" s="160" t="s">
        <v>1</v>
      </c>
      <c r="F594" s="161" t="s">
        <v>961</v>
      </c>
      <c r="H594" s="162">
        <v>103.488</v>
      </c>
      <c r="I594" s="163"/>
      <c r="L594" s="159"/>
      <c r="M594" s="164"/>
      <c r="T594" s="165"/>
      <c r="AT594" s="160" t="s">
        <v>199</v>
      </c>
      <c r="AU594" s="160" t="s">
        <v>87</v>
      </c>
      <c r="AV594" s="13" t="s">
        <v>87</v>
      </c>
      <c r="AW594" s="13" t="s">
        <v>33</v>
      </c>
      <c r="AX594" s="13" t="s">
        <v>85</v>
      </c>
      <c r="AY594" s="160" t="s">
        <v>185</v>
      </c>
    </row>
    <row r="595" spans="2:65" s="1" customFormat="1" ht="24.15" customHeight="1" x14ac:dyDescent="0.2">
      <c r="B595" s="32"/>
      <c r="C595" s="136" t="s">
        <v>88</v>
      </c>
      <c r="D595" s="136" t="s">
        <v>191</v>
      </c>
      <c r="E595" s="137" t="s">
        <v>962</v>
      </c>
      <c r="F595" s="138" t="s">
        <v>963</v>
      </c>
      <c r="G595" s="139" t="s">
        <v>443</v>
      </c>
      <c r="H595" s="140">
        <v>18.62</v>
      </c>
      <c r="I595" s="141"/>
      <c r="J595" s="142">
        <f>ROUND(I595*H595,2)</f>
        <v>0</v>
      </c>
      <c r="K595" s="138" t="s">
        <v>195</v>
      </c>
      <c r="L595" s="32"/>
      <c r="M595" s="143" t="s">
        <v>1</v>
      </c>
      <c r="N595" s="144" t="s">
        <v>42</v>
      </c>
      <c r="P595" s="145">
        <f>O595*H595</f>
        <v>0</v>
      </c>
      <c r="Q595" s="145">
        <v>0</v>
      </c>
      <c r="R595" s="145">
        <f>Q595*H595</f>
        <v>0</v>
      </c>
      <c r="S595" s="145">
        <v>0</v>
      </c>
      <c r="T595" s="146">
        <f>S595*H595</f>
        <v>0</v>
      </c>
      <c r="AR595" s="147" t="s">
        <v>184</v>
      </c>
      <c r="AT595" s="147" t="s">
        <v>191</v>
      </c>
      <c r="AU595" s="147" t="s">
        <v>87</v>
      </c>
      <c r="AY595" s="17" t="s">
        <v>185</v>
      </c>
      <c r="BE595" s="148">
        <f>IF(N595="základní",J595,0)</f>
        <v>0</v>
      </c>
      <c r="BF595" s="148">
        <f>IF(N595="snížená",J595,0)</f>
        <v>0</v>
      </c>
      <c r="BG595" s="148">
        <f>IF(N595="zákl. přenesená",J595,0)</f>
        <v>0</v>
      </c>
      <c r="BH595" s="148">
        <f>IF(N595="sníž. přenesená",J595,0)</f>
        <v>0</v>
      </c>
      <c r="BI595" s="148">
        <f>IF(N595="nulová",J595,0)</f>
        <v>0</v>
      </c>
      <c r="BJ595" s="17" t="s">
        <v>85</v>
      </c>
      <c r="BK595" s="148">
        <f>ROUND(I595*H595,2)</f>
        <v>0</v>
      </c>
      <c r="BL595" s="17" t="s">
        <v>184</v>
      </c>
      <c r="BM595" s="147" t="s">
        <v>964</v>
      </c>
    </row>
    <row r="596" spans="2:65" s="1" customFormat="1" ht="19.2" x14ac:dyDescent="0.2">
      <c r="B596" s="32"/>
      <c r="D596" s="149" t="s">
        <v>198</v>
      </c>
      <c r="F596" s="150" t="s">
        <v>965</v>
      </c>
      <c r="I596" s="151"/>
      <c r="L596" s="32"/>
      <c r="M596" s="152"/>
      <c r="T596" s="56"/>
      <c r="AT596" s="17" t="s">
        <v>198</v>
      </c>
      <c r="AU596" s="17" t="s">
        <v>87</v>
      </c>
    </row>
    <row r="597" spans="2:65" s="12" customFormat="1" x14ac:dyDescent="0.2">
      <c r="B597" s="153"/>
      <c r="D597" s="149" t="s">
        <v>199</v>
      </c>
      <c r="E597" s="154" t="s">
        <v>1</v>
      </c>
      <c r="F597" s="155" t="s">
        <v>966</v>
      </c>
      <c r="H597" s="154" t="s">
        <v>1</v>
      </c>
      <c r="I597" s="156"/>
      <c r="L597" s="153"/>
      <c r="M597" s="157"/>
      <c r="T597" s="158"/>
      <c r="AT597" s="154" t="s">
        <v>199</v>
      </c>
      <c r="AU597" s="154" t="s">
        <v>87</v>
      </c>
      <c r="AV597" s="12" t="s">
        <v>85</v>
      </c>
      <c r="AW597" s="12" t="s">
        <v>33</v>
      </c>
      <c r="AX597" s="12" t="s">
        <v>77</v>
      </c>
      <c r="AY597" s="154" t="s">
        <v>185</v>
      </c>
    </row>
    <row r="598" spans="2:65" s="13" customFormat="1" x14ac:dyDescent="0.2">
      <c r="B598" s="159"/>
      <c r="D598" s="149" t="s">
        <v>199</v>
      </c>
      <c r="E598" s="160" t="s">
        <v>1</v>
      </c>
      <c r="F598" s="161" t="s">
        <v>927</v>
      </c>
      <c r="H598" s="162">
        <v>0.502</v>
      </c>
      <c r="I598" s="163"/>
      <c r="L598" s="159"/>
      <c r="M598" s="164"/>
      <c r="T598" s="165"/>
      <c r="AT598" s="160" t="s">
        <v>199</v>
      </c>
      <c r="AU598" s="160" t="s">
        <v>87</v>
      </c>
      <c r="AV598" s="13" t="s">
        <v>87</v>
      </c>
      <c r="AW598" s="13" t="s">
        <v>33</v>
      </c>
      <c r="AX598" s="13" t="s">
        <v>77</v>
      </c>
      <c r="AY598" s="160" t="s">
        <v>185</v>
      </c>
    </row>
    <row r="599" spans="2:65" s="13" customFormat="1" x14ac:dyDescent="0.2">
      <c r="B599" s="159"/>
      <c r="D599" s="149" t="s">
        <v>199</v>
      </c>
      <c r="E599" s="160" t="s">
        <v>1</v>
      </c>
      <c r="F599" s="161" t="s">
        <v>928</v>
      </c>
      <c r="H599" s="162">
        <v>3.3239999999999998</v>
      </c>
      <c r="I599" s="163"/>
      <c r="L599" s="159"/>
      <c r="M599" s="164"/>
      <c r="T599" s="165"/>
      <c r="AT599" s="160" t="s">
        <v>199</v>
      </c>
      <c r="AU599" s="160" t="s">
        <v>87</v>
      </c>
      <c r="AV599" s="13" t="s">
        <v>87</v>
      </c>
      <c r="AW599" s="13" t="s">
        <v>33</v>
      </c>
      <c r="AX599" s="13" t="s">
        <v>77</v>
      </c>
      <c r="AY599" s="160" t="s">
        <v>185</v>
      </c>
    </row>
    <row r="600" spans="2:65" s="13" customFormat="1" x14ac:dyDescent="0.2">
      <c r="B600" s="159"/>
      <c r="D600" s="149" t="s">
        <v>199</v>
      </c>
      <c r="E600" s="160" t="s">
        <v>1</v>
      </c>
      <c r="F600" s="161" t="s">
        <v>925</v>
      </c>
      <c r="H600" s="162">
        <v>7.89</v>
      </c>
      <c r="I600" s="163"/>
      <c r="L600" s="159"/>
      <c r="M600" s="164"/>
      <c r="T600" s="165"/>
      <c r="AT600" s="160" t="s">
        <v>199</v>
      </c>
      <c r="AU600" s="160" t="s">
        <v>87</v>
      </c>
      <c r="AV600" s="13" t="s">
        <v>87</v>
      </c>
      <c r="AW600" s="13" t="s">
        <v>33</v>
      </c>
      <c r="AX600" s="13" t="s">
        <v>77</v>
      </c>
      <c r="AY600" s="160" t="s">
        <v>185</v>
      </c>
    </row>
    <row r="601" spans="2:65" s="13" customFormat="1" x14ac:dyDescent="0.2">
      <c r="B601" s="159"/>
      <c r="D601" s="149" t="s">
        <v>199</v>
      </c>
      <c r="E601" s="160" t="s">
        <v>1</v>
      </c>
      <c r="F601" s="161" t="s">
        <v>943</v>
      </c>
      <c r="H601" s="162">
        <v>6.9039999999999999</v>
      </c>
      <c r="I601" s="163"/>
      <c r="L601" s="159"/>
      <c r="M601" s="164"/>
      <c r="T601" s="165"/>
      <c r="AT601" s="160" t="s">
        <v>199</v>
      </c>
      <c r="AU601" s="160" t="s">
        <v>87</v>
      </c>
      <c r="AV601" s="13" t="s">
        <v>87</v>
      </c>
      <c r="AW601" s="13" t="s">
        <v>33</v>
      </c>
      <c r="AX601" s="13" t="s">
        <v>77</v>
      </c>
      <c r="AY601" s="160" t="s">
        <v>185</v>
      </c>
    </row>
    <row r="602" spans="2:65" s="14" customFormat="1" x14ac:dyDescent="0.2">
      <c r="B602" s="169"/>
      <c r="D602" s="149" t="s">
        <v>199</v>
      </c>
      <c r="E602" s="170" t="s">
        <v>1</v>
      </c>
      <c r="F602" s="171" t="s">
        <v>324</v>
      </c>
      <c r="H602" s="172">
        <v>18.62</v>
      </c>
      <c r="I602" s="173"/>
      <c r="L602" s="169"/>
      <c r="M602" s="174"/>
      <c r="T602" s="175"/>
      <c r="AT602" s="170" t="s">
        <v>199</v>
      </c>
      <c r="AU602" s="170" t="s">
        <v>87</v>
      </c>
      <c r="AV602" s="14" t="s">
        <v>184</v>
      </c>
      <c r="AW602" s="14" t="s">
        <v>33</v>
      </c>
      <c r="AX602" s="14" t="s">
        <v>85</v>
      </c>
      <c r="AY602" s="170" t="s">
        <v>185</v>
      </c>
    </row>
    <row r="603" spans="2:65" s="1" customFormat="1" ht="24.15" customHeight="1" x14ac:dyDescent="0.2">
      <c r="B603" s="32"/>
      <c r="C603" s="136" t="s">
        <v>92</v>
      </c>
      <c r="D603" s="136" t="s">
        <v>191</v>
      </c>
      <c r="E603" s="137" t="s">
        <v>967</v>
      </c>
      <c r="F603" s="138" t="s">
        <v>968</v>
      </c>
      <c r="G603" s="139" t="s">
        <v>443</v>
      </c>
      <c r="H603" s="140">
        <v>19.954999999999998</v>
      </c>
      <c r="I603" s="141"/>
      <c r="J603" s="142">
        <f>ROUND(I603*H603,2)</f>
        <v>0</v>
      </c>
      <c r="K603" s="138" t="s">
        <v>195</v>
      </c>
      <c r="L603" s="32"/>
      <c r="M603" s="143" t="s">
        <v>1</v>
      </c>
      <c r="N603" s="144" t="s">
        <v>42</v>
      </c>
      <c r="P603" s="145">
        <f>O603*H603</f>
        <v>0</v>
      </c>
      <c r="Q603" s="145">
        <v>0</v>
      </c>
      <c r="R603" s="145">
        <f>Q603*H603</f>
        <v>0</v>
      </c>
      <c r="S603" s="145">
        <v>0</v>
      </c>
      <c r="T603" s="146">
        <f>S603*H603</f>
        <v>0</v>
      </c>
      <c r="AR603" s="147" t="s">
        <v>184</v>
      </c>
      <c r="AT603" s="147" t="s">
        <v>191</v>
      </c>
      <c r="AU603" s="147" t="s">
        <v>87</v>
      </c>
      <c r="AY603" s="17" t="s">
        <v>185</v>
      </c>
      <c r="BE603" s="148">
        <f>IF(N603="základní",J603,0)</f>
        <v>0</v>
      </c>
      <c r="BF603" s="148">
        <f>IF(N603="snížená",J603,0)</f>
        <v>0</v>
      </c>
      <c r="BG603" s="148">
        <f>IF(N603="zákl. přenesená",J603,0)</f>
        <v>0</v>
      </c>
      <c r="BH603" s="148">
        <f>IF(N603="sníž. přenesená",J603,0)</f>
        <v>0</v>
      </c>
      <c r="BI603" s="148">
        <f>IF(N603="nulová",J603,0)</f>
        <v>0</v>
      </c>
      <c r="BJ603" s="17" t="s">
        <v>85</v>
      </c>
      <c r="BK603" s="148">
        <f>ROUND(I603*H603,2)</f>
        <v>0</v>
      </c>
      <c r="BL603" s="17" t="s">
        <v>184</v>
      </c>
      <c r="BM603" s="147" t="s">
        <v>969</v>
      </c>
    </row>
    <row r="604" spans="2:65" s="1" customFormat="1" ht="19.2" x14ac:dyDescent="0.2">
      <c r="B604" s="32"/>
      <c r="D604" s="149" t="s">
        <v>198</v>
      </c>
      <c r="F604" s="150" t="s">
        <v>445</v>
      </c>
      <c r="I604" s="151"/>
      <c r="L604" s="32"/>
      <c r="M604" s="152"/>
      <c r="T604" s="56"/>
      <c r="AT604" s="17" t="s">
        <v>198</v>
      </c>
      <c r="AU604" s="17" t="s">
        <v>87</v>
      </c>
    </row>
    <row r="605" spans="2:65" s="12" customFormat="1" x14ac:dyDescent="0.2">
      <c r="B605" s="153"/>
      <c r="D605" s="149" t="s">
        <v>199</v>
      </c>
      <c r="E605" s="154" t="s">
        <v>1</v>
      </c>
      <c r="F605" s="155" t="s">
        <v>966</v>
      </c>
      <c r="H605" s="154" t="s">
        <v>1</v>
      </c>
      <c r="I605" s="156"/>
      <c r="L605" s="153"/>
      <c r="M605" s="157"/>
      <c r="T605" s="158"/>
      <c r="AT605" s="154" t="s">
        <v>199</v>
      </c>
      <c r="AU605" s="154" t="s">
        <v>87</v>
      </c>
      <c r="AV605" s="12" t="s">
        <v>85</v>
      </c>
      <c r="AW605" s="12" t="s">
        <v>33</v>
      </c>
      <c r="AX605" s="12" t="s">
        <v>77</v>
      </c>
      <c r="AY605" s="154" t="s">
        <v>185</v>
      </c>
    </row>
    <row r="606" spans="2:65" s="13" customFormat="1" x14ac:dyDescent="0.2">
      <c r="B606" s="159"/>
      <c r="D606" s="149" t="s">
        <v>199</v>
      </c>
      <c r="E606" s="160" t="s">
        <v>1</v>
      </c>
      <c r="F606" s="161" t="s">
        <v>906</v>
      </c>
      <c r="H606" s="162">
        <v>4.1059999999999999</v>
      </c>
      <c r="I606" s="163"/>
      <c r="L606" s="159"/>
      <c r="M606" s="164"/>
      <c r="T606" s="165"/>
      <c r="AT606" s="160" t="s">
        <v>199</v>
      </c>
      <c r="AU606" s="160" t="s">
        <v>87</v>
      </c>
      <c r="AV606" s="13" t="s">
        <v>87</v>
      </c>
      <c r="AW606" s="13" t="s">
        <v>33</v>
      </c>
      <c r="AX606" s="13" t="s">
        <v>77</v>
      </c>
      <c r="AY606" s="160" t="s">
        <v>185</v>
      </c>
    </row>
    <row r="607" spans="2:65" s="13" customFormat="1" x14ac:dyDescent="0.2">
      <c r="B607" s="159"/>
      <c r="D607" s="149" t="s">
        <v>199</v>
      </c>
      <c r="E607" s="160" t="s">
        <v>1</v>
      </c>
      <c r="F607" s="161" t="s">
        <v>907</v>
      </c>
      <c r="H607" s="162">
        <v>15.849</v>
      </c>
      <c r="I607" s="163"/>
      <c r="L607" s="159"/>
      <c r="M607" s="164"/>
      <c r="T607" s="165"/>
      <c r="AT607" s="160" t="s">
        <v>199</v>
      </c>
      <c r="AU607" s="160" t="s">
        <v>87</v>
      </c>
      <c r="AV607" s="13" t="s">
        <v>87</v>
      </c>
      <c r="AW607" s="13" t="s">
        <v>33</v>
      </c>
      <c r="AX607" s="13" t="s">
        <v>77</v>
      </c>
      <c r="AY607" s="160" t="s">
        <v>185</v>
      </c>
    </row>
    <row r="608" spans="2:65" s="14" customFormat="1" x14ac:dyDescent="0.2">
      <c r="B608" s="169"/>
      <c r="D608" s="149" t="s">
        <v>199</v>
      </c>
      <c r="E608" s="170" t="s">
        <v>1</v>
      </c>
      <c r="F608" s="171" t="s">
        <v>324</v>
      </c>
      <c r="H608" s="172">
        <v>19.954999999999998</v>
      </c>
      <c r="I608" s="173"/>
      <c r="L608" s="169"/>
      <c r="M608" s="174"/>
      <c r="T608" s="175"/>
      <c r="AT608" s="170" t="s">
        <v>199</v>
      </c>
      <c r="AU608" s="170" t="s">
        <v>87</v>
      </c>
      <c r="AV608" s="14" t="s">
        <v>184</v>
      </c>
      <c r="AW608" s="14" t="s">
        <v>33</v>
      </c>
      <c r="AX608" s="14" t="s">
        <v>85</v>
      </c>
      <c r="AY608" s="170" t="s">
        <v>185</v>
      </c>
    </row>
    <row r="609" spans="2:65" s="1" customFormat="1" ht="24.15" customHeight="1" x14ac:dyDescent="0.2">
      <c r="B609" s="32"/>
      <c r="C609" s="136" t="s">
        <v>970</v>
      </c>
      <c r="D609" s="136" t="s">
        <v>191</v>
      </c>
      <c r="E609" s="137" t="s">
        <v>971</v>
      </c>
      <c r="F609" s="138" t="s">
        <v>972</v>
      </c>
      <c r="G609" s="139" t="s">
        <v>443</v>
      </c>
      <c r="H609" s="140">
        <v>50.402000000000001</v>
      </c>
      <c r="I609" s="141"/>
      <c r="J609" s="142">
        <f>ROUND(I609*H609,2)</f>
        <v>0</v>
      </c>
      <c r="K609" s="138" t="s">
        <v>195</v>
      </c>
      <c r="L609" s="32"/>
      <c r="M609" s="143" t="s">
        <v>1</v>
      </c>
      <c r="N609" s="144" t="s">
        <v>42</v>
      </c>
      <c r="P609" s="145">
        <f>O609*H609</f>
        <v>0</v>
      </c>
      <c r="Q609" s="145">
        <v>0</v>
      </c>
      <c r="R609" s="145">
        <f>Q609*H609</f>
        <v>0</v>
      </c>
      <c r="S609" s="145">
        <v>0</v>
      </c>
      <c r="T609" s="146">
        <f>S609*H609</f>
        <v>0</v>
      </c>
      <c r="AR609" s="147" t="s">
        <v>184</v>
      </c>
      <c r="AT609" s="147" t="s">
        <v>191</v>
      </c>
      <c r="AU609" s="147" t="s">
        <v>87</v>
      </c>
      <c r="AY609" s="17" t="s">
        <v>185</v>
      </c>
      <c r="BE609" s="148">
        <f>IF(N609="základní",J609,0)</f>
        <v>0</v>
      </c>
      <c r="BF609" s="148">
        <f>IF(N609="snížená",J609,0)</f>
        <v>0</v>
      </c>
      <c r="BG609" s="148">
        <f>IF(N609="zákl. přenesená",J609,0)</f>
        <v>0</v>
      </c>
      <c r="BH609" s="148">
        <f>IF(N609="sníž. přenesená",J609,0)</f>
        <v>0</v>
      </c>
      <c r="BI609" s="148">
        <f>IF(N609="nulová",J609,0)</f>
        <v>0</v>
      </c>
      <c r="BJ609" s="17" t="s">
        <v>85</v>
      </c>
      <c r="BK609" s="148">
        <f>ROUND(I609*H609,2)</f>
        <v>0</v>
      </c>
      <c r="BL609" s="17" t="s">
        <v>184</v>
      </c>
      <c r="BM609" s="147" t="s">
        <v>973</v>
      </c>
    </row>
    <row r="610" spans="2:65" s="1" customFormat="1" ht="19.2" x14ac:dyDescent="0.2">
      <c r="B610" s="32"/>
      <c r="D610" s="149" t="s">
        <v>198</v>
      </c>
      <c r="F610" s="150" t="s">
        <v>974</v>
      </c>
      <c r="I610" s="151"/>
      <c r="L610" s="32"/>
      <c r="M610" s="152"/>
      <c r="T610" s="56"/>
      <c r="AT610" s="17" t="s">
        <v>198</v>
      </c>
      <c r="AU610" s="17" t="s">
        <v>87</v>
      </c>
    </row>
    <row r="611" spans="2:65" s="13" customFormat="1" x14ac:dyDescent="0.2">
      <c r="B611" s="159"/>
      <c r="D611" s="149" t="s">
        <v>199</v>
      </c>
      <c r="E611" s="160" t="s">
        <v>1</v>
      </c>
      <c r="F611" s="161" t="s">
        <v>908</v>
      </c>
      <c r="H611" s="162">
        <v>19.818999999999999</v>
      </c>
      <c r="I611" s="163"/>
      <c r="L611" s="159"/>
      <c r="M611" s="164"/>
      <c r="T611" s="165"/>
      <c r="AT611" s="160" t="s">
        <v>199</v>
      </c>
      <c r="AU611" s="160" t="s">
        <v>87</v>
      </c>
      <c r="AV611" s="13" t="s">
        <v>87</v>
      </c>
      <c r="AW611" s="13" t="s">
        <v>33</v>
      </c>
      <c r="AX611" s="13" t="s">
        <v>77</v>
      </c>
      <c r="AY611" s="160" t="s">
        <v>185</v>
      </c>
    </row>
    <row r="612" spans="2:65" s="13" customFormat="1" x14ac:dyDescent="0.2">
      <c r="B612" s="159"/>
      <c r="D612" s="149" t="s">
        <v>199</v>
      </c>
      <c r="E612" s="160" t="s">
        <v>1</v>
      </c>
      <c r="F612" s="161" t="s">
        <v>926</v>
      </c>
      <c r="H612" s="162">
        <v>30.582999999999998</v>
      </c>
      <c r="I612" s="163"/>
      <c r="L612" s="159"/>
      <c r="M612" s="164"/>
      <c r="T612" s="165"/>
      <c r="AT612" s="160" t="s">
        <v>199</v>
      </c>
      <c r="AU612" s="160" t="s">
        <v>87</v>
      </c>
      <c r="AV612" s="13" t="s">
        <v>87</v>
      </c>
      <c r="AW612" s="13" t="s">
        <v>33</v>
      </c>
      <c r="AX612" s="13" t="s">
        <v>77</v>
      </c>
      <c r="AY612" s="160" t="s">
        <v>185</v>
      </c>
    </row>
    <row r="613" spans="2:65" s="14" customFormat="1" x14ac:dyDescent="0.2">
      <c r="B613" s="169"/>
      <c r="D613" s="149" t="s">
        <v>199</v>
      </c>
      <c r="E613" s="170" t="s">
        <v>1</v>
      </c>
      <c r="F613" s="171" t="s">
        <v>324</v>
      </c>
      <c r="H613" s="172">
        <v>50.402000000000001</v>
      </c>
      <c r="I613" s="173"/>
      <c r="L613" s="169"/>
      <c r="M613" s="174"/>
      <c r="T613" s="175"/>
      <c r="AT613" s="170" t="s">
        <v>199</v>
      </c>
      <c r="AU613" s="170" t="s">
        <v>87</v>
      </c>
      <c r="AV613" s="14" t="s">
        <v>184</v>
      </c>
      <c r="AW613" s="14" t="s">
        <v>33</v>
      </c>
      <c r="AX613" s="14" t="s">
        <v>85</v>
      </c>
      <c r="AY613" s="170" t="s">
        <v>185</v>
      </c>
    </row>
    <row r="614" spans="2:65" s="11" customFormat="1" ht="22.95" customHeight="1" x14ac:dyDescent="0.25">
      <c r="B614" s="124"/>
      <c r="D614" s="125" t="s">
        <v>76</v>
      </c>
      <c r="E614" s="134" t="s">
        <v>975</v>
      </c>
      <c r="F614" s="134" t="s">
        <v>976</v>
      </c>
      <c r="I614" s="127"/>
      <c r="J614" s="135">
        <f>BK614</f>
        <v>0</v>
      </c>
      <c r="L614" s="124"/>
      <c r="M614" s="129"/>
      <c r="P614" s="130">
        <f>SUM(P615:P616)</f>
        <v>0</v>
      </c>
      <c r="R614" s="130">
        <f>SUM(R615:R616)</f>
        <v>0</v>
      </c>
      <c r="T614" s="131">
        <f>SUM(T615:T616)</f>
        <v>0</v>
      </c>
      <c r="AR614" s="125" t="s">
        <v>85</v>
      </c>
      <c r="AT614" s="132" t="s">
        <v>76</v>
      </c>
      <c r="AU614" s="132" t="s">
        <v>85</v>
      </c>
      <c r="AY614" s="125" t="s">
        <v>185</v>
      </c>
      <c r="BK614" s="133">
        <f>SUM(BK615:BK616)</f>
        <v>0</v>
      </c>
    </row>
    <row r="615" spans="2:65" s="1" customFormat="1" ht="21.75" customHeight="1" x14ac:dyDescent="0.2">
      <c r="B615" s="32"/>
      <c r="C615" s="136" t="s">
        <v>977</v>
      </c>
      <c r="D615" s="136" t="s">
        <v>191</v>
      </c>
      <c r="E615" s="137" t="s">
        <v>978</v>
      </c>
      <c r="F615" s="138" t="s">
        <v>979</v>
      </c>
      <c r="G615" s="139" t="s">
        <v>443</v>
      </c>
      <c r="H615" s="140">
        <v>426.52100000000002</v>
      </c>
      <c r="I615" s="141"/>
      <c r="J615" s="142">
        <f>ROUND(I615*H615,2)</f>
        <v>0</v>
      </c>
      <c r="K615" s="138" t="s">
        <v>195</v>
      </c>
      <c r="L615" s="32"/>
      <c r="M615" s="143" t="s">
        <v>1</v>
      </c>
      <c r="N615" s="144" t="s">
        <v>42</v>
      </c>
      <c r="P615" s="145">
        <f>O615*H615</f>
        <v>0</v>
      </c>
      <c r="Q615" s="145">
        <v>0</v>
      </c>
      <c r="R615" s="145">
        <f>Q615*H615</f>
        <v>0</v>
      </c>
      <c r="S615" s="145">
        <v>0</v>
      </c>
      <c r="T615" s="146">
        <f>S615*H615</f>
        <v>0</v>
      </c>
      <c r="AR615" s="147" t="s">
        <v>184</v>
      </c>
      <c r="AT615" s="147" t="s">
        <v>191</v>
      </c>
      <c r="AU615" s="147" t="s">
        <v>87</v>
      </c>
      <c r="AY615" s="17" t="s">
        <v>185</v>
      </c>
      <c r="BE615" s="148">
        <f>IF(N615="základní",J615,0)</f>
        <v>0</v>
      </c>
      <c r="BF615" s="148">
        <f>IF(N615="snížená",J615,0)</f>
        <v>0</v>
      </c>
      <c r="BG615" s="148">
        <f>IF(N615="zákl. přenesená",J615,0)</f>
        <v>0</v>
      </c>
      <c r="BH615" s="148">
        <f>IF(N615="sníž. přenesená",J615,0)</f>
        <v>0</v>
      </c>
      <c r="BI615" s="148">
        <f>IF(N615="nulová",J615,0)</f>
        <v>0</v>
      </c>
      <c r="BJ615" s="17" t="s">
        <v>85</v>
      </c>
      <c r="BK615" s="148">
        <f>ROUND(I615*H615,2)</f>
        <v>0</v>
      </c>
      <c r="BL615" s="17" t="s">
        <v>184</v>
      </c>
      <c r="BM615" s="147" t="s">
        <v>980</v>
      </c>
    </row>
    <row r="616" spans="2:65" s="1" customFormat="1" ht="19.2" x14ac:dyDescent="0.2">
      <c r="B616" s="32"/>
      <c r="D616" s="149" t="s">
        <v>198</v>
      </c>
      <c r="F616" s="150" t="s">
        <v>981</v>
      </c>
      <c r="I616" s="151"/>
      <c r="L616" s="32"/>
      <c r="M616" s="193"/>
      <c r="N616" s="194"/>
      <c r="O616" s="194"/>
      <c r="P616" s="194"/>
      <c r="Q616" s="194"/>
      <c r="R616" s="194"/>
      <c r="S616" s="194"/>
      <c r="T616" s="195"/>
      <c r="AT616" s="17" t="s">
        <v>198</v>
      </c>
      <c r="AU616" s="17" t="s">
        <v>87</v>
      </c>
    </row>
    <row r="617" spans="2:65" s="1" customFormat="1" ht="6.9" customHeight="1" x14ac:dyDescent="0.2">
      <c r="B617" s="44"/>
      <c r="C617" s="45"/>
      <c r="D617" s="45"/>
      <c r="E617" s="45"/>
      <c r="F617" s="45"/>
      <c r="G617" s="45"/>
      <c r="H617" s="45"/>
      <c r="I617" s="45"/>
      <c r="J617" s="45"/>
      <c r="K617" s="45"/>
      <c r="L617" s="32"/>
    </row>
  </sheetData>
  <sheetProtection algorithmName="SHA-512" hashValue="fAHa2ncxQ+BbJzUdJZMkYmibbhbz1BnRUir+2AVt077vGVretuNbEfuMWQLeFd7WdoiCpcBO+qiGlkUndviZag==" saltValue="29DEK1a/tCuqkTTUkTLzl6uEKUIl9xHsXNPTrsC8OJnBZl85nerpGbjIMiynwkwEBYNd8Bz0lOx6KEPWMSVmYQ==" spinCount="100000" sheet="1" objects="1" scenarios="1" formatColumns="0" formatRows="0" autoFilter="0"/>
  <autoFilter ref="C124:K616" xr:uid="{00000000-0009-0000-0000-000002000000}"/>
  <mergeCells count="9">
    <mergeCell ref="E87:H87"/>
    <mergeCell ref="E115:H115"/>
    <mergeCell ref="E117:H117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2:BM801"/>
  <sheetViews>
    <sheetView showGridLines="0" workbookViewId="0"/>
  </sheetViews>
  <sheetFormatPr defaultRowHeight="10.199999999999999" x14ac:dyDescent="0.2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100.85546875" customWidth="1"/>
    <col min="7" max="7" width="7.42578125" customWidth="1"/>
    <col min="8" max="8" width="14" customWidth="1"/>
    <col min="9" max="9" width="15.85546875" customWidth="1"/>
    <col min="10" max="11" width="22.28515625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 x14ac:dyDescent="0.2">
      <c r="L2" s="209"/>
      <c r="M2" s="209"/>
      <c r="N2" s="209"/>
      <c r="O2" s="209"/>
      <c r="P2" s="209"/>
      <c r="Q2" s="209"/>
      <c r="R2" s="209"/>
      <c r="S2" s="209"/>
      <c r="T2" s="209"/>
      <c r="U2" s="209"/>
      <c r="V2" s="209"/>
      <c r="AT2" s="17" t="s">
        <v>94</v>
      </c>
    </row>
    <row r="3" spans="2:46" ht="6.9" customHeight="1" x14ac:dyDescent="0.2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87</v>
      </c>
    </row>
    <row r="4" spans="2:46" ht="24.9" customHeight="1" x14ac:dyDescent="0.2">
      <c r="B4" s="20"/>
      <c r="D4" s="21" t="s">
        <v>154</v>
      </c>
      <c r="L4" s="20"/>
      <c r="M4" s="93" t="s">
        <v>10</v>
      </c>
      <c r="AT4" s="17" t="s">
        <v>4</v>
      </c>
    </row>
    <row r="5" spans="2:46" ht="6.9" customHeight="1" x14ac:dyDescent="0.2">
      <c r="B5" s="20"/>
      <c r="L5" s="20"/>
    </row>
    <row r="6" spans="2:46" ht="12" customHeight="1" x14ac:dyDescent="0.2">
      <c r="B6" s="20"/>
      <c r="D6" s="27" t="s">
        <v>16</v>
      </c>
      <c r="L6" s="20"/>
    </row>
    <row r="7" spans="2:46" ht="16.5" customHeight="1" x14ac:dyDescent="0.2">
      <c r="B7" s="20"/>
      <c r="E7" s="239" t="str">
        <f>'Rekapitulace stavby'!K6</f>
        <v>Stavební úpravy MK v ul. Na Chmelnici a části ul. Vrchlickéhé v Třeboni</v>
      </c>
      <c r="F7" s="240"/>
      <c r="G7" s="240"/>
      <c r="H7" s="240"/>
      <c r="L7" s="20"/>
    </row>
    <row r="8" spans="2:46" s="1" customFormat="1" ht="12" customHeight="1" x14ac:dyDescent="0.2">
      <c r="B8" s="32"/>
      <c r="D8" s="27" t="s">
        <v>155</v>
      </c>
      <c r="L8" s="32"/>
    </row>
    <row r="9" spans="2:46" s="1" customFormat="1" ht="16.5" customHeight="1" x14ac:dyDescent="0.2">
      <c r="B9" s="32"/>
      <c r="E9" s="225" t="s">
        <v>982</v>
      </c>
      <c r="F9" s="238"/>
      <c r="G9" s="238"/>
      <c r="H9" s="238"/>
      <c r="L9" s="32"/>
    </row>
    <row r="10" spans="2:46" s="1" customFormat="1" x14ac:dyDescent="0.2">
      <c r="B10" s="32"/>
      <c r="L10" s="32"/>
    </row>
    <row r="11" spans="2:46" s="1" customFormat="1" ht="12" customHeight="1" x14ac:dyDescent="0.2">
      <c r="B11" s="32"/>
      <c r="D11" s="27" t="s">
        <v>18</v>
      </c>
      <c r="F11" s="25" t="s">
        <v>91</v>
      </c>
      <c r="I11" s="27" t="s">
        <v>19</v>
      </c>
      <c r="J11" s="25" t="s">
        <v>1</v>
      </c>
      <c r="L11" s="32"/>
    </row>
    <row r="12" spans="2:46" s="1" customFormat="1" ht="12" customHeight="1" x14ac:dyDescent="0.2">
      <c r="B12" s="32"/>
      <c r="D12" s="27" t="s">
        <v>20</v>
      </c>
      <c r="F12" s="25" t="s">
        <v>21</v>
      </c>
      <c r="I12" s="27" t="s">
        <v>22</v>
      </c>
      <c r="J12" s="52" t="str">
        <f>'Rekapitulace stavby'!AN8</f>
        <v>6. 6. 2024</v>
      </c>
      <c r="L12" s="32"/>
    </row>
    <row r="13" spans="2:46" s="1" customFormat="1" ht="10.95" customHeight="1" x14ac:dyDescent="0.2">
      <c r="B13" s="32"/>
      <c r="L13" s="32"/>
    </row>
    <row r="14" spans="2:46" s="1" customFormat="1" ht="12" customHeight="1" x14ac:dyDescent="0.2">
      <c r="B14" s="32"/>
      <c r="D14" s="27" t="s">
        <v>24</v>
      </c>
      <c r="I14" s="27" t="s">
        <v>25</v>
      </c>
      <c r="J14" s="25" t="s">
        <v>1</v>
      </c>
      <c r="L14" s="32"/>
    </row>
    <row r="15" spans="2:46" s="1" customFormat="1" ht="18" customHeight="1" x14ac:dyDescent="0.2">
      <c r="B15" s="32"/>
      <c r="E15" s="25" t="s">
        <v>26</v>
      </c>
      <c r="I15" s="27" t="s">
        <v>27</v>
      </c>
      <c r="J15" s="25" t="s">
        <v>1</v>
      </c>
      <c r="L15" s="32"/>
    </row>
    <row r="16" spans="2:46" s="1" customFormat="1" ht="6.9" customHeight="1" x14ac:dyDescent="0.2">
      <c r="B16" s="32"/>
      <c r="L16" s="32"/>
    </row>
    <row r="17" spans="2:12" s="1" customFormat="1" ht="12" customHeight="1" x14ac:dyDescent="0.2">
      <c r="B17" s="32"/>
      <c r="D17" s="27" t="s">
        <v>28</v>
      </c>
      <c r="I17" s="27" t="s">
        <v>25</v>
      </c>
      <c r="J17" s="28" t="str">
        <f>'Rekapitulace stavby'!AN13</f>
        <v>Vyplň údaj</v>
      </c>
      <c r="L17" s="32"/>
    </row>
    <row r="18" spans="2:12" s="1" customFormat="1" ht="18" customHeight="1" x14ac:dyDescent="0.2">
      <c r="B18" s="32"/>
      <c r="E18" s="241" t="str">
        <f>'Rekapitulace stavby'!E14</f>
        <v>Vyplň údaj</v>
      </c>
      <c r="F18" s="208"/>
      <c r="G18" s="208"/>
      <c r="H18" s="208"/>
      <c r="I18" s="27" t="s">
        <v>27</v>
      </c>
      <c r="J18" s="28" t="str">
        <f>'Rekapitulace stavby'!AN14</f>
        <v>Vyplň údaj</v>
      </c>
      <c r="L18" s="32"/>
    </row>
    <row r="19" spans="2:12" s="1" customFormat="1" ht="6.9" customHeight="1" x14ac:dyDescent="0.2">
      <c r="B19" s="32"/>
      <c r="L19" s="32"/>
    </row>
    <row r="20" spans="2:12" s="1" customFormat="1" ht="12" customHeight="1" x14ac:dyDescent="0.2">
      <c r="B20" s="32"/>
      <c r="D20" s="27" t="s">
        <v>30</v>
      </c>
      <c r="I20" s="27" t="s">
        <v>25</v>
      </c>
      <c r="J20" s="25" t="s">
        <v>1</v>
      </c>
      <c r="L20" s="32"/>
    </row>
    <row r="21" spans="2:12" s="1" customFormat="1" ht="18" customHeight="1" x14ac:dyDescent="0.2">
      <c r="B21" s="32"/>
      <c r="E21" s="25" t="s">
        <v>32</v>
      </c>
      <c r="I21" s="27" t="s">
        <v>27</v>
      </c>
      <c r="J21" s="25" t="s">
        <v>1</v>
      </c>
      <c r="L21" s="32"/>
    </row>
    <row r="22" spans="2:12" s="1" customFormat="1" ht="6.9" customHeight="1" x14ac:dyDescent="0.2">
      <c r="B22" s="32"/>
      <c r="L22" s="32"/>
    </row>
    <row r="23" spans="2:12" s="1" customFormat="1" ht="12" customHeight="1" x14ac:dyDescent="0.2">
      <c r="B23" s="32"/>
      <c r="D23" s="27" t="s">
        <v>34</v>
      </c>
      <c r="I23" s="27" t="s">
        <v>25</v>
      </c>
      <c r="J23" s="25" t="str">
        <f>IF('Rekapitulace stavby'!AN19="","",'Rekapitulace stavby'!AN19)</f>
        <v/>
      </c>
      <c r="L23" s="32"/>
    </row>
    <row r="24" spans="2:12" s="1" customFormat="1" ht="18" customHeight="1" x14ac:dyDescent="0.2">
      <c r="B24" s="32"/>
      <c r="E24" s="25" t="str">
        <f>IF('Rekapitulace stavby'!E20="","",'Rekapitulace stavby'!E20)</f>
        <v xml:space="preserve"> </v>
      </c>
      <c r="I24" s="27" t="s">
        <v>27</v>
      </c>
      <c r="J24" s="25" t="str">
        <f>IF('Rekapitulace stavby'!AN20="","",'Rekapitulace stavby'!AN20)</f>
        <v/>
      </c>
      <c r="L24" s="32"/>
    </row>
    <row r="25" spans="2:12" s="1" customFormat="1" ht="6.9" customHeight="1" x14ac:dyDescent="0.2">
      <c r="B25" s="32"/>
      <c r="L25" s="32"/>
    </row>
    <row r="26" spans="2:12" s="1" customFormat="1" ht="12" customHeight="1" x14ac:dyDescent="0.2">
      <c r="B26" s="32"/>
      <c r="D26" s="27" t="s">
        <v>36</v>
      </c>
      <c r="L26" s="32"/>
    </row>
    <row r="27" spans="2:12" s="7" customFormat="1" ht="16.5" customHeight="1" x14ac:dyDescent="0.2">
      <c r="B27" s="94"/>
      <c r="E27" s="213" t="s">
        <v>1</v>
      </c>
      <c r="F27" s="213"/>
      <c r="G27" s="213"/>
      <c r="H27" s="213"/>
      <c r="L27" s="94"/>
    </row>
    <row r="28" spans="2:12" s="1" customFormat="1" ht="6.9" customHeight="1" x14ac:dyDescent="0.2">
      <c r="B28" s="32"/>
      <c r="L28" s="32"/>
    </row>
    <row r="29" spans="2:12" s="1" customFormat="1" ht="6.9" customHeight="1" x14ac:dyDescent="0.2">
      <c r="B29" s="32"/>
      <c r="D29" s="53"/>
      <c r="E29" s="53"/>
      <c r="F29" s="53"/>
      <c r="G29" s="53"/>
      <c r="H29" s="53"/>
      <c r="I29" s="53"/>
      <c r="J29" s="53"/>
      <c r="K29" s="53"/>
      <c r="L29" s="32"/>
    </row>
    <row r="30" spans="2:12" s="1" customFormat="1" ht="25.35" customHeight="1" x14ac:dyDescent="0.2">
      <c r="B30" s="32"/>
      <c r="D30" s="95" t="s">
        <v>37</v>
      </c>
      <c r="J30" s="66">
        <f>ROUND(J127, 2)</f>
        <v>0</v>
      </c>
      <c r="L30" s="32"/>
    </row>
    <row r="31" spans="2:12" s="1" customFormat="1" ht="6.9" customHeight="1" x14ac:dyDescent="0.2">
      <c r="B31" s="32"/>
      <c r="D31" s="53"/>
      <c r="E31" s="53"/>
      <c r="F31" s="53"/>
      <c r="G31" s="53"/>
      <c r="H31" s="53"/>
      <c r="I31" s="53"/>
      <c r="J31" s="53"/>
      <c r="K31" s="53"/>
      <c r="L31" s="32"/>
    </row>
    <row r="32" spans="2:12" s="1" customFormat="1" ht="14.4" customHeight="1" x14ac:dyDescent="0.2">
      <c r="B32" s="32"/>
      <c r="F32" s="35" t="s">
        <v>39</v>
      </c>
      <c r="I32" s="35" t="s">
        <v>38</v>
      </c>
      <c r="J32" s="35" t="s">
        <v>40</v>
      </c>
      <c r="L32" s="32"/>
    </row>
    <row r="33" spans="2:12" s="1" customFormat="1" ht="14.4" customHeight="1" x14ac:dyDescent="0.2">
      <c r="B33" s="32"/>
      <c r="D33" s="55" t="s">
        <v>41</v>
      </c>
      <c r="E33" s="27" t="s">
        <v>42</v>
      </c>
      <c r="F33" s="86">
        <f>ROUND((SUM(BE127:BE800)),  2)</f>
        <v>0</v>
      </c>
      <c r="I33" s="96">
        <v>0.21</v>
      </c>
      <c r="J33" s="86">
        <f>ROUND(((SUM(BE127:BE800))*I33),  2)</f>
        <v>0</v>
      </c>
      <c r="L33" s="32"/>
    </row>
    <row r="34" spans="2:12" s="1" customFormat="1" ht="14.4" customHeight="1" x14ac:dyDescent="0.2">
      <c r="B34" s="32"/>
      <c r="E34" s="27" t="s">
        <v>43</v>
      </c>
      <c r="F34" s="86">
        <f>ROUND((SUM(BF127:BF800)),  2)</f>
        <v>0</v>
      </c>
      <c r="I34" s="96">
        <v>0.15</v>
      </c>
      <c r="J34" s="86">
        <f>ROUND(((SUM(BF127:BF800))*I34),  2)</f>
        <v>0</v>
      </c>
      <c r="L34" s="32"/>
    </row>
    <row r="35" spans="2:12" s="1" customFormat="1" ht="14.4" hidden="1" customHeight="1" x14ac:dyDescent="0.2">
      <c r="B35" s="32"/>
      <c r="E35" s="27" t="s">
        <v>44</v>
      </c>
      <c r="F35" s="86">
        <f>ROUND((SUM(BG127:BG800)),  2)</f>
        <v>0</v>
      </c>
      <c r="I35" s="96">
        <v>0.21</v>
      </c>
      <c r="J35" s="86">
        <f>0</f>
        <v>0</v>
      </c>
      <c r="L35" s="32"/>
    </row>
    <row r="36" spans="2:12" s="1" customFormat="1" ht="14.4" hidden="1" customHeight="1" x14ac:dyDescent="0.2">
      <c r="B36" s="32"/>
      <c r="E36" s="27" t="s">
        <v>45</v>
      </c>
      <c r="F36" s="86">
        <f>ROUND((SUM(BH127:BH800)),  2)</f>
        <v>0</v>
      </c>
      <c r="I36" s="96">
        <v>0.15</v>
      </c>
      <c r="J36" s="86">
        <f>0</f>
        <v>0</v>
      </c>
      <c r="L36" s="32"/>
    </row>
    <row r="37" spans="2:12" s="1" customFormat="1" ht="14.4" hidden="1" customHeight="1" x14ac:dyDescent="0.2">
      <c r="B37" s="32"/>
      <c r="E37" s="27" t="s">
        <v>46</v>
      </c>
      <c r="F37" s="86">
        <f>ROUND((SUM(BI127:BI800)),  2)</f>
        <v>0</v>
      </c>
      <c r="I37" s="96">
        <v>0</v>
      </c>
      <c r="J37" s="86">
        <f>0</f>
        <v>0</v>
      </c>
      <c r="L37" s="32"/>
    </row>
    <row r="38" spans="2:12" s="1" customFormat="1" ht="6.9" customHeight="1" x14ac:dyDescent="0.2">
      <c r="B38" s="32"/>
      <c r="L38" s="32"/>
    </row>
    <row r="39" spans="2:12" s="1" customFormat="1" ht="25.35" customHeight="1" x14ac:dyDescent="0.2">
      <c r="B39" s="32"/>
      <c r="C39" s="97"/>
      <c r="D39" s="98" t="s">
        <v>47</v>
      </c>
      <c r="E39" s="57"/>
      <c r="F39" s="57"/>
      <c r="G39" s="99" t="s">
        <v>48</v>
      </c>
      <c r="H39" s="100" t="s">
        <v>49</v>
      </c>
      <c r="I39" s="57"/>
      <c r="J39" s="101">
        <f>SUM(J30:J37)</f>
        <v>0</v>
      </c>
      <c r="K39" s="102"/>
      <c r="L39" s="32"/>
    </row>
    <row r="40" spans="2:12" s="1" customFormat="1" ht="14.4" customHeight="1" x14ac:dyDescent="0.2">
      <c r="B40" s="32"/>
      <c r="L40" s="32"/>
    </row>
    <row r="41" spans="2:12" ht="14.4" customHeight="1" x14ac:dyDescent="0.2">
      <c r="B41" s="20"/>
      <c r="L41" s="20"/>
    </row>
    <row r="42" spans="2:12" ht="14.4" customHeight="1" x14ac:dyDescent="0.2">
      <c r="B42" s="20"/>
      <c r="L42" s="20"/>
    </row>
    <row r="43" spans="2:12" ht="14.4" customHeight="1" x14ac:dyDescent="0.2">
      <c r="B43" s="20"/>
      <c r="L43" s="20"/>
    </row>
    <row r="44" spans="2:12" ht="14.4" customHeight="1" x14ac:dyDescent="0.2">
      <c r="B44" s="20"/>
      <c r="L44" s="20"/>
    </row>
    <row r="45" spans="2:12" ht="14.4" customHeight="1" x14ac:dyDescent="0.2">
      <c r="B45" s="20"/>
      <c r="L45" s="20"/>
    </row>
    <row r="46" spans="2:12" ht="14.4" customHeight="1" x14ac:dyDescent="0.2">
      <c r="B46" s="20"/>
      <c r="L46" s="20"/>
    </row>
    <row r="47" spans="2:12" ht="14.4" customHeight="1" x14ac:dyDescent="0.2">
      <c r="B47" s="20"/>
      <c r="L47" s="20"/>
    </row>
    <row r="48" spans="2:12" ht="14.4" customHeight="1" x14ac:dyDescent="0.2">
      <c r="B48" s="20"/>
      <c r="L48" s="20"/>
    </row>
    <row r="49" spans="2:12" ht="14.4" customHeight="1" x14ac:dyDescent="0.2">
      <c r="B49" s="20"/>
      <c r="L49" s="20"/>
    </row>
    <row r="50" spans="2:12" s="1" customFormat="1" ht="14.4" customHeight="1" x14ac:dyDescent="0.2">
      <c r="B50" s="32"/>
      <c r="D50" s="41" t="s">
        <v>50</v>
      </c>
      <c r="E50" s="42"/>
      <c r="F50" s="42"/>
      <c r="G50" s="41" t="s">
        <v>51</v>
      </c>
      <c r="H50" s="42"/>
      <c r="I50" s="42"/>
      <c r="J50" s="42"/>
      <c r="K50" s="42"/>
      <c r="L50" s="32"/>
    </row>
    <row r="51" spans="2:12" x14ac:dyDescent="0.2">
      <c r="B51" s="20"/>
      <c r="L51" s="20"/>
    </row>
    <row r="52" spans="2:12" x14ac:dyDescent="0.2">
      <c r="B52" s="20"/>
      <c r="L52" s="20"/>
    </row>
    <row r="53" spans="2:12" x14ac:dyDescent="0.2">
      <c r="B53" s="20"/>
      <c r="L53" s="20"/>
    </row>
    <row r="54" spans="2:12" x14ac:dyDescent="0.2">
      <c r="B54" s="20"/>
      <c r="L54" s="20"/>
    </row>
    <row r="55" spans="2:12" x14ac:dyDescent="0.2">
      <c r="B55" s="20"/>
      <c r="L55" s="20"/>
    </row>
    <row r="56" spans="2:12" x14ac:dyDescent="0.2">
      <c r="B56" s="20"/>
      <c r="L56" s="20"/>
    </row>
    <row r="57" spans="2:12" x14ac:dyDescent="0.2">
      <c r="B57" s="20"/>
      <c r="L57" s="20"/>
    </row>
    <row r="58" spans="2:12" x14ac:dyDescent="0.2">
      <c r="B58" s="20"/>
      <c r="L58" s="20"/>
    </row>
    <row r="59" spans="2:12" x14ac:dyDescent="0.2">
      <c r="B59" s="20"/>
      <c r="L59" s="20"/>
    </row>
    <row r="60" spans="2:12" x14ac:dyDescent="0.2">
      <c r="B60" s="20"/>
      <c r="L60" s="20"/>
    </row>
    <row r="61" spans="2:12" s="1" customFormat="1" ht="13.2" x14ac:dyDescent="0.2">
      <c r="B61" s="32"/>
      <c r="D61" s="43" t="s">
        <v>52</v>
      </c>
      <c r="E61" s="34"/>
      <c r="F61" s="103" t="s">
        <v>53</v>
      </c>
      <c r="G61" s="43" t="s">
        <v>52</v>
      </c>
      <c r="H61" s="34"/>
      <c r="I61" s="34"/>
      <c r="J61" s="104" t="s">
        <v>53</v>
      </c>
      <c r="K61" s="34"/>
      <c r="L61" s="32"/>
    </row>
    <row r="62" spans="2:12" x14ac:dyDescent="0.2">
      <c r="B62" s="20"/>
      <c r="L62" s="20"/>
    </row>
    <row r="63" spans="2:12" x14ac:dyDescent="0.2">
      <c r="B63" s="20"/>
      <c r="L63" s="20"/>
    </row>
    <row r="64" spans="2:12" x14ac:dyDescent="0.2">
      <c r="B64" s="20"/>
      <c r="L64" s="20"/>
    </row>
    <row r="65" spans="2:12" s="1" customFormat="1" ht="13.2" x14ac:dyDescent="0.2">
      <c r="B65" s="32"/>
      <c r="D65" s="41" t="s">
        <v>54</v>
      </c>
      <c r="E65" s="42"/>
      <c r="F65" s="42"/>
      <c r="G65" s="41" t="s">
        <v>55</v>
      </c>
      <c r="H65" s="42"/>
      <c r="I65" s="42"/>
      <c r="J65" s="42"/>
      <c r="K65" s="42"/>
      <c r="L65" s="32"/>
    </row>
    <row r="66" spans="2:12" x14ac:dyDescent="0.2">
      <c r="B66" s="20"/>
      <c r="L66" s="20"/>
    </row>
    <row r="67" spans="2:12" x14ac:dyDescent="0.2">
      <c r="B67" s="20"/>
      <c r="L67" s="20"/>
    </row>
    <row r="68" spans="2:12" x14ac:dyDescent="0.2">
      <c r="B68" s="20"/>
      <c r="L68" s="20"/>
    </row>
    <row r="69" spans="2:12" x14ac:dyDescent="0.2">
      <c r="B69" s="20"/>
      <c r="L69" s="20"/>
    </row>
    <row r="70" spans="2:12" x14ac:dyDescent="0.2">
      <c r="B70" s="20"/>
      <c r="L70" s="20"/>
    </row>
    <row r="71" spans="2:12" x14ac:dyDescent="0.2">
      <c r="B71" s="20"/>
      <c r="L71" s="20"/>
    </row>
    <row r="72" spans="2:12" x14ac:dyDescent="0.2">
      <c r="B72" s="20"/>
      <c r="L72" s="20"/>
    </row>
    <row r="73" spans="2:12" x14ac:dyDescent="0.2">
      <c r="B73" s="20"/>
      <c r="L73" s="20"/>
    </row>
    <row r="74" spans="2:12" x14ac:dyDescent="0.2">
      <c r="B74" s="20"/>
      <c r="L74" s="20"/>
    </row>
    <row r="75" spans="2:12" x14ac:dyDescent="0.2">
      <c r="B75" s="20"/>
      <c r="L75" s="20"/>
    </row>
    <row r="76" spans="2:12" s="1" customFormat="1" ht="13.2" x14ac:dyDescent="0.2">
      <c r="B76" s="32"/>
      <c r="D76" s="43" t="s">
        <v>52</v>
      </c>
      <c r="E76" s="34"/>
      <c r="F76" s="103" t="s">
        <v>53</v>
      </c>
      <c r="G76" s="43" t="s">
        <v>52</v>
      </c>
      <c r="H76" s="34"/>
      <c r="I76" s="34"/>
      <c r="J76" s="104" t="s">
        <v>53</v>
      </c>
      <c r="K76" s="34"/>
      <c r="L76" s="32"/>
    </row>
    <row r="77" spans="2:12" s="1" customFormat="1" ht="14.4" customHeight="1" x14ac:dyDescent="0.2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2"/>
    </row>
    <row r="81" spans="2:47" s="1" customFormat="1" ht="6.9" customHeight="1" x14ac:dyDescent="0.2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2"/>
    </row>
    <row r="82" spans="2:47" s="1" customFormat="1" ht="24.9" customHeight="1" x14ac:dyDescent="0.2">
      <c r="B82" s="32"/>
      <c r="C82" s="21" t="s">
        <v>157</v>
      </c>
      <c r="L82" s="32"/>
    </row>
    <row r="83" spans="2:47" s="1" customFormat="1" ht="6.9" customHeight="1" x14ac:dyDescent="0.2">
      <c r="B83" s="32"/>
      <c r="L83" s="32"/>
    </row>
    <row r="84" spans="2:47" s="1" customFormat="1" ht="12" customHeight="1" x14ac:dyDescent="0.2">
      <c r="B84" s="32"/>
      <c r="C84" s="27" t="s">
        <v>16</v>
      </c>
      <c r="L84" s="32"/>
    </row>
    <row r="85" spans="2:47" s="1" customFormat="1" ht="16.5" customHeight="1" x14ac:dyDescent="0.2">
      <c r="B85" s="32"/>
      <c r="E85" s="239" t="str">
        <f>E7</f>
        <v>Stavební úpravy MK v ul. Na Chmelnici a části ul. Vrchlickéhé v Třeboni</v>
      </c>
      <c r="F85" s="240"/>
      <c r="G85" s="240"/>
      <c r="H85" s="240"/>
      <c r="L85" s="32"/>
    </row>
    <row r="86" spans="2:47" s="1" customFormat="1" ht="12" customHeight="1" x14ac:dyDescent="0.2">
      <c r="B86" s="32"/>
      <c r="C86" s="27" t="s">
        <v>155</v>
      </c>
      <c r="L86" s="32"/>
    </row>
    <row r="87" spans="2:47" s="1" customFormat="1" ht="16.5" customHeight="1" x14ac:dyDescent="0.2">
      <c r="B87" s="32"/>
      <c r="E87" s="225" t="str">
        <f>E9</f>
        <v>102 - ulice Na Chmelnici</v>
      </c>
      <c r="F87" s="238"/>
      <c r="G87" s="238"/>
      <c r="H87" s="238"/>
      <c r="L87" s="32"/>
    </row>
    <row r="88" spans="2:47" s="1" customFormat="1" ht="6.9" customHeight="1" x14ac:dyDescent="0.2">
      <c r="B88" s="32"/>
      <c r="L88" s="32"/>
    </row>
    <row r="89" spans="2:47" s="1" customFormat="1" ht="12" customHeight="1" x14ac:dyDescent="0.2">
      <c r="B89" s="32"/>
      <c r="C89" s="27" t="s">
        <v>20</v>
      </c>
      <c r="F89" s="25" t="str">
        <f>F12</f>
        <v>Třeboň</v>
      </c>
      <c r="I89" s="27" t="s">
        <v>22</v>
      </c>
      <c r="J89" s="52" t="str">
        <f>IF(J12="","",J12)</f>
        <v>6. 6. 2024</v>
      </c>
      <c r="L89" s="32"/>
    </row>
    <row r="90" spans="2:47" s="1" customFormat="1" ht="6.9" customHeight="1" x14ac:dyDescent="0.2">
      <c r="B90" s="32"/>
      <c r="L90" s="32"/>
    </row>
    <row r="91" spans="2:47" s="1" customFormat="1" ht="15.15" customHeight="1" x14ac:dyDescent="0.2">
      <c r="B91" s="32"/>
      <c r="C91" s="27" t="s">
        <v>24</v>
      </c>
      <c r="F91" s="25" t="str">
        <f>E15</f>
        <v>Město Třeboň</v>
      </c>
      <c r="I91" s="27" t="s">
        <v>30</v>
      </c>
      <c r="J91" s="30" t="str">
        <f>E21</f>
        <v>WAY project s.r.o.</v>
      </c>
      <c r="L91" s="32"/>
    </row>
    <row r="92" spans="2:47" s="1" customFormat="1" ht="15.15" customHeight="1" x14ac:dyDescent="0.2">
      <c r="B92" s="32"/>
      <c r="C92" s="27" t="s">
        <v>28</v>
      </c>
      <c r="F92" s="25" t="str">
        <f>IF(E18="","",E18)</f>
        <v>Vyplň údaj</v>
      </c>
      <c r="I92" s="27" t="s">
        <v>34</v>
      </c>
      <c r="J92" s="30" t="str">
        <f>E24</f>
        <v xml:space="preserve"> </v>
      </c>
      <c r="L92" s="32"/>
    </row>
    <row r="93" spans="2:47" s="1" customFormat="1" ht="10.35" customHeight="1" x14ac:dyDescent="0.2">
      <c r="B93" s="32"/>
      <c r="L93" s="32"/>
    </row>
    <row r="94" spans="2:47" s="1" customFormat="1" ht="29.25" customHeight="1" x14ac:dyDescent="0.2">
      <c r="B94" s="32"/>
      <c r="C94" s="105" t="s">
        <v>158</v>
      </c>
      <c r="D94" s="97"/>
      <c r="E94" s="97"/>
      <c r="F94" s="97"/>
      <c r="G94" s="97"/>
      <c r="H94" s="97"/>
      <c r="I94" s="97"/>
      <c r="J94" s="106" t="s">
        <v>159</v>
      </c>
      <c r="K94" s="97"/>
      <c r="L94" s="32"/>
    </row>
    <row r="95" spans="2:47" s="1" customFormat="1" ht="10.35" customHeight="1" x14ac:dyDescent="0.2">
      <c r="B95" s="32"/>
      <c r="L95" s="32"/>
    </row>
    <row r="96" spans="2:47" s="1" customFormat="1" ht="22.95" customHeight="1" x14ac:dyDescent="0.2">
      <c r="B96" s="32"/>
      <c r="C96" s="107" t="s">
        <v>160</v>
      </c>
      <c r="J96" s="66">
        <f>J127</f>
        <v>0</v>
      </c>
      <c r="L96" s="32"/>
      <c r="AU96" s="17" t="s">
        <v>161</v>
      </c>
    </row>
    <row r="97" spans="2:12" s="8" customFormat="1" ht="24.9" customHeight="1" x14ac:dyDescent="0.2">
      <c r="B97" s="108"/>
      <c r="D97" s="109" t="s">
        <v>282</v>
      </c>
      <c r="E97" s="110"/>
      <c r="F97" s="110"/>
      <c r="G97" s="110"/>
      <c r="H97" s="110"/>
      <c r="I97" s="110"/>
      <c r="J97" s="111">
        <f>J128</f>
        <v>0</v>
      </c>
      <c r="L97" s="108"/>
    </row>
    <row r="98" spans="2:12" s="9" customFormat="1" ht="19.95" customHeight="1" x14ac:dyDescent="0.2">
      <c r="B98" s="112"/>
      <c r="D98" s="113" t="s">
        <v>283</v>
      </c>
      <c r="E98" s="114"/>
      <c r="F98" s="114"/>
      <c r="G98" s="114"/>
      <c r="H98" s="114"/>
      <c r="I98" s="114"/>
      <c r="J98" s="115">
        <f>J129</f>
        <v>0</v>
      </c>
      <c r="L98" s="112"/>
    </row>
    <row r="99" spans="2:12" s="9" customFormat="1" ht="19.95" customHeight="1" x14ac:dyDescent="0.2">
      <c r="B99" s="112"/>
      <c r="D99" s="113" t="s">
        <v>284</v>
      </c>
      <c r="E99" s="114"/>
      <c r="F99" s="114"/>
      <c r="G99" s="114"/>
      <c r="H99" s="114"/>
      <c r="I99" s="114"/>
      <c r="J99" s="115">
        <f>J314</f>
        <v>0</v>
      </c>
      <c r="L99" s="112"/>
    </row>
    <row r="100" spans="2:12" s="9" customFormat="1" ht="19.95" customHeight="1" x14ac:dyDescent="0.2">
      <c r="B100" s="112"/>
      <c r="D100" s="113" t="s">
        <v>983</v>
      </c>
      <c r="E100" s="114"/>
      <c r="F100" s="114"/>
      <c r="G100" s="114"/>
      <c r="H100" s="114"/>
      <c r="I100" s="114"/>
      <c r="J100" s="115">
        <f>J325</f>
        <v>0</v>
      </c>
      <c r="L100" s="112"/>
    </row>
    <row r="101" spans="2:12" s="9" customFormat="1" ht="19.95" customHeight="1" x14ac:dyDescent="0.2">
      <c r="B101" s="112"/>
      <c r="D101" s="113" t="s">
        <v>285</v>
      </c>
      <c r="E101" s="114"/>
      <c r="F101" s="114"/>
      <c r="G101" s="114"/>
      <c r="H101" s="114"/>
      <c r="I101" s="114"/>
      <c r="J101" s="115">
        <f>J332</f>
        <v>0</v>
      </c>
      <c r="L101" s="112"/>
    </row>
    <row r="102" spans="2:12" s="9" customFormat="1" ht="19.95" customHeight="1" x14ac:dyDescent="0.2">
      <c r="B102" s="112"/>
      <c r="D102" s="113" t="s">
        <v>286</v>
      </c>
      <c r="E102" s="114"/>
      <c r="F102" s="114"/>
      <c r="G102" s="114"/>
      <c r="H102" s="114"/>
      <c r="I102" s="114"/>
      <c r="J102" s="115">
        <f>J344</f>
        <v>0</v>
      </c>
      <c r="L102" s="112"/>
    </row>
    <row r="103" spans="2:12" s="9" customFormat="1" ht="19.95" customHeight="1" x14ac:dyDescent="0.2">
      <c r="B103" s="112"/>
      <c r="D103" s="113" t="s">
        <v>984</v>
      </c>
      <c r="E103" s="114"/>
      <c r="F103" s="114"/>
      <c r="G103" s="114"/>
      <c r="H103" s="114"/>
      <c r="I103" s="114"/>
      <c r="J103" s="115">
        <f>J530</f>
        <v>0</v>
      </c>
      <c r="L103" s="112"/>
    </row>
    <row r="104" spans="2:12" s="9" customFormat="1" ht="19.95" customHeight="1" x14ac:dyDescent="0.2">
      <c r="B104" s="112"/>
      <c r="D104" s="113" t="s">
        <v>287</v>
      </c>
      <c r="E104" s="114"/>
      <c r="F104" s="114"/>
      <c r="G104" s="114"/>
      <c r="H104" s="114"/>
      <c r="I104" s="114"/>
      <c r="J104" s="115">
        <f>J534</f>
        <v>0</v>
      </c>
      <c r="L104" s="112"/>
    </row>
    <row r="105" spans="2:12" s="9" customFormat="1" ht="19.95" customHeight="1" x14ac:dyDescent="0.2">
      <c r="B105" s="112"/>
      <c r="D105" s="113" t="s">
        <v>288</v>
      </c>
      <c r="E105" s="114"/>
      <c r="F105" s="114"/>
      <c r="G105" s="114"/>
      <c r="H105" s="114"/>
      <c r="I105" s="114"/>
      <c r="J105" s="115">
        <f>J602</f>
        <v>0</v>
      </c>
      <c r="L105" s="112"/>
    </row>
    <row r="106" spans="2:12" s="9" customFormat="1" ht="19.95" customHeight="1" x14ac:dyDescent="0.2">
      <c r="B106" s="112"/>
      <c r="D106" s="113" t="s">
        <v>289</v>
      </c>
      <c r="E106" s="114"/>
      <c r="F106" s="114"/>
      <c r="G106" s="114"/>
      <c r="H106" s="114"/>
      <c r="I106" s="114"/>
      <c r="J106" s="115">
        <f>J719</f>
        <v>0</v>
      </c>
      <c r="L106" s="112"/>
    </row>
    <row r="107" spans="2:12" s="9" customFormat="1" ht="19.95" customHeight="1" x14ac:dyDescent="0.2">
      <c r="B107" s="112"/>
      <c r="D107" s="113" t="s">
        <v>290</v>
      </c>
      <c r="E107" s="114"/>
      <c r="F107" s="114"/>
      <c r="G107" s="114"/>
      <c r="H107" s="114"/>
      <c r="I107" s="114"/>
      <c r="J107" s="115">
        <f>J798</f>
        <v>0</v>
      </c>
      <c r="L107" s="112"/>
    </row>
    <row r="108" spans="2:12" s="1" customFormat="1" ht="21.75" customHeight="1" x14ac:dyDescent="0.2">
      <c r="B108" s="32"/>
      <c r="L108" s="32"/>
    </row>
    <row r="109" spans="2:12" s="1" customFormat="1" ht="6.9" customHeight="1" x14ac:dyDescent="0.2">
      <c r="B109" s="44"/>
      <c r="C109" s="45"/>
      <c r="D109" s="45"/>
      <c r="E109" s="45"/>
      <c r="F109" s="45"/>
      <c r="G109" s="45"/>
      <c r="H109" s="45"/>
      <c r="I109" s="45"/>
      <c r="J109" s="45"/>
      <c r="K109" s="45"/>
      <c r="L109" s="32"/>
    </row>
    <row r="113" spans="2:63" s="1" customFormat="1" ht="6.9" customHeight="1" x14ac:dyDescent="0.2">
      <c r="B113" s="46"/>
      <c r="C113" s="47"/>
      <c r="D113" s="47"/>
      <c r="E113" s="47"/>
      <c r="F113" s="47"/>
      <c r="G113" s="47"/>
      <c r="H113" s="47"/>
      <c r="I113" s="47"/>
      <c r="J113" s="47"/>
      <c r="K113" s="47"/>
      <c r="L113" s="32"/>
    </row>
    <row r="114" spans="2:63" s="1" customFormat="1" ht="24.9" customHeight="1" x14ac:dyDescent="0.2">
      <c r="B114" s="32"/>
      <c r="C114" s="21" t="s">
        <v>169</v>
      </c>
      <c r="L114" s="32"/>
    </row>
    <row r="115" spans="2:63" s="1" customFormat="1" ht="6.9" customHeight="1" x14ac:dyDescent="0.2">
      <c r="B115" s="32"/>
      <c r="L115" s="32"/>
    </row>
    <row r="116" spans="2:63" s="1" customFormat="1" ht="12" customHeight="1" x14ac:dyDescent="0.2">
      <c r="B116" s="32"/>
      <c r="C116" s="27" t="s">
        <v>16</v>
      </c>
      <c r="L116" s="32"/>
    </row>
    <row r="117" spans="2:63" s="1" customFormat="1" ht="16.5" customHeight="1" x14ac:dyDescent="0.2">
      <c r="B117" s="32"/>
      <c r="E117" s="239" t="str">
        <f>E7</f>
        <v>Stavební úpravy MK v ul. Na Chmelnici a části ul. Vrchlickéhé v Třeboni</v>
      </c>
      <c r="F117" s="240"/>
      <c r="G117" s="240"/>
      <c r="H117" s="240"/>
      <c r="L117" s="32"/>
    </row>
    <row r="118" spans="2:63" s="1" customFormat="1" ht="12" customHeight="1" x14ac:dyDescent="0.2">
      <c r="B118" s="32"/>
      <c r="C118" s="27" t="s">
        <v>155</v>
      </c>
      <c r="L118" s="32"/>
    </row>
    <row r="119" spans="2:63" s="1" customFormat="1" ht="16.5" customHeight="1" x14ac:dyDescent="0.2">
      <c r="B119" s="32"/>
      <c r="E119" s="225" t="str">
        <f>E9</f>
        <v>102 - ulice Na Chmelnici</v>
      </c>
      <c r="F119" s="238"/>
      <c r="G119" s="238"/>
      <c r="H119" s="238"/>
      <c r="L119" s="32"/>
    </row>
    <row r="120" spans="2:63" s="1" customFormat="1" ht="6.9" customHeight="1" x14ac:dyDescent="0.2">
      <c r="B120" s="32"/>
      <c r="L120" s="32"/>
    </row>
    <row r="121" spans="2:63" s="1" customFormat="1" ht="12" customHeight="1" x14ac:dyDescent="0.2">
      <c r="B121" s="32"/>
      <c r="C121" s="27" t="s">
        <v>20</v>
      </c>
      <c r="F121" s="25" t="str">
        <f>F12</f>
        <v>Třeboň</v>
      </c>
      <c r="I121" s="27" t="s">
        <v>22</v>
      </c>
      <c r="J121" s="52" t="str">
        <f>IF(J12="","",J12)</f>
        <v>6. 6. 2024</v>
      </c>
      <c r="L121" s="32"/>
    </row>
    <row r="122" spans="2:63" s="1" customFormat="1" ht="6.9" customHeight="1" x14ac:dyDescent="0.2">
      <c r="B122" s="32"/>
      <c r="L122" s="32"/>
    </row>
    <row r="123" spans="2:63" s="1" customFormat="1" ht="15.15" customHeight="1" x14ac:dyDescent="0.2">
      <c r="B123" s="32"/>
      <c r="C123" s="27" t="s">
        <v>24</v>
      </c>
      <c r="F123" s="25" t="str">
        <f>E15</f>
        <v>Město Třeboň</v>
      </c>
      <c r="I123" s="27" t="s">
        <v>30</v>
      </c>
      <c r="J123" s="30" t="str">
        <f>E21</f>
        <v>WAY project s.r.o.</v>
      </c>
      <c r="L123" s="32"/>
    </row>
    <row r="124" spans="2:63" s="1" customFormat="1" ht="15.15" customHeight="1" x14ac:dyDescent="0.2">
      <c r="B124" s="32"/>
      <c r="C124" s="27" t="s">
        <v>28</v>
      </c>
      <c r="F124" s="25" t="str">
        <f>IF(E18="","",E18)</f>
        <v>Vyplň údaj</v>
      </c>
      <c r="I124" s="27" t="s">
        <v>34</v>
      </c>
      <c r="J124" s="30" t="str">
        <f>E24</f>
        <v xml:space="preserve"> </v>
      </c>
      <c r="L124" s="32"/>
    </row>
    <row r="125" spans="2:63" s="1" customFormat="1" ht="10.35" customHeight="1" x14ac:dyDescent="0.2">
      <c r="B125" s="32"/>
      <c r="L125" s="32"/>
    </row>
    <row r="126" spans="2:63" s="10" customFormat="1" ht="29.25" customHeight="1" x14ac:dyDescent="0.2">
      <c r="B126" s="116"/>
      <c r="C126" s="117" t="s">
        <v>170</v>
      </c>
      <c r="D126" s="118" t="s">
        <v>62</v>
      </c>
      <c r="E126" s="118" t="s">
        <v>58</v>
      </c>
      <c r="F126" s="118" t="s">
        <v>59</v>
      </c>
      <c r="G126" s="118" t="s">
        <v>171</v>
      </c>
      <c r="H126" s="118" t="s">
        <v>172</v>
      </c>
      <c r="I126" s="118" t="s">
        <v>173</v>
      </c>
      <c r="J126" s="118" t="s">
        <v>159</v>
      </c>
      <c r="K126" s="119" t="s">
        <v>174</v>
      </c>
      <c r="L126" s="116"/>
      <c r="M126" s="59" t="s">
        <v>1</v>
      </c>
      <c r="N126" s="60" t="s">
        <v>41</v>
      </c>
      <c r="O126" s="60" t="s">
        <v>175</v>
      </c>
      <c r="P126" s="60" t="s">
        <v>176</v>
      </c>
      <c r="Q126" s="60" t="s">
        <v>177</v>
      </c>
      <c r="R126" s="60" t="s">
        <v>178</v>
      </c>
      <c r="S126" s="60" t="s">
        <v>179</v>
      </c>
      <c r="T126" s="61" t="s">
        <v>180</v>
      </c>
    </row>
    <row r="127" spans="2:63" s="1" customFormat="1" ht="22.95" customHeight="1" x14ac:dyDescent="0.3">
      <c r="B127" s="32"/>
      <c r="C127" s="64" t="s">
        <v>181</v>
      </c>
      <c r="J127" s="120">
        <f>BK127</f>
        <v>0</v>
      </c>
      <c r="L127" s="32"/>
      <c r="M127" s="62"/>
      <c r="N127" s="53"/>
      <c r="O127" s="53"/>
      <c r="P127" s="121">
        <f>P128</f>
        <v>0</v>
      </c>
      <c r="Q127" s="53"/>
      <c r="R127" s="121">
        <f>R128</f>
        <v>739.24985718000005</v>
      </c>
      <c r="S127" s="53"/>
      <c r="T127" s="122">
        <f>T128</f>
        <v>782.67565999999988</v>
      </c>
      <c r="AT127" s="17" t="s">
        <v>76</v>
      </c>
      <c r="AU127" s="17" t="s">
        <v>161</v>
      </c>
      <c r="BK127" s="123">
        <f>BK128</f>
        <v>0</v>
      </c>
    </row>
    <row r="128" spans="2:63" s="11" customFormat="1" ht="25.95" customHeight="1" x14ac:dyDescent="0.25">
      <c r="B128" s="124"/>
      <c r="D128" s="125" t="s">
        <v>76</v>
      </c>
      <c r="E128" s="126" t="s">
        <v>291</v>
      </c>
      <c r="F128" s="126" t="s">
        <v>292</v>
      </c>
      <c r="I128" s="127"/>
      <c r="J128" s="128">
        <f>BK128</f>
        <v>0</v>
      </c>
      <c r="L128" s="124"/>
      <c r="M128" s="129"/>
      <c r="P128" s="130">
        <f>P129+P314+P325+P332+P344+P530+P534+P602+P719+P798</f>
        <v>0</v>
      </c>
      <c r="R128" s="130">
        <f>R129+R314+R325+R332+R344+R530+R534+R602+R719+R798</f>
        <v>739.24985718000005</v>
      </c>
      <c r="T128" s="131">
        <f>T129+T314+T325+T332+T344+T530+T534+T602+T719+T798</f>
        <v>782.67565999999988</v>
      </c>
      <c r="AR128" s="125" t="s">
        <v>85</v>
      </c>
      <c r="AT128" s="132" t="s">
        <v>76</v>
      </c>
      <c r="AU128" s="132" t="s">
        <v>77</v>
      </c>
      <c r="AY128" s="125" t="s">
        <v>185</v>
      </c>
      <c r="BK128" s="133">
        <f>BK129+BK314+BK325+BK332+BK344+BK530+BK534+BK602+BK719+BK798</f>
        <v>0</v>
      </c>
    </row>
    <row r="129" spans="2:65" s="11" customFormat="1" ht="22.95" customHeight="1" x14ac:dyDescent="0.25">
      <c r="B129" s="124"/>
      <c r="D129" s="125" t="s">
        <v>76</v>
      </c>
      <c r="E129" s="134" t="s">
        <v>85</v>
      </c>
      <c r="F129" s="134" t="s">
        <v>293</v>
      </c>
      <c r="I129" s="127"/>
      <c r="J129" s="135">
        <f>BK129</f>
        <v>0</v>
      </c>
      <c r="L129" s="124"/>
      <c r="M129" s="129"/>
      <c r="P129" s="130">
        <f>SUM(P130:P313)</f>
        <v>0</v>
      </c>
      <c r="R129" s="130">
        <f>SUM(R130:R313)</f>
        <v>384.09429699999998</v>
      </c>
      <c r="T129" s="131">
        <f>SUM(T130:T313)</f>
        <v>781.87565999999993</v>
      </c>
      <c r="AR129" s="125" t="s">
        <v>85</v>
      </c>
      <c r="AT129" s="132" t="s">
        <v>76</v>
      </c>
      <c r="AU129" s="132" t="s">
        <v>85</v>
      </c>
      <c r="AY129" s="125" t="s">
        <v>185</v>
      </c>
      <c r="BK129" s="133">
        <f>SUM(BK130:BK313)</f>
        <v>0</v>
      </c>
    </row>
    <row r="130" spans="2:65" s="1" customFormat="1" ht="16.5" customHeight="1" x14ac:dyDescent="0.2">
      <c r="B130" s="32"/>
      <c r="C130" s="136" t="s">
        <v>85</v>
      </c>
      <c r="D130" s="136" t="s">
        <v>191</v>
      </c>
      <c r="E130" s="137" t="s">
        <v>985</v>
      </c>
      <c r="F130" s="138" t="s">
        <v>986</v>
      </c>
      <c r="G130" s="139" t="s">
        <v>296</v>
      </c>
      <c r="H130" s="140">
        <v>7.59</v>
      </c>
      <c r="I130" s="141"/>
      <c r="J130" s="142">
        <f>ROUND(I130*H130,2)</f>
        <v>0</v>
      </c>
      <c r="K130" s="138" t="s">
        <v>195</v>
      </c>
      <c r="L130" s="32"/>
      <c r="M130" s="143" t="s">
        <v>1</v>
      </c>
      <c r="N130" s="144" t="s">
        <v>42</v>
      </c>
      <c r="P130" s="145">
        <f>O130*H130</f>
        <v>0</v>
      </c>
      <c r="Q130" s="145">
        <v>0</v>
      </c>
      <c r="R130" s="145">
        <f>Q130*H130</f>
        <v>0</v>
      </c>
      <c r="S130" s="145">
        <v>0.28100000000000003</v>
      </c>
      <c r="T130" s="146">
        <f>S130*H130</f>
        <v>2.13279</v>
      </c>
      <c r="AR130" s="147" t="s">
        <v>184</v>
      </c>
      <c r="AT130" s="147" t="s">
        <v>191</v>
      </c>
      <c r="AU130" s="147" t="s">
        <v>87</v>
      </c>
      <c r="AY130" s="17" t="s">
        <v>185</v>
      </c>
      <c r="BE130" s="148">
        <f>IF(N130="základní",J130,0)</f>
        <v>0</v>
      </c>
      <c r="BF130" s="148">
        <f>IF(N130="snížená",J130,0)</f>
        <v>0</v>
      </c>
      <c r="BG130" s="148">
        <f>IF(N130="zákl. přenesená",J130,0)</f>
        <v>0</v>
      </c>
      <c r="BH130" s="148">
        <f>IF(N130="sníž. přenesená",J130,0)</f>
        <v>0</v>
      </c>
      <c r="BI130" s="148">
        <f>IF(N130="nulová",J130,0)</f>
        <v>0</v>
      </c>
      <c r="BJ130" s="17" t="s">
        <v>85</v>
      </c>
      <c r="BK130" s="148">
        <f>ROUND(I130*H130,2)</f>
        <v>0</v>
      </c>
      <c r="BL130" s="17" t="s">
        <v>184</v>
      </c>
      <c r="BM130" s="147" t="s">
        <v>987</v>
      </c>
    </row>
    <row r="131" spans="2:65" s="1" customFormat="1" ht="19.2" x14ac:dyDescent="0.2">
      <c r="B131" s="32"/>
      <c r="D131" s="149" t="s">
        <v>198</v>
      </c>
      <c r="F131" s="150" t="s">
        <v>988</v>
      </c>
      <c r="I131" s="151"/>
      <c r="L131" s="32"/>
      <c r="M131" s="152"/>
      <c r="T131" s="56"/>
      <c r="AT131" s="17" t="s">
        <v>198</v>
      </c>
      <c r="AU131" s="17" t="s">
        <v>87</v>
      </c>
    </row>
    <row r="132" spans="2:65" s="13" customFormat="1" x14ac:dyDescent="0.2">
      <c r="B132" s="159"/>
      <c r="D132" s="149" t="s">
        <v>199</v>
      </c>
      <c r="E132" s="160" t="s">
        <v>1</v>
      </c>
      <c r="F132" s="161" t="s">
        <v>989</v>
      </c>
      <c r="H132" s="162">
        <v>7.59</v>
      </c>
      <c r="I132" s="163"/>
      <c r="L132" s="159"/>
      <c r="M132" s="164"/>
      <c r="T132" s="165"/>
      <c r="AT132" s="160" t="s">
        <v>199</v>
      </c>
      <c r="AU132" s="160" t="s">
        <v>87</v>
      </c>
      <c r="AV132" s="13" t="s">
        <v>87</v>
      </c>
      <c r="AW132" s="13" t="s">
        <v>33</v>
      </c>
      <c r="AX132" s="13" t="s">
        <v>85</v>
      </c>
      <c r="AY132" s="160" t="s">
        <v>185</v>
      </c>
    </row>
    <row r="133" spans="2:65" s="12" customFormat="1" x14ac:dyDescent="0.2">
      <c r="B133" s="153"/>
      <c r="D133" s="149" t="s">
        <v>199</v>
      </c>
      <c r="E133" s="154" t="s">
        <v>1</v>
      </c>
      <c r="F133" s="155" t="s">
        <v>990</v>
      </c>
      <c r="H133" s="154" t="s">
        <v>1</v>
      </c>
      <c r="I133" s="156"/>
      <c r="L133" s="153"/>
      <c r="M133" s="157"/>
      <c r="T133" s="158"/>
      <c r="AT133" s="154" t="s">
        <v>199</v>
      </c>
      <c r="AU133" s="154" t="s">
        <v>87</v>
      </c>
      <c r="AV133" s="12" t="s">
        <v>85</v>
      </c>
      <c r="AW133" s="12" t="s">
        <v>33</v>
      </c>
      <c r="AX133" s="12" t="s">
        <v>77</v>
      </c>
      <c r="AY133" s="154" t="s">
        <v>185</v>
      </c>
    </row>
    <row r="134" spans="2:65" s="1" customFormat="1" ht="16.5" customHeight="1" x14ac:dyDescent="0.2">
      <c r="B134" s="32"/>
      <c r="C134" s="136" t="s">
        <v>87</v>
      </c>
      <c r="D134" s="136" t="s">
        <v>191</v>
      </c>
      <c r="E134" s="137" t="s">
        <v>300</v>
      </c>
      <c r="F134" s="138" t="s">
        <v>301</v>
      </c>
      <c r="G134" s="139" t="s">
        <v>296</v>
      </c>
      <c r="H134" s="140">
        <v>1.24</v>
      </c>
      <c r="I134" s="141"/>
      <c r="J134" s="142">
        <f>ROUND(I134*H134,2)</f>
        <v>0</v>
      </c>
      <c r="K134" s="138" t="s">
        <v>195</v>
      </c>
      <c r="L134" s="32"/>
      <c r="M134" s="143" t="s">
        <v>1</v>
      </c>
      <c r="N134" s="144" t="s">
        <v>42</v>
      </c>
      <c r="P134" s="145">
        <f>O134*H134</f>
        <v>0</v>
      </c>
      <c r="Q134" s="145">
        <v>0</v>
      </c>
      <c r="R134" s="145">
        <f>Q134*H134</f>
        <v>0</v>
      </c>
      <c r="S134" s="145">
        <v>0.26</v>
      </c>
      <c r="T134" s="146">
        <f>S134*H134</f>
        <v>0.32240000000000002</v>
      </c>
      <c r="AR134" s="147" t="s">
        <v>184</v>
      </c>
      <c r="AT134" s="147" t="s">
        <v>191</v>
      </c>
      <c r="AU134" s="147" t="s">
        <v>87</v>
      </c>
      <c r="AY134" s="17" t="s">
        <v>185</v>
      </c>
      <c r="BE134" s="148">
        <f>IF(N134="základní",J134,0)</f>
        <v>0</v>
      </c>
      <c r="BF134" s="148">
        <f>IF(N134="snížená",J134,0)</f>
        <v>0</v>
      </c>
      <c r="BG134" s="148">
        <f>IF(N134="zákl. přenesená",J134,0)</f>
        <v>0</v>
      </c>
      <c r="BH134" s="148">
        <f>IF(N134="sníž. přenesená",J134,0)</f>
        <v>0</v>
      </c>
      <c r="BI134" s="148">
        <f>IF(N134="nulová",J134,0)</f>
        <v>0</v>
      </c>
      <c r="BJ134" s="17" t="s">
        <v>85</v>
      </c>
      <c r="BK134" s="148">
        <f>ROUND(I134*H134,2)</f>
        <v>0</v>
      </c>
      <c r="BL134" s="17" t="s">
        <v>184</v>
      </c>
      <c r="BM134" s="147" t="s">
        <v>302</v>
      </c>
    </row>
    <row r="135" spans="2:65" s="1" customFormat="1" ht="19.2" x14ac:dyDescent="0.2">
      <c r="B135" s="32"/>
      <c r="D135" s="149" t="s">
        <v>198</v>
      </c>
      <c r="F135" s="150" t="s">
        <v>303</v>
      </c>
      <c r="I135" s="151"/>
      <c r="L135" s="32"/>
      <c r="M135" s="152"/>
      <c r="T135" s="56"/>
      <c r="AT135" s="17" t="s">
        <v>198</v>
      </c>
      <c r="AU135" s="17" t="s">
        <v>87</v>
      </c>
    </row>
    <row r="136" spans="2:65" s="13" customFormat="1" x14ac:dyDescent="0.2">
      <c r="B136" s="159"/>
      <c r="D136" s="149" t="s">
        <v>199</v>
      </c>
      <c r="E136" s="160" t="s">
        <v>1</v>
      </c>
      <c r="F136" s="161" t="s">
        <v>991</v>
      </c>
      <c r="H136" s="162">
        <v>1.24</v>
      </c>
      <c r="I136" s="163"/>
      <c r="L136" s="159"/>
      <c r="M136" s="164"/>
      <c r="T136" s="165"/>
      <c r="AT136" s="160" t="s">
        <v>199</v>
      </c>
      <c r="AU136" s="160" t="s">
        <v>87</v>
      </c>
      <c r="AV136" s="13" t="s">
        <v>87</v>
      </c>
      <c r="AW136" s="13" t="s">
        <v>33</v>
      </c>
      <c r="AX136" s="13" t="s">
        <v>85</v>
      </c>
      <c r="AY136" s="160" t="s">
        <v>185</v>
      </c>
    </row>
    <row r="137" spans="2:65" s="1" customFormat="1" ht="16.5" customHeight="1" x14ac:dyDescent="0.2">
      <c r="B137" s="32"/>
      <c r="C137" s="136" t="s">
        <v>207</v>
      </c>
      <c r="D137" s="136" t="s">
        <v>191</v>
      </c>
      <c r="E137" s="137" t="s">
        <v>992</v>
      </c>
      <c r="F137" s="138" t="s">
        <v>993</v>
      </c>
      <c r="G137" s="139" t="s">
        <v>296</v>
      </c>
      <c r="H137" s="140">
        <v>6.72</v>
      </c>
      <c r="I137" s="141"/>
      <c r="J137" s="142">
        <f>ROUND(I137*H137,2)</f>
        <v>0</v>
      </c>
      <c r="K137" s="138" t="s">
        <v>195</v>
      </c>
      <c r="L137" s="32"/>
      <c r="M137" s="143" t="s">
        <v>1</v>
      </c>
      <c r="N137" s="144" t="s">
        <v>42</v>
      </c>
      <c r="P137" s="145">
        <f>O137*H137</f>
        <v>0</v>
      </c>
      <c r="Q137" s="145">
        <v>0</v>
      </c>
      <c r="R137" s="145">
        <f>Q137*H137</f>
        <v>0</v>
      </c>
      <c r="S137" s="145">
        <v>0.41699999999999998</v>
      </c>
      <c r="T137" s="146">
        <f>S137*H137</f>
        <v>2.8022399999999998</v>
      </c>
      <c r="AR137" s="147" t="s">
        <v>184</v>
      </c>
      <c r="AT137" s="147" t="s">
        <v>191</v>
      </c>
      <c r="AU137" s="147" t="s">
        <v>87</v>
      </c>
      <c r="AY137" s="17" t="s">
        <v>185</v>
      </c>
      <c r="BE137" s="148">
        <f>IF(N137="základní",J137,0)</f>
        <v>0</v>
      </c>
      <c r="BF137" s="148">
        <f>IF(N137="snížená",J137,0)</f>
        <v>0</v>
      </c>
      <c r="BG137" s="148">
        <f>IF(N137="zákl. přenesená",J137,0)</f>
        <v>0</v>
      </c>
      <c r="BH137" s="148">
        <f>IF(N137="sníž. přenesená",J137,0)</f>
        <v>0</v>
      </c>
      <c r="BI137" s="148">
        <f>IF(N137="nulová",J137,0)</f>
        <v>0</v>
      </c>
      <c r="BJ137" s="17" t="s">
        <v>85</v>
      </c>
      <c r="BK137" s="148">
        <f>ROUND(I137*H137,2)</f>
        <v>0</v>
      </c>
      <c r="BL137" s="17" t="s">
        <v>184</v>
      </c>
      <c r="BM137" s="147" t="s">
        <v>994</v>
      </c>
    </row>
    <row r="138" spans="2:65" s="1" customFormat="1" ht="19.2" x14ac:dyDescent="0.2">
      <c r="B138" s="32"/>
      <c r="D138" s="149" t="s">
        <v>198</v>
      </c>
      <c r="F138" s="150" t="s">
        <v>995</v>
      </c>
      <c r="I138" s="151"/>
      <c r="L138" s="32"/>
      <c r="M138" s="152"/>
      <c r="T138" s="56"/>
      <c r="AT138" s="17" t="s">
        <v>198</v>
      </c>
      <c r="AU138" s="17" t="s">
        <v>87</v>
      </c>
    </row>
    <row r="139" spans="2:65" s="13" customFormat="1" x14ac:dyDescent="0.2">
      <c r="B139" s="159"/>
      <c r="D139" s="149" t="s">
        <v>199</v>
      </c>
      <c r="E139" s="160" t="s">
        <v>1</v>
      </c>
      <c r="F139" s="161" t="s">
        <v>996</v>
      </c>
      <c r="H139" s="162">
        <v>6.72</v>
      </c>
      <c r="I139" s="163"/>
      <c r="L139" s="159"/>
      <c r="M139" s="164"/>
      <c r="T139" s="165"/>
      <c r="AT139" s="160" t="s">
        <v>199</v>
      </c>
      <c r="AU139" s="160" t="s">
        <v>87</v>
      </c>
      <c r="AV139" s="13" t="s">
        <v>87</v>
      </c>
      <c r="AW139" s="13" t="s">
        <v>33</v>
      </c>
      <c r="AX139" s="13" t="s">
        <v>85</v>
      </c>
      <c r="AY139" s="160" t="s">
        <v>185</v>
      </c>
    </row>
    <row r="140" spans="2:65" s="1" customFormat="1" ht="16.5" customHeight="1" x14ac:dyDescent="0.2">
      <c r="B140" s="32"/>
      <c r="C140" s="136" t="s">
        <v>184</v>
      </c>
      <c r="D140" s="136" t="s">
        <v>191</v>
      </c>
      <c r="E140" s="137" t="s">
        <v>305</v>
      </c>
      <c r="F140" s="138" t="s">
        <v>306</v>
      </c>
      <c r="G140" s="139" t="s">
        <v>296</v>
      </c>
      <c r="H140" s="140">
        <v>152.36000000000001</v>
      </c>
      <c r="I140" s="141"/>
      <c r="J140" s="142">
        <f>ROUND(I140*H140,2)</f>
        <v>0</v>
      </c>
      <c r="K140" s="138" t="s">
        <v>195</v>
      </c>
      <c r="L140" s="32"/>
      <c r="M140" s="143" t="s">
        <v>1</v>
      </c>
      <c r="N140" s="144" t="s">
        <v>42</v>
      </c>
      <c r="P140" s="145">
        <f>O140*H140</f>
        <v>0</v>
      </c>
      <c r="Q140" s="145">
        <v>0</v>
      </c>
      <c r="R140" s="145">
        <f>Q140*H140</f>
        <v>0</v>
      </c>
      <c r="S140" s="145">
        <v>0.18</v>
      </c>
      <c r="T140" s="146">
        <f>S140*H140</f>
        <v>27.424800000000001</v>
      </c>
      <c r="AR140" s="147" t="s">
        <v>184</v>
      </c>
      <c r="AT140" s="147" t="s">
        <v>191</v>
      </c>
      <c r="AU140" s="147" t="s">
        <v>87</v>
      </c>
      <c r="AY140" s="17" t="s">
        <v>185</v>
      </c>
      <c r="BE140" s="148">
        <f>IF(N140="základní",J140,0)</f>
        <v>0</v>
      </c>
      <c r="BF140" s="148">
        <f>IF(N140="snížená",J140,0)</f>
        <v>0</v>
      </c>
      <c r="BG140" s="148">
        <f>IF(N140="zákl. přenesená",J140,0)</f>
        <v>0</v>
      </c>
      <c r="BH140" s="148">
        <f>IF(N140="sníž. přenesená",J140,0)</f>
        <v>0</v>
      </c>
      <c r="BI140" s="148">
        <f>IF(N140="nulová",J140,0)</f>
        <v>0</v>
      </c>
      <c r="BJ140" s="17" t="s">
        <v>85</v>
      </c>
      <c r="BK140" s="148">
        <f>ROUND(I140*H140,2)</f>
        <v>0</v>
      </c>
      <c r="BL140" s="17" t="s">
        <v>184</v>
      </c>
      <c r="BM140" s="147" t="s">
        <v>307</v>
      </c>
    </row>
    <row r="141" spans="2:65" s="1" customFormat="1" ht="19.2" x14ac:dyDescent="0.2">
      <c r="B141" s="32"/>
      <c r="D141" s="149" t="s">
        <v>198</v>
      </c>
      <c r="F141" s="150" t="s">
        <v>308</v>
      </c>
      <c r="I141" s="151"/>
      <c r="L141" s="32"/>
      <c r="M141" s="152"/>
      <c r="T141" s="56"/>
      <c r="AT141" s="17" t="s">
        <v>198</v>
      </c>
      <c r="AU141" s="17" t="s">
        <v>87</v>
      </c>
    </row>
    <row r="142" spans="2:65" s="12" customFormat="1" x14ac:dyDescent="0.2">
      <c r="B142" s="153"/>
      <c r="D142" s="149" t="s">
        <v>199</v>
      </c>
      <c r="E142" s="154" t="s">
        <v>1</v>
      </c>
      <c r="F142" s="155" t="s">
        <v>309</v>
      </c>
      <c r="H142" s="154" t="s">
        <v>1</v>
      </c>
      <c r="I142" s="156"/>
      <c r="L142" s="153"/>
      <c r="M142" s="157"/>
      <c r="T142" s="158"/>
      <c r="AT142" s="154" t="s">
        <v>199</v>
      </c>
      <c r="AU142" s="154" t="s">
        <v>87</v>
      </c>
      <c r="AV142" s="12" t="s">
        <v>85</v>
      </c>
      <c r="AW142" s="12" t="s">
        <v>33</v>
      </c>
      <c r="AX142" s="12" t="s">
        <v>77</v>
      </c>
      <c r="AY142" s="154" t="s">
        <v>185</v>
      </c>
    </row>
    <row r="143" spans="2:65" s="13" customFormat="1" x14ac:dyDescent="0.2">
      <c r="B143" s="159"/>
      <c r="D143" s="149" t="s">
        <v>199</v>
      </c>
      <c r="E143" s="160" t="s">
        <v>1</v>
      </c>
      <c r="F143" s="161" t="s">
        <v>997</v>
      </c>
      <c r="H143" s="162">
        <v>152.36000000000001</v>
      </c>
      <c r="I143" s="163"/>
      <c r="L143" s="159"/>
      <c r="M143" s="164"/>
      <c r="T143" s="165"/>
      <c r="AT143" s="160" t="s">
        <v>199</v>
      </c>
      <c r="AU143" s="160" t="s">
        <v>87</v>
      </c>
      <c r="AV143" s="13" t="s">
        <v>87</v>
      </c>
      <c r="AW143" s="13" t="s">
        <v>33</v>
      </c>
      <c r="AX143" s="13" t="s">
        <v>85</v>
      </c>
      <c r="AY143" s="160" t="s">
        <v>185</v>
      </c>
    </row>
    <row r="144" spans="2:65" s="1" customFormat="1" ht="16.5" customHeight="1" x14ac:dyDescent="0.2">
      <c r="B144" s="32"/>
      <c r="C144" s="136" t="s">
        <v>188</v>
      </c>
      <c r="D144" s="136" t="s">
        <v>191</v>
      </c>
      <c r="E144" s="137" t="s">
        <v>311</v>
      </c>
      <c r="F144" s="138" t="s">
        <v>312</v>
      </c>
      <c r="G144" s="139" t="s">
        <v>296</v>
      </c>
      <c r="H144" s="140">
        <v>152.36000000000001</v>
      </c>
      <c r="I144" s="141"/>
      <c r="J144" s="142">
        <f>ROUND(I144*H144,2)</f>
        <v>0</v>
      </c>
      <c r="K144" s="138" t="s">
        <v>195</v>
      </c>
      <c r="L144" s="32"/>
      <c r="M144" s="143" t="s">
        <v>1</v>
      </c>
      <c r="N144" s="144" t="s">
        <v>42</v>
      </c>
      <c r="P144" s="145">
        <f>O144*H144</f>
        <v>0</v>
      </c>
      <c r="Q144" s="145">
        <v>0</v>
      </c>
      <c r="R144" s="145">
        <f>Q144*H144</f>
        <v>0</v>
      </c>
      <c r="S144" s="145">
        <v>9.8000000000000004E-2</v>
      </c>
      <c r="T144" s="146">
        <f>S144*H144</f>
        <v>14.931280000000003</v>
      </c>
      <c r="AR144" s="147" t="s">
        <v>184</v>
      </c>
      <c r="AT144" s="147" t="s">
        <v>191</v>
      </c>
      <c r="AU144" s="147" t="s">
        <v>87</v>
      </c>
      <c r="AY144" s="17" t="s">
        <v>185</v>
      </c>
      <c r="BE144" s="148">
        <f>IF(N144="základní",J144,0)</f>
        <v>0</v>
      </c>
      <c r="BF144" s="148">
        <f>IF(N144="snížená",J144,0)</f>
        <v>0</v>
      </c>
      <c r="BG144" s="148">
        <f>IF(N144="zákl. přenesená",J144,0)</f>
        <v>0</v>
      </c>
      <c r="BH144" s="148">
        <f>IF(N144="sníž. přenesená",J144,0)</f>
        <v>0</v>
      </c>
      <c r="BI144" s="148">
        <f>IF(N144="nulová",J144,0)</f>
        <v>0</v>
      </c>
      <c r="BJ144" s="17" t="s">
        <v>85</v>
      </c>
      <c r="BK144" s="148">
        <f>ROUND(I144*H144,2)</f>
        <v>0</v>
      </c>
      <c r="BL144" s="17" t="s">
        <v>184</v>
      </c>
      <c r="BM144" s="147" t="s">
        <v>313</v>
      </c>
    </row>
    <row r="145" spans="2:65" s="1" customFormat="1" ht="19.2" x14ac:dyDescent="0.2">
      <c r="B145" s="32"/>
      <c r="D145" s="149" t="s">
        <v>198</v>
      </c>
      <c r="F145" s="150" t="s">
        <v>314</v>
      </c>
      <c r="I145" s="151"/>
      <c r="L145" s="32"/>
      <c r="M145" s="152"/>
      <c r="T145" s="56"/>
      <c r="AT145" s="17" t="s">
        <v>198</v>
      </c>
      <c r="AU145" s="17" t="s">
        <v>87</v>
      </c>
    </row>
    <row r="146" spans="2:65" s="12" customFormat="1" x14ac:dyDescent="0.2">
      <c r="B146" s="153"/>
      <c r="D146" s="149" t="s">
        <v>199</v>
      </c>
      <c r="E146" s="154" t="s">
        <v>1</v>
      </c>
      <c r="F146" s="155" t="s">
        <v>315</v>
      </c>
      <c r="H146" s="154" t="s">
        <v>1</v>
      </c>
      <c r="I146" s="156"/>
      <c r="L146" s="153"/>
      <c r="M146" s="157"/>
      <c r="T146" s="158"/>
      <c r="AT146" s="154" t="s">
        <v>199</v>
      </c>
      <c r="AU146" s="154" t="s">
        <v>87</v>
      </c>
      <c r="AV146" s="12" t="s">
        <v>85</v>
      </c>
      <c r="AW146" s="12" t="s">
        <v>33</v>
      </c>
      <c r="AX146" s="12" t="s">
        <v>77</v>
      </c>
      <c r="AY146" s="154" t="s">
        <v>185</v>
      </c>
    </row>
    <row r="147" spans="2:65" s="13" customFormat="1" x14ac:dyDescent="0.2">
      <c r="B147" s="159"/>
      <c r="D147" s="149" t="s">
        <v>199</v>
      </c>
      <c r="E147" s="160" t="s">
        <v>1</v>
      </c>
      <c r="F147" s="161" t="s">
        <v>997</v>
      </c>
      <c r="H147" s="162">
        <v>152.36000000000001</v>
      </c>
      <c r="I147" s="163"/>
      <c r="L147" s="159"/>
      <c r="M147" s="164"/>
      <c r="T147" s="165"/>
      <c r="AT147" s="160" t="s">
        <v>199</v>
      </c>
      <c r="AU147" s="160" t="s">
        <v>87</v>
      </c>
      <c r="AV147" s="13" t="s">
        <v>87</v>
      </c>
      <c r="AW147" s="13" t="s">
        <v>33</v>
      </c>
      <c r="AX147" s="13" t="s">
        <v>85</v>
      </c>
      <c r="AY147" s="160" t="s">
        <v>185</v>
      </c>
    </row>
    <row r="148" spans="2:65" s="1" customFormat="1" ht="16.5" customHeight="1" x14ac:dyDescent="0.2">
      <c r="B148" s="32"/>
      <c r="C148" s="136" t="s">
        <v>225</v>
      </c>
      <c r="D148" s="136" t="s">
        <v>191</v>
      </c>
      <c r="E148" s="137" t="s">
        <v>317</v>
      </c>
      <c r="F148" s="138" t="s">
        <v>318</v>
      </c>
      <c r="G148" s="139" t="s">
        <v>296</v>
      </c>
      <c r="H148" s="140">
        <v>18.22</v>
      </c>
      <c r="I148" s="141"/>
      <c r="J148" s="142">
        <f>ROUND(I148*H148,2)</f>
        <v>0</v>
      </c>
      <c r="K148" s="138" t="s">
        <v>195</v>
      </c>
      <c r="L148" s="32"/>
      <c r="M148" s="143" t="s">
        <v>1</v>
      </c>
      <c r="N148" s="144" t="s">
        <v>42</v>
      </c>
      <c r="P148" s="145">
        <f>O148*H148</f>
        <v>0</v>
      </c>
      <c r="Q148" s="145">
        <v>0</v>
      </c>
      <c r="R148" s="145">
        <f>Q148*H148</f>
        <v>0</v>
      </c>
      <c r="S148" s="145">
        <v>0.17</v>
      </c>
      <c r="T148" s="146">
        <f>S148*H148</f>
        <v>3.0973999999999999</v>
      </c>
      <c r="AR148" s="147" t="s">
        <v>184</v>
      </c>
      <c r="AT148" s="147" t="s">
        <v>191</v>
      </c>
      <c r="AU148" s="147" t="s">
        <v>87</v>
      </c>
      <c r="AY148" s="17" t="s">
        <v>185</v>
      </c>
      <c r="BE148" s="148">
        <f>IF(N148="základní",J148,0)</f>
        <v>0</v>
      </c>
      <c r="BF148" s="148">
        <f>IF(N148="snížená",J148,0)</f>
        <v>0</v>
      </c>
      <c r="BG148" s="148">
        <f>IF(N148="zákl. přenesená",J148,0)</f>
        <v>0</v>
      </c>
      <c r="BH148" s="148">
        <f>IF(N148="sníž. přenesená",J148,0)</f>
        <v>0</v>
      </c>
      <c r="BI148" s="148">
        <f>IF(N148="nulová",J148,0)</f>
        <v>0</v>
      </c>
      <c r="BJ148" s="17" t="s">
        <v>85</v>
      </c>
      <c r="BK148" s="148">
        <f>ROUND(I148*H148,2)</f>
        <v>0</v>
      </c>
      <c r="BL148" s="17" t="s">
        <v>184</v>
      </c>
      <c r="BM148" s="147" t="s">
        <v>319</v>
      </c>
    </row>
    <row r="149" spans="2:65" s="1" customFormat="1" ht="19.2" x14ac:dyDescent="0.2">
      <c r="B149" s="32"/>
      <c r="D149" s="149" t="s">
        <v>198</v>
      </c>
      <c r="F149" s="150" t="s">
        <v>320</v>
      </c>
      <c r="I149" s="151"/>
      <c r="L149" s="32"/>
      <c r="M149" s="152"/>
      <c r="T149" s="56"/>
      <c r="AT149" s="17" t="s">
        <v>198</v>
      </c>
      <c r="AU149" s="17" t="s">
        <v>87</v>
      </c>
    </row>
    <row r="150" spans="2:65" s="12" customFormat="1" x14ac:dyDescent="0.2">
      <c r="B150" s="153"/>
      <c r="D150" s="149" t="s">
        <v>199</v>
      </c>
      <c r="E150" s="154" t="s">
        <v>1</v>
      </c>
      <c r="F150" s="155" t="s">
        <v>321</v>
      </c>
      <c r="H150" s="154" t="s">
        <v>1</v>
      </c>
      <c r="I150" s="156"/>
      <c r="L150" s="153"/>
      <c r="M150" s="157"/>
      <c r="T150" s="158"/>
      <c r="AT150" s="154" t="s">
        <v>199</v>
      </c>
      <c r="AU150" s="154" t="s">
        <v>87</v>
      </c>
      <c r="AV150" s="12" t="s">
        <v>85</v>
      </c>
      <c r="AW150" s="12" t="s">
        <v>33</v>
      </c>
      <c r="AX150" s="12" t="s">
        <v>77</v>
      </c>
      <c r="AY150" s="154" t="s">
        <v>185</v>
      </c>
    </row>
    <row r="151" spans="2:65" s="13" customFormat="1" x14ac:dyDescent="0.2">
      <c r="B151" s="159"/>
      <c r="D151" s="149" t="s">
        <v>199</v>
      </c>
      <c r="E151" s="160" t="s">
        <v>1</v>
      </c>
      <c r="F151" s="161" t="s">
        <v>989</v>
      </c>
      <c r="H151" s="162">
        <v>7.59</v>
      </c>
      <c r="I151" s="163"/>
      <c r="L151" s="159"/>
      <c r="M151" s="164"/>
      <c r="T151" s="165"/>
      <c r="AT151" s="160" t="s">
        <v>199</v>
      </c>
      <c r="AU151" s="160" t="s">
        <v>87</v>
      </c>
      <c r="AV151" s="13" t="s">
        <v>87</v>
      </c>
      <c r="AW151" s="13" t="s">
        <v>33</v>
      </c>
      <c r="AX151" s="13" t="s">
        <v>77</v>
      </c>
      <c r="AY151" s="160" t="s">
        <v>185</v>
      </c>
    </row>
    <row r="152" spans="2:65" s="13" customFormat="1" x14ac:dyDescent="0.2">
      <c r="B152" s="159"/>
      <c r="D152" s="149" t="s">
        <v>199</v>
      </c>
      <c r="E152" s="160" t="s">
        <v>1</v>
      </c>
      <c r="F152" s="161" t="s">
        <v>991</v>
      </c>
      <c r="H152" s="162">
        <v>1.24</v>
      </c>
      <c r="I152" s="163"/>
      <c r="L152" s="159"/>
      <c r="M152" s="164"/>
      <c r="T152" s="165"/>
      <c r="AT152" s="160" t="s">
        <v>199</v>
      </c>
      <c r="AU152" s="160" t="s">
        <v>87</v>
      </c>
      <c r="AV152" s="13" t="s">
        <v>87</v>
      </c>
      <c r="AW152" s="13" t="s">
        <v>33</v>
      </c>
      <c r="AX152" s="13" t="s">
        <v>77</v>
      </c>
      <c r="AY152" s="160" t="s">
        <v>185</v>
      </c>
    </row>
    <row r="153" spans="2:65" s="13" customFormat="1" x14ac:dyDescent="0.2">
      <c r="B153" s="159"/>
      <c r="D153" s="149" t="s">
        <v>199</v>
      </c>
      <c r="E153" s="160" t="s">
        <v>1</v>
      </c>
      <c r="F153" s="161" t="s">
        <v>996</v>
      </c>
      <c r="H153" s="162">
        <v>6.72</v>
      </c>
      <c r="I153" s="163"/>
      <c r="L153" s="159"/>
      <c r="M153" s="164"/>
      <c r="T153" s="165"/>
      <c r="AT153" s="160" t="s">
        <v>199</v>
      </c>
      <c r="AU153" s="160" t="s">
        <v>87</v>
      </c>
      <c r="AV153" s="13" t="s">
        <v>87</v>
      </c>
      <c r="AW153" s="13" t="s">
        <v>33</v>
      </c>
      <c r="AX153" s="13" t="s">
        <v>77</v>
      </c>
      <c r="AY153" s="160" t="s">
        <v>185</v>
      </c>
    </row>
    <row r="154" spans="2:65" s="13" customFormat="1" x14ac:dyDescent="0.2">
      <c r="B154" s="159"/>
      <c r="D154" s="149" t="s">
        <v>199</v>
      </c>
      <c r="E154" s="160" t="s">
        <v>1</v>
      </c>
      <c r="F154" s="161" t="s">
        <v>998</v>
      </c>
      <c r="H154" s="162">
        <v>2.67</v>
      </c>
      <c r="I154" s="163"/>
      <c r="L154" s="159"/>
      <c r="M154" s="164"/>
      <c r="T154" s="165"/>
      <c r="AT154" s="160" t="s">
        <v>199</v>
      </c>
      <c r="AU154" s="160" t="s">
        <v>87</v>
      </c>
      <c r="AV154" s="13" t="s">
        <v>87</v>
      </c>
      <c r="AW154" s="13" t="s">
        <v>33</v>
      </c>
      <c r="AX154" s="13" t="s">
        <v>77</v>
      </c>
      <c r="AY154" s="160" t="s">
        <v>185</v>
      </c>
    </row>
    <row r="155" spans="2:65" s="14" customFormat="1" x14ac:dyDescent="0.2">
      <c r="B155" s="169"/>
      <c r="D155" s="149" t="s">
        <v>199</v>
      </c>
      <c r="E155" s="170" t="s">
        <v>1</v>
      </c>
      <c r="F155" s="171" t="s">
        <v>324</v>
      </c>
      <c r="H155" s="172">
        <v>18.22</v>
      </c>
      <c r="I155" s="173"/>
      <c r="L155" s="169"/>
      <c r="M155" s="174"/>
      <c r="T155" s="175"/>
      <c r="AT155" s="170" t="s">
        <v>199</v>
      </c>
      <c r="AU155" s="170" t="s">
        <v>87</v>
      </c>
      <c r="AV155" s="14" t="s">
        <v>184</v>
      </c>
      <c r="AW155" s="14" t="s">
        <v>33</v>
      </c>
      <c r="AX155" s="14" t="s">
        <v>85</v>
      </c>
      <c r="AY155" s="170" t="s">
        <v>185</v>
      </c>
    </row>
    <row r="156" spans="2:65" s="1" customFormat="1" ht="16.5" customHeight="1" x14ac:dyDescent="0.2">
      <c r="B156" s="32"/>
      <c r="C156" s="136" t="s">
        <v>231</v>
      </c>
      <c r="D156" s="136" t="s">
        <v>191</v>
      </c>
      <c r="E156" s="137" t="s">
        <v>999</v>
      </c>
      <c r="F156" s="138" t="s">
        <v>1000</v>
      </c>
      <c r="G156" s="139" t="s">
        <v>296</v>
      </c>
      <c r="H156" s="140">
        <v>740</v>
      </c>
      <c r="I156" s="141"/>
      <c r="J156" s="142">
        <f>ROUND(I156*H156,2)</f>
        <v>0</v>
      </c>
      <c r="K156" s="138" t="s">
        <v>195</v>
      </c>
      <c r="L156" s="32"/>
      <c r="M156" s="143" t="s">
        <v>1</v>
      </c>
      <c r="N156" s="144" t="s">
        <v>42</v>
      </c>
      <c r="P156" s="145">
        <f>O156*H156</f>
        <v>0</v>
      </c>
      <c r="Q156" s="145">
        <v>0</v>
      </c>
      <c r="R156" s="145">
        <f>Q156*H156</f>
        <v>0</v>
      </c>
      <c r="S156" s="145">
        <v>0.44</v>
      </c>
      <c r="T156" s="146">
        <f>S156*H156</f>
        <v>325.60000000000002</v>
      </c>
      <c r="AR156" s="147" t="s">
        <v>184</v>
      </c>
      <c r="AT156" s="147" t="s">
        <v>191</v>
      </c>
      <c r="AU156" s="147" t="s">
        <v>87</v>
      </c>
      <c r="AY156" s="17" t="s">
        <v>185</v>
      </c>
      <c r="BE156" s="148">
        <f>IF(N156="základní",J156,0)</f>
        <v>0</v>
      </c>
      <c r="BF156" s="148">
        <f>IF(N156="snížená",J156,0)</f>
        <v>0</v>
      </c>
      <c r="BG156" s="148">
        <f>IF(N156="zákl. přenesená",J156,0)</f>
        <v>0</v>
      </c>
      <c r="BH156" s="148">
        <f>IF(N156="sníž. přenesená",J156,0)</f>
        <v>0</v>
      </c>
      <c r="BI156" s="148">
        <f>IF(N156="nulová",J156,0)</f>
        <v>0</v>
      </c>
      <c r="BJ156" s="17" t="s">
        <v>85</v>
      </c>
      <c r="BK156" s="148">
        <f>ROUND(I156*H156,2)</f>
        <v>0</v>
      </c>
      <c r="BL156" s="17" t="s">
        <v>184</v>
      </c>
      <c r="BM156" s="147" t="s">
        <v>327</v>
      </c>
    </row>
    <row r="157" spans="2:65" s="1" customFormat="1" ht="19.2" x14ac:dyDescent="0.2">
      <c r="B157" s="32"/>
      <c r="D157" s="149" t="s">
        <v>198</v>
      </c>
      <c r="F157" s="150" t="s">
        <v>1001</v>
      </c>
      <c r="I157" s="151"/>
      <c r="L157" s="32"/>
      <c r="M157" s="152"/>
      <c r="T157" s="56"/>
      <c r="AT157" s="17" t="s">
        <v>198</v>
      </c>
      <c r="AU157" s="17" t="s">
        <v>87</v>
      </c>
    </row>
    <row r="158" spans="2:65" s="12" customFormat="1" x14ac:dyDescent="0.2">
      <c r="B158" s="153"/>
      <c r="D158" s="149" t="s">
        <v>199</v>
      </c>
      <c r="E158" s="154" t="s">
        <v>1</v>
      </c>
      <c r="F158" s="155" t="s">
        <v>1002</v>
      </c>
      <c r="H158" s="154" t="s">
        <v>1</v>
      </c>
      <c r="I158" s="156"/>
      <c r="L158" s="153"/>
      <c r="M158" s="157"/>
      <c r="T158" s="158"/>
      <c r="AT158" s="154" t="s">
        <v>199</v>
      </c>
      <c r="AU158" s="154" t="s">
        <v>87</v>
      </c>
      <c r="AV158" s="12" t="s">
        <v>85</v>
      </c>
      <c r="AW158" s="12" t="s">
        <v>33</v>
      </c>
      <c r="AX158" s="12" t="s">
        <v>77</v>
      </c>
      <c r="AY158" s="154" t="s">
        <v>185</v>
      </c>
    </row>
    <row r="159" spans="2:65" s="13" customFormat="1" x14ac:dyDescent="0.2">
      <c r="B159" s="159"/>
      <c r="D159" s="149" t="s">
        <v>199</v>
      </c>
      <c r="E159" s="160" t="s">
        <v>1</v>
      </c>
      <c r="F159" s="161" t="s">
        <v>1003</v>
      </c>
      <c r="H159" s="162">
        <v>740</v>
      </c>
      <c r="I159" s="163"/>
      <c r="L159" s="159"/>
      <c r="M159" s="164"/>
      <c r="T159" s="165"/>
      <c r="AT159" s="160" t="s">
        <v>199</v>
      </c>
      <c r="AU159" s="160" t="s">
        <v>87</v>
      </c>
      <c r="AV159" s="13" t="s">
        <v>87</v>
      </c>
      <c r="AW159" s="13" t="s">
        <v>33</v>
      </c>
      <c r="AX159" s="13" t="s">
        <v>85</v>
      </c>
      <c r="AY159" s="160" t="s">
        <v>185</v>
      </c>
    </row>
    <row r="160" spans="2:65" s="12" customFormat="1" x14ac:dyDescent="0.2">
      <c r="B160" s="153"/>
      <c r="D160" s="149" t="s">
        <v>199</v>
      </c>
      <c r="E160" s="154" t="s">
        <v>1</v>
      </c>
      <c r="F160" s="155" t="s">
        <v>331</v>
      </c>
      <c r="H160" s="154" t="s">
        <v>1</v>
      </c>
      <c r="I160" s="156"/>
      <c r="L160" s="153"/>
      <c r="M160" s="157"/>
      <c r="T160" s="158"/>
      <c r="AT160" s="154" t="s">
        <v>199</v>
      </c>
      <c r="AU160" s="154" t="s">
        <v>87</v>
      </c>
      <c r="AV160" s="12" t="s">
        <v>85</v>
      </c>
      <c r="AW160" s="12" t="s">
        <v>33</v>
      </c>
      <c r="AX160" s="12" t="s">
        <v>77</v>
      </c>
      <c r="AY160" s="154" t="s">
        <v>185</v>
      </c>
    </row>
    <row r="161" spans="2:65" s="12" customFormat="1" x14ac:dyDescent="0.2">
      <c r="B161" s="153"/>
      <c r="D161" s="149" t="s">
        <v>199</v>
      </c>
      <c r="E161" s="154" t="s">
        <v>1</v>
      </c>
      <c r="F161" s="155" t="s">
        <v>332</v>
      </c>
      <c r="H161" s="154" t="s">
        <v>1</v>
      </c>
      <c r="I161" s="156"/>
      <c r="L161" s="153"/>
      <c r="M161" s="157"/>
      <c r="T161" s="158"/>
      <c r="AT161" s="154" t="s">
        <v>199</v>
      </c>
      <c r="AU161" s="154" t="s">
        <v>87</v>
      </c>
      <c r="AV161" s="12" t="s">
        <v>85</v>
      </c>
      <c r="AW161" s="12" t="s">
        <v>33</v>
      </c>
      <c r="AX161" s="12" t="s">
        <v>77</v>
      </c>
      <c r="AY161" s="154" t="s">
        <v>185</v>
      </c>
    </row>
    <row r="162" spans="2:65" s="1" customFormat="1" ht="16.5" customHeight="1" x14ac:dyDescent="0.2">
      <c r="B162" s="32"/>
      <c r="C162" s="136" t="s">
        <v>236</v>
      </c>
      <c r="D162" s="136" t="s">
        <v>191</v>
      </c>
      <c r="E162" s="137" t="s">
        <v>1004</v>
      </c>
      <c r="F162" s="138" t="s">
        <v>1005</v>
      </c>
      <c r="G162" s="139" t="s">
        <v>296</v>
      </c>
      <c r="H162" s="140">
        <v>740</v>
      </c>
      <c r="I162" s="141"/>
      <c r="J162" s="142">
        <f>ROUND(I162*H162,2)</f>
        <v>0</v>
      </c>
      <c r="K162" s="138" t="s">
        <v>195</v>
      </c>
      <c r="L162" s="32"/>
      <c r="M162" s="143" t="s">
        <v>1</v>
      </c>
      <c r="N162" s="144" t="s">
        <v>42</v>
      </c>
      <c r="P162" s="145">
        <f>O162*H162</f>
        <v>0</v>
      </c>
      <c r="Q162" s="145">
        <v>0</v>
      </c>
      <c r="R162" s="145">
        <f>Q162*H162</f>
        <v>0</v>
      </c>
      <c r="S162" s="145">
        <v>0.45</v>
      </c>
      <c r="T162" s="146">
        <f>S162*H162</f>
        <v>333</v>
      </c>
      <c r="AR162" s="147" t="s">
        <v>184</v>
      </c>
      <c r="AT162" s="147" t="s">
        <v>191</v>
      </c>
      <c r="AU162" s="147" t="s">
        <v>87</v>
      </c>
      <c r="AY162" s="17" t="s">
        <v>185</v>
      </c>
      <c r="BE162" s="148">
        <f>IF(N162="základní",J162,0)</f>
        <v>0</v>
      </c>
      <c r="BF162" s="148">
        <f>IF(N162="snížená",J162,0)</f>
        <v>0</v>
      </c>
      <c r="BG162" s="148">
        <f>IF(N162="zákl. přenesená",J162,0)</f>
        <v>0</v>
      </c>
      <c r="BH162" s="148">
        <f>IF(N162="sníž. přenesená",J162,0)</f>
        <v>0</v>
      </c>
      <c r="BI162" s="148">
        <f>IF(N162="nulová",J162,0)</f>
        <v>0</v>
      </c>
      <c r="BJ162" s="17" t="s">
        <v>85</v>
      </c>
      <c r="BK162" s="148">
        <f>ROUND(I162*H162,2)</f>
        <v>0</v>
      </c>
      <c r="BL162" s="17" t="s">
        <v>184</v>
      </c>
      <c r="BM162" s="147" t="s">
        <v>335</v>
      </c>
    </row>
    <row r="163" spans="2:65" s="1" customFormat="1" ht="19.2" x14ac:dyDescent="0.2">
      <c r="B163" s="32"/>
      <c r="D163" s="149" t="s">
        <v>198</v>
      </c>
      <c r="F163" s="150" t="s">
        <v>1006</v>
      </c>
      <c r="I163" s="151"/>
      <c r="L163" s="32"/>
      <c r="M163" s="152"/>
      <c r="T163" s="56"/>
      <c r="AT163" s="17" t="s">
        <v>198</v>
      </c>
      <c r="AU163" s="17" t="s">
        <v>87</v>
      </c>
    </row>
    <row r="164" spans="2:65" s="12" customFormat="1" x14ac:dyDescent="0.2">
      <c r="B164" s="153"/>
      <c r="D164" s="149" t="s">
        <v>199</v>
      </c>
      <c r="E164" s="154" t="s">
        <v>1</v>
      </c>
      <c r="F164" s="155" t="s">
        <v>1007</v>
      </c>
      <c r="H164" s="154" t="s">
        <v>1</v>
      </c>
      <c r="I164" s="156"/>
      <c r="L164" s="153"/>
      <c r="M164" s="157"/>
      <c r="T164" s="158"/>
      <c r="AT164" s="154" t="s">
        <v>199</v>
      </c>
      <c r="AU164" s="154" t="s">
        <v>87</v>
      </c>
      <c r="AV164" s="12" t="s">
        <v>85</v>
      </c>
      <c r="AW164" s="12" t="s">
        <v>33</v>
      </c>
      <c r="AX164" s="12" t="s">
        <v>77</v>
      </c>
      <c r="AY164" s="154" t="s">
        <v>185</v>
      </c>
    </row>
    <row r="165" spans="2:65" s="13" customFormat="1" x14ac:dyDescent="0.2">
      <c r="B165" s="159"/>
      <c r="D165" s="149" t="s">
        <v>199</v>
      </c>
      <c r="E165" s="160" t="s">
        <v>1</v>
      </c>
      <c r="F165" s="161" t="s">
        <v>1003</v>
      </c>
      <c r="H165" s="162">
        <v>740</v>
      </c>
      <c r="I165" s="163"/>
      <c r="L165" s="159"/>
      <c r="M165" s="164"/>
      <c r="T165" s="165"/>
      <c r="AT165" s="160" t="s">
        <v>199</v>
      </c>
      <c r="AU165" s="160" t="s">
        <v>87</v>
      </c>
      <c r="AV165" s="13" t="s">
        <v>87</v>
      </c>
      <c r="AW165" s="13" t="s">
        <v>33</v>
      </c>
      <c r="AX165" s="13" t="s">
        <v>85</v>
      </c>
      <c r="AY165" s="160" t="s">
        <v>185</v>
      </c>
    </row>
    <row r="166" spans="2:65" s="12" customFormat="1" x14ac:dyDescent="0.2">
      <c r="B166" s="153"/>
      <c r="D166" s="149" t="s">
        <v>199</v>
      </c>
      <c r="E166" s="154" t="s">
        <v>1</v>
      </c>
      <c r="F166" s="155" t="s">
        <v>338</v>
      </c>
      <c r="H166" s="154" t="s">
        <v>1</v>
      </c>
      <c r="I166" s="156"/>
      <c r="L166" s="153"/>
      <c r="M166" s="157"/>
      <c r="T166" s="158"/>
      <c r="AT166" s="154" t="s">
        <v>199</v>
      </c>
      <c r="AU166" s="154" t="s">
        <v>87</v>
      </c>
      <c r="AV166" s="12" t="s">
        <v>85</v>
      </c>
      <c r="AW166" s="12" t="s">
        <v>33</v>
      </c>
      <c r="AX166" s="12" t="s">
        <v>77</v>
      </c>
      <c r="AY166" s="154" t="s">
        <v>185</v>
      </c>
    </row>
    <row r="167" spans="2:65" s="1" customFormat="1" ht="16.5" customHeight="1" x14ac:dyDescent="0.2">
      <c r="B167" s="32"/>
      <c r="C167" s="136" t="s">
        <v>245</v>
      </c>
      <c r="D167" s="136" t="s">
        <v>191</v>
      </c>
      <c r="E167" s="137" t="s">
        <v>339</v>
      </c>
      <c r="F167" s="138" t="s">
        <v>340</v>
      </c>
      <c r="G167" s="139" t="s">
        <v>296</v>
      </c>
      <c r="H167" s="140">
        <v>2.67</v>
      </c>
      <c r="I167" s="141"/>
      <c r="J167" s="142">
        <f>ROUND(I167*H167,2)</f>
        <v>0</v>
      </c>
      <c r="K167" s="138" t="s">
        <v>195</v>
      </c>
      <c r="L167" s="32"/>
      <c r="M167" s="143" t="s">
        <v>1</v>
      </c>
      <c r="N167" s="144" t="s">
        <v>42</v>
      </c>
      <c r="P167" s="145">
        <f>O167*H167</f>
        <v>0</v>
      </c>
      <c r="Q167" s="145">
        <v>0</v>
      </c>
      <c r="R167" s="145">
        <f>Q167*H167</f>
        <v>0</v>
      </c>
      <c r="S167" s="145">
        <v>0.24</v>
      </c>
      <c r="T167" s="146">
        <f>S167*H167</f>
        <v>0.64079999999999993</v>
      </c>
      <c r="AR167" s="147" t="s">
        <v>184</v>
      </c>
      <c r="AT167" s="147" t="s">
        <v>191</v>
      </c>
      <c r="AU167" s="147" t="s">
        <v>87</v>
      </c>
      <c r="AY167" s="17" t="s">
        <v>185</v>
      </c>
      <c r="BE167" s="148">
        <f>IF(N167="základní",J167,0)</f>
        <v>0</v>
      </c>
      <c r="BF167" s="148">
        <f>IF(N167="snížená",J167,0)</f>
        <v>0</v>
      </c>
      <c r="BG167" s="148">
        <f>IF(N167="zákl. přenesená",J167,0)</f>
        <v>0</v>
      </c>
      <c r="BH167" s="148">
        <f>IF(N167="sníž. přenesená",J167,0)</f>
        <v>0</v>
      </c>
      <c r="BI167" s="148">
        <f>IF(N167="nulová",J167,0)</f>
        <v>0</v>
      </c>
      <c r="BJ167" s="17" t="s">
        <v>85</v>
      </c>
      <c r="BK167" s="148">
        <f>ROUND(I167*H167,2)</f>
        <v>0</v>
      </c>
      <c r="BL167" s="17" t="s">
        <v>184</v>
      </c>
      <c r="BM167" s="147" t="s">
        <v>341</v>
      </c>
    </row>
    <row r="168" spans="2:65" s="1" customFormat="1" ht="19.2" x14ac:dyDescent="0.2">
      <c r="B168" s="32"/>
      <c r="D168" s="149" t="s">
        <v>198</v>
      </c>
      <c r="F168" s="150" t="s">
        <v>342</v>
      </c>
      <c r="I168" s="151"/>
      <c r="L168" s="32"/>
      <c r="M168" s="152"/>
      <c r="T168" s="56"/>
      <c r="AT168" s="17" t="s">
        <v>198</v>
      </c>
      <c r="AU168" s="17" t="s">
        <v>87</v>
      </c>
    </row>
    <row r="169" spans="2:65" s="13" customFormat="1" x14ac:dyDescent="0.2">
      <c r="B169" s="159"/>
      <c r="D169" s="149" t="s">
        <v>199</v>
      </c>
      <c r="E169" s="160" t="s">
        <v>1</v>
      </c>
      <c r="F169" s="161" t="s">
        <v>998</v>
      </c>
      <c r="H169" s="162">
        <v>2.67</v>
      </c>
      <c r="I169" s="163"/>
      <c r="L169" s="159"/>
      <c r="M169" s="164"/>
      <c r="T169" s="165"/>
      <c r="AT169" s="160" t="s">
        <v>199</v>
      </c>
      <c r="AU169" s="160" t="s">
        <v>87</v>
      </c>
      <c r="AV169" s="13" t="s">
        <v>87</v>
      </c>
      <c r="AW169" s="13" t="s">
        <v>33</v>
      </c>
      <c r="AX169" s="13" t="s">
        <v>85</v>
      </c>
      <c r="AY169" s="160" t="s">
        <v>185</v>
      </c>
    </row>
    <row r="170" spans="2:65" s="1" customFormat="1" ht="16.5" customHeight="1" x14ac:dyDescent="0.2">
      <c r="B170" s="32"/>
      <c r="C170" s="136" t="s">
        <v>252</v>
      </c>
      <c r="D170" s="136" t="s">
        <v>191</v>
      </c>
      <c r="E170" s="137" t="s">
        <v>1008</v>
      </c>
      <c r="F170" s="138" t="s">
        <v>1009</v>
      </c>
      <c r="G170" s="139" t="s">
        <v>296</v>
      </c>
      <c r="H170" s="140">
        <v>49.6</v>
      </c>
      <c r="I170" s="141"/>
      <c r="J170" s="142">
        <f>ROUND(I170*H170,2)</f>
        <v>0</v>
      </c>
      <c r="K170" s="138" t="s">
        <v>195</v>
      </c>
      <c r="L170" s="32"/>
      <c r="M170" s="143" t="s">
        <v>1</v>
      </c>
      <c r="N170" s="144" t="s">
        <v>42</v>
      </c>
      <c r="P170" s="145">
        <f>O170*H170</f>
        <v>0</v>
      </c>
      <c r="Q170" s="145">
        <v>0</v>
      </c>
      <c r="R170" s="145">
        <f>Q170*H170</f>
        <v>0</v>
      </c>
      <c r="S170" s="145">
        <v>0.22</v>
      </c>
      <c r="T170" s="146">
        <f>S170*H170</f>
        <v>10.912000000000001</v>
      </c>
      <c r="AR170" s="147" t="s">
        <v>184</v>
      </c>
      <c r="AT170" s="147" t="s">
        <v>191</v>
      </c>
      <c r="AU170" s="147" t="s">
        <v>87</v>
      </c>
      <c r="AY170" s="17" t="s">
        <v>185</v>
      </c>
      <c r="BE170" s="148">
        <f>IF(N170="základní",J170,0)</f>
        <v>0</v>
      </c>
      <c r="BF170" s="148">
        <f>IF(N170="snížená",J170,0)</f>
        <v>0</v>
      </c>
      <c r="BG170" s="148">
        <f>IF(N170="zákl. přenesená",J170,0)</f>
        <v>0</v>
      </c>
      <c r="BH170" s="148">
        <f>IF(N170="sníž. přenesená",J170,0)</f>
        <v>0</v>
      </c>
      <c r="BI170" s="148">
        <f>IF(N170="nulová",J170,0)</f>
        <v>0</v>
      </c>
      <c r="BJ170" s="17" t="s">
        <v>85</v>
      </c>
      <c r="BK170" s="148">
        <f>ROUND(I170*H170,2)</f>
        <v>0</v>
      </c>
      <c r="BL170" s="17" t="s">
        <v>184</v>
      </c>
      <c r="BM170" s="147" t="s">
        <v>345</v>
      </c>
    </row>
    <row r="171" spans="2:65" s="1" customFormat="1" ht="19.2" x14ac:dyDescent="0.2">
      <c r="B171" s="32"/>
      <c r="D171" s="149" t="s">
        <v>198</v>
      </c>
      <c r="F171" s="150" t="s">
        <v>1010</v>
      </c>
      <c r="I171" s="151"/>
      <c r="L171" s="32"/>
      <c r="M171" s="152"/>
      <c r="T171" s="56"/>
      <c r="AT171" s="17" t="s">
        <v>198</v>
      </c>
      <c r="AU171" s="17" t="s">
        <v>87</v>
      </c>
    </row>
    <row r="172" spans="2:65" s="12" customFormat="1" x14ac:dyDescent="0.2">
      <c r="B172" s="153"/>
      <c r="D172" s="149" t="s">
        <v>199</v>
      </c>
      <c r="E172" s="154" t="s">
        <v>1</v>
      </c>
      <c r="F172" s="155" t="s">
        <v>347</v>
      </c>
      <c r="H172" s="154" t="s">
        <v>1</v>
      </c>
      <c r="I172" s="156"/>
      <c r="L172" s="153"/>
      <c r="M172" s="157"/>
      <c r="T172" s="158"/>
      <c r="AT172" s="154" t="s">
        <v>199</v>
      </c>
      <c r="AU172" s="154" t="s">
        <v>87</v>
      </c>
      <c r="AV172" s="12" t="s">
        <v>85</v>
      </c>
      <c r="AW172" s="12" t="s">
        <v>33</v>
      </c>
      <c r="AX172" s="12" t="s">
        <v>77</v>
      </c>
      <c r="AY172" s="154" t="s">
        <v>185</v>
      </c>
    </row>
    <row r="173" spans="2:65" s="13" customFormat="1" x14ac:dyDescent="0.2">
      <c r="B173" s="159"/>
      <c r="D173" s="149" t="s">
        <v>199</v>
      </c>
      <c r="E173" s="160" t="s">
        <v>1</v>
      </c>
      <c r="F173" s="161" t="s">
        <v>1011</v>
      </c>
      <c r="H173" s="162">
        <v>49.6</v>
      </c>
      <c r="I173" s="163"/>
      <c r="L173" s="159"/>
      <c r="M173" s="164"/>
      <c r="T173" s="165"/>
      <c r="AT173" s="160" t="s">
        <v>199</v>
      </c>
      <c r="AU173" s="160" t="s">
        <v>87</v>
      </c>
      <c r="AV173" s="13" t="s">
        <v>87</v>
      </c>
      <c r="AW173" s="13" t="s">
        <v>33</v>
      </c>
      <c r="AX173" s="13" t="s">
        <v>85</v>
      </c>
      <c r="AY173" s="160" t="s">
        <v>185</v>
      </c>
    </row>
    <row r="174" spans="2:65" s="1" customFormat="1" ht="21.75" customHeight="1" x14ac:dyDescent="0.2">
      <c r="B174" s="32"/>
      <c r="C174" s="136" t="s">
        <v>258</v>
      </c>
      <c r="D174" s="136" t="s">
        <v>191</v>
      </c>
      <c r="E174" s="137" t="s">
        <v>1012</v>
      </c>
      <c r="F174" s="138" t="s">
        <v>1013</v>
      </c>
      <c r="G174" s="139" t="s">
        <v>296</v>
      </c>
      <c r="H174" s="140">
        <v>32.01</v>
      </c>
      <c r="I174" s="141"/>
      <c r="J174" s="142">
        <f>ROUND(I174*H174,2)</f>
        <v>0</v>
      </c>
      <c r="K174" s="138" t="s">
        <v>195</v>
      </c>
      <c r="L174" s="32"/>
      <c r="M174" s="143" t="s">
        <v>1</v>
      </c>
      <c r="N174" s="144" t="s">
        <v>42</v>
      </c>
      <c r="P174" s="145">
        <f>O174*H174</f>
        <v>0</v>
      </c>
      <c r="Q174" s="145">
        <v>0</v>
      </c>
      <c r="R174" s="145">
        <f>Q174*H174</f>
        <v>0</v>
      </c>
      <c r="S174" s="145">
        <v>0.57999999999999996</v>
      </c>
      <c r="T174" s="146">
        <f>S174*H174</f>
        <v>18.565799999999996</v>
      </c>
      <c r="AR174" s="147" t="s">
        <v>184</v>
      </c>
      <c r="AT174" s="147" t="s">
        <v>191</v>
      </c>
      <c r="AU174" s="147" t="s">
        <v>87</v>
      </c>
      <c r="AY174" s="17" t="s">
        <v>185</v>
      </c>
      <c r="BE174" s="148">
        <f>IF(N174="základní",J174,0)</f>
        <v>0</v>
      </c>
      <c r="BF174" s="148">
        <f>IF(N174="snížená",J174,0)</f>
        <v>0</v>
      </c>
      <c r="BG174" s="148">
        <f>IF(N174="zákl. přenesená",J174,0)</f>
        <v>0</v>
      </c>
      <c r="BH174" s="148">
        <f>IF(N174="sníž. přenesená",J174,0)</f>
        <v>0</v>
      </c>
      <c r="BI174" s="148">
        <f>IF(N174="nulová",J174,0)</f>
        <v>0</v>
      </c>
      <c r="BJ174" s="17" t="s">
        <v>85</v>
      </c>
      <c r="BK174" s="148">
        <f>ROUND(I174*H174,2)</f>
        <v>0</v>
      </c>
      <c r="BL174" s="17" t="s">
        <v>184</v>
      </c>
      <c r="BM174" s="147" t="s">
        <v>351</v>
      </c>
    </row>
    <row r="175" spans="2:65" s="1" customFormat="1" ht="28.8" x14ac:dyDescent="0.2">
      <c r="B175" s="32"/>
      <c r="D175" s="149" t="s">
        <v>198</v>
      </c>
      <c r="F175" s="150" t="s">
        <v>1014</v>
      </c>
      <c r="I175" s="151"/>
      <c r="L175" s="32"/>
      <c r="M175" s="152"/>
      <c r="T175" s="56"/>
      <c r="AT175" s="17" t="s">
        <v>198</v>
      </c>
      <c r="AU175" s="17" t="s">
        <v>87</v>
      </c>
    </row>
    <row r="176" spans="2:65" s="12" customFormat="1" x14ac:dyDescent="0.2">
      <c r="B176" s="153"/>
      <c r="D176" s="149" t="s">
        <v>199</v>
      </c>
      <c r="E176" s="154" t="s">
        <v>1</v>
      </c>
      <c r="F176" s="155" t="s">
        <v>1015</v>
      </c>
      <c r="H176" s="154" t="s">
        <v>1</v>
      </c>
      <c r="I176" s="156"/>
      <c r="L176" s="153"/>
      <c r="M176" s="157"/>
      <c r="T176" s="158"/>
      <c r="AT176" s="154" t="s">
        <v>199</v>
      </c>
      <c r="AU176" s="154" t="s">
        <v>87</v>
      </c>
      <c r="AV176" s="12" t="s">
        <v>85</v>
      </c>
      <c r="AW176" s="12" t="s">
        <v>33</v>
      </c>
      <c r="AX176" s="12" t="s">
        <v>77</v>
      </c>
      <c r="AY176" s="154" t="s">
        <v>185</v>
      </c>
    </row>
    <row r="177" spans="2:65" s="13" customFormat="1" x14ac:dyDescent="0.2">
      <c r="B177" s="159"/>
      <c r="D177" s="149" t="s">
        <v>199</v>
      </c>
      <c r="E177" s="160" t="s">
        <v>1</v>
      </c>
      <c r="F177" s="161" t="s">
        <v>1016</v>
      </c>
      <c r="H177" s="162">
        <v>32.01</v>
      </c>
      <c r="I177" s="163"/>
      <c r="L177" s="159"/>
      <c r="M177" s="164"/>
      <c r="T177" s="165"/>
      <c r="AT177" s="160" t="s">
        <v>199</v>
      </c>
      <c r="AU177" s="160" t="s">
        <v>87</v>
      </c>
      <c r="AV177" s="13" t="s">
        <v>87</v>
      </c>
      <c r="AW177" s="13" t="s">
        <v>33</v>
      </c>
      <c r="AX177" s="13" t="s">
        <v>85</v>
      </c>
      <c r="AY177" s="160" t="s">
        <v>185</v>
      </c>
    </row>
    <row r="178" spans="2:65" s="12" customFormat="1" x14ac:dyDescent="0.2">
      <c r="B178" s="153"/>
      <c r="D178" s="149" t="s">
        <v>199</v>
      </c>
      <c r="E178" s="154" t="s">
        <v>1</v>
      </c>
      <c r="F178" s="155" t="s">
        <v>331</v>
      </c>
      <c r="H178" s="154" t="s">
        <v>1</v>
      </c>
      <c r="I178" s="156"/>
      <c r="L178" s="153"/>
      <c r="M178" s="157"/>
      <c r="T178" s="158"/>
      <c r="AT178" s="154" t="s">
        <v>199</v>
      </c>
      <c r="AU178" s="154" t="s">
        <v>87</v>
      </c>
      <c r="AV178" s="12" t="s">
        <v>85</v>
      </c>
      <c r="AW178" s="12" t="s">
        <v>33</v>
      </c>
      <c r="AX178" s="12" t="s">
        <v>77</v>
      </c>
      <c r="AY178" s="154" t="s">
        <v>185</v>
      </c>
    </row>
    <row r="179" spans="2:65" s="12" customFormat="1" x14ac:dyDescent="0.2">
      <c r="B179" s="153"/>
      <c r="D179" s="149" t="s">
        <v>199</v>
      </c>
      <c r="E179" s="154" t="s">
        <v>1</v>
      </c>
      <c r="F179" s="155" t="s">
        <v>332</v>
      </c>
      <c r="H179" s="154" t="s">
        <v>1</v>
      </c>
      <c r="I179" s="156"/>
      <c r="L179" s="153"/>
      <c r="M179" s="157"/>
      <c r="T179" s="158"/>
      <c r="AT179" s="154" t="s">
        <v>199</v>
      </c>
      <c r="AU179" s="154" t="s">
        <v>87</v>
      </c>
      <c r="AV179" s="12" t="s">
        <v>85</v>
      </c>
      <c r="AW179" s="12" t="s">
        <v>33</v>
      </c>
      <c r="AX179" s="12" t="s">
        <v>77</v>
      </c>
      <c r="AY179" s="154" t="s">
        <v>185</v>
      </c>
    </row>
    <row r="180" spans="2:65" s="1" customFormat="1" ht="21.75" customHeight="1" x14ac:dyDescent="0.2">
      <c r="B180" s="32"/>
      <c r="C180" s="136" t="s">
        <v>264</v>
      </c>
      <c r="D180" s="136" t="s">
        <v>191</v>
      </c>
      <c r="E180" s="137" t="s">
        <v>356</v>
      </c>
      <c r="F180" s="138" t="s">
        <v>357</v>
      </c>
      <c r="G180" s="139" t="s">
        <v>296</v>
      </c>
      <c r="H180" s="140">
        <v>56.44</v>
      </c>
      <c r="I180" s="141"/>
      <c r="J180" s="142">
        <f>ROUND(I180*H180,2)</f>
        <v>0</v>
      </c>
      <c r="K180" s="138" t="s">
        <v>195</v>
      </c>
      <c r="L180" s="32"/>
      <c r="M180" s="143" t="s">
        <v>1</v>
      </c>
      <c r="N180" s="144" t="s">
        <v>42</v>
      </c>
      <c r="P180" s="145">
        <f>O180*H180</f>
        <v>0</v>
      </c>
      <c r="Q180" s="145">
        <v>9.0000000000000006E-5</v>
      </c>
      <c r="R180" s="145">
        <f>Q180*H180</f>
        <v>5.0796000000000001E-3</v>
      </c>
      <c r="S180" s="145">
        <v>0.23</v>
      </c>
      <c r="T180" s="146">
        <f>S180*H180</f>
        <v>12.981199999999999</v>
      </c>
      <c r="AR180" s="147" t="s">
        <v>184</v>
      </c>
      <c r="AT180" s="147" t="s">
        <v>191</v>
      </c>
      <c r="AU180" s="147" t="s">
        <v>87</v>
      </c>
      <c r="AY180" s="17" t="s">
        <v>185</v>
      </c>
      <c r="BE180" s="148">
        <f>IF(N180="základní",J180,0)</f>
        <v>0</v>
      </c>
      <c r="BF180" s="148">
        <f>IF(N180="snížená",J180,0)</f>
        <v>0</v>
      </c>
      <c r="BG180" s="148">
        <f>IF(N180="zákl. přenesená",J180,0)</f>
        <v>0</v>
      </c>
      <c r="BH180" s="148">
        <f>IF(N180="sníž. přenesená",J180,0)</f>
        <v>0</v>
      </c>
      <c r="BI180" s="148">
        <f>IF(N180="nulová",J180,0)</f>
        <v>0</v>
      </c>
      <c r="BJ180" s="17" t="s">
        <v>85</v>
      </c>
      <c r="BK180" s="148">
        <f>ROUND(I180*H180,2)</f>
        <v>0</v>
      </c>
      <c r="BL180" s="17" t="s">
        <v>184</v>
      </c>
      <c r="BM180" s="147" t="s">
        <v>358</v>
      </c>
    </row>
    <row r="181" spans="2:65" s="1" customFormat="1" ht="19.2" x14ac:dyDescent="0.2">
      <c r="B181" s="32"/>
      <c r="D181" s="149" t="s">
        <v>198</v>
      </c>
      <c r="F181" s="150" t="s">
        <v>359</v>
      </c>
      <c r="I181" s="151"/>
      <c r="L181" s="32"/>
      <c r="M181" s="152"/>
      <c r="T181" s="56"/>
      <c r="AT181" s="17" t="s">
        <v>198</v>
      </c>
      <c r="AU181" s="17" t="s">
        <v>87</v>
      </c>
    </row>
    <row r="182" spans="2:65" s="12" customFormat="1" x14ac:dyDescent="0.2">
      <c r="B182" s="153"/>
      <c r="D182" s="149" t="s">
        <v>199</v>
      </c>
      <c r="E182" s="154" t="s">
        <v>1</v>
      </c>
      <c r="F182" s="155" t="s">
        <v>1017</v>
      </c>
      <c r="H182" s="154" t="s">
        <v>1</v>
      </c>
      <c r="I182" s="156"/>
      <c r="L182" s="153"/>
      <c r="M182" s="157"/>
      <c r="T182" s="158"/>
      <c r="AT182" s="154" t="s">
        <v>199</v>
      </c>
      <c r="AU182" s="154" t="s">
        <v>87</v>
      </c>
      <c r="AV182" s="12" t="s">
        <v>85</v>
      </c>
      <c r="AW182" s="12" t="s">
        <v>33</v>
      </c>
      <c r="AX182" s="12" t="s">
        <v>77</v>
      </c>
      <c r="AY182" s="154" t="s">
        <v>185</v>
      </c>
    </row>
    <row r="183" spans="2:65" s="13" customFormat="1" x14ac:dyDescent="0.2">
      <c r="B183" s="159"/>
      <c r="D183" s="149" t="s">
        <v>199</v>
      </c>
      <c r="E183" s="160" t="s">
        <v>1</v>
      </c>
      <c r="F183" s="161" t="s">
        <v>1018</v>
      </c>
      <c r="H183" s="162">
        <v>32.01</v>
      </c>
      <c r="I183" s="163"/>
      <c r="L183" s="159"/>
      <c r="M183" s="164"/>
      <c r="T183" s="165"/>
      <c r="AT183" s="160" t="s">
        <v>199</v>
      </c>
      <c r="AU183" s="160" t="s">
        <v>87</v>
      </c>
      <c r="AV183" s="13" t="s">
        <v>87</v>
      </c>
      <c r="AW183" s="13" t="s">
        <v>33</v>
      </c>
      <c r="AX183" s="13" t="s">
        <v>77</v>
      </c>
      <c r="AY183" s="160" t="s">
        <v>185</v>
      </c>
    </row>
    <row r="184" spans="2:65" s="13" customFormat="1" x14ac:dyDescent="0.2">
      <c r="B184" s="159"/>
      <c r="D184" s="149" t="s">
        <v>199</v>
      </c>
      <c r="E184" s="160" t="s">
        <v>1</v>
      </c>
      <c r="F184" s="161" t="s">
        <v>1019</v>
      </c>
      <c r="H184" s="162">
        <v>24.43</v>
      </c>
      <c r="I184" s="163"/>
      <c r="L184" s="159"/>
      <c r="M184" s="164"/>
      <c r="T184" s="165"/>
      <c r="AT184" s="160" t="s">
        <v>199</v>
      </c>
      <c r="AU184" s="160" t="s">
        <v>87</v>
      </c>
      <c r="AV184" s="13" t="s">
        <v>87</v>
      </c>
      <c r="AW184" s="13" t="s">
        <v>33</v>
      </c>
      <c r="AX184" s="13" t="s">
        <v>77</v>
      </c>
      <c r="AY184" s="160" t="s">
        <v>185</v>
      </c>
    </row>
    <row r="185" spans="2:65" s="14" customFormat="1" x14ac:dyDescent="0.2">
      <c r="B185" s="169"/>
      <c r="D185" s="149" t="s">
        <v>199</v>
      </c>
      <c r="E185" s="170" t="s">
        <v>1</v>
      </c>
      <c r="F185" s="171" t="s">
        <v>324</v>
      </c>
      <c r="H185" s="172">
        <v>56.44</v>
      </c>
      <c r="I185" s="173"/>
      <c r="L185" s="169"/>
      <c r="M185" s="174"/>
      <c r="T185" s="175"/>
      <c r="AT185" s="170" t="s">
        <v>199</v>
      </c>
      <c r="AU185" s="170" t="s">
        <v>87</v>
      </c>
      <c r="AV185" s="14" t="s">
        <v>184</v>
      </c>
      <c r="AW185" s="14" t="s">
        <v>33</v>
      </c>
      <c r="AX185" s="14" t="s">
        <v>85</v>
      </c>
      <c r="AY185" s="170" t="s">
        <v>185</v>
      </c>
    </row>
    <row r="186" spans="2:65" s="1" customFormat="1" ht="16.5" customHeight="1" x14ac:dyDescent="0.2">
      <c r="B186" s="32"/>
      <c r="C186" s="136" t="s">
        <v>271</v>
      </c>
      <c r="D186" s="136" t="s">
        <v>191</v>
      </c>
      <c r="E186" s="137" t="s">
        <v>363</v>
      </c>
      <c r="F186" s="138" t="s">
        <v>364</v>
      </c>
      <c r="G186" s="139" t="s">
        <v>365</v>
      </c>
      <c r="H186" s="140">
        <v>61.96</v>
      </c>
      <c r="I186" s="141"/>
      <c r="J186" s="142">
        <f>ROUND(I186*H186,2)</f>
        <v>0</v>
      </c>
      <c r="K186" s="138" t="s">
        <v>195</v>
      </c>
      <c r="L186" s="32"/>
      <c r="M186" s="143" t="s">
        <v>1</v>
      </c>
      <c r="N186" s="144" t="s">
        <v>42</v>
      </c>
      <c r="P186" s="145">
        <f>O186*H186</f>
        <v>0</v>
      </c>
      <c r="Q186" s="145">
        <v>0</v>
      </c>
      <c r="R186" s="145">
        <f>Q186*H186</f>
        <v>0</v>
      </c>
      <c r="S186" s="145">
        <v>0.23</v>
      </c>
      <c r="T186" s="146">
        <f>S186*H186</f>
        <v>14.250800000000002</v>
      </c>
      <c r="AR186" s="147" t="s">
        <v>184</v>
      </c>
      <c r="AT186" s="147" t="s">
        <v>191</v>
      </c>
      <c r="AU186" s="147" t="s">
        <v>87</v>
      </c>
      <c r="AY186" s="17" t="s">
        <v>185</v>
      </c>
      <c r="BE186" s="148">
        <f>IF(N186="základní",J186,0)</f>
        <v>0</v>
      </c>
      <c r="BF186" s="148">
        <f>IF(N186="snížená",J186,0)</f>
        <v>0</v>
      </c>
      <c r="BG186" s="148">
        <f>IF(N186="zákl. přenesená",J186,0)</f>
        <v>0</v>
      </c>
      <c r="BH186" s="148">
        <f>IF(N186="sníž. přenesená",J186,0)</f>
        <v>0</v>
      </c>
      <c r="BI186" s="148">
        <f>IF(N186="nulová",J186,0)</f>
        <v>0</v>
      </c>
      <c r="BJ186" s="17" t="s">
        <v>85</v>
      </c>
      <c r="BK186" s="148">
        <f>ROUND(I186*H186,2)</f>
        <v>0</v>
      </c>
      <c r="BL186" s="17" t="s">
        <v>184</v>
      </c>
      <c r="BM186" s="147" t="s">
        <v>366</v>
      </c>
    </row>
    <row r="187" spans="2:65" s="1" customFormat="1" ht="19.2" x14ac:dyDescent="0.2">
      <c r="B187" s="32"/>
      <c r="D187" s="149" t="s">
        <v>198</v>
      </c>
      <c r="F187" s="150" t="s">
        <v>367</v>
      </c>
      <c r="I187" s="151"/>
      <c r="L187" s="32"/>
      <c r="M187" s="152"/>
      <c r="T187" s="56"/>
      <c r="AT187" s="17" t="s">
        <v>198</v>
      </c>
      <c r="AU187" s="17" t="s">
        <v>87</v>
      </c>
    </row>
    <row r="188" spans="2:65" s="13" customFormat="1" x14ac:dyDescent="0.2">
      <c r="B188" s="159"/>
      <c r="D188" s="149" t="s">
        <v>199</v>
      </c>
      <c r="E188" s="160" t="s">
        <v>1</v>
      </c>
      <c r="F188" s="161" t="s">
        <v>1020</v>
      </c>
      <c r="H188" s="162">
        <v>61.96</v>
      </c>
      <c r="I188" s="163"/>
      <c r="L188" s="159"/>
      <c r="M188" s="164"/>
      <c r="T188" s="165"/>
      <c r="AT188" s="160" t="s">
        <v>199</v>
      </c>
      <c r="AU188" s="160" t="s">
        <v>87</v>
      </c>
      <c r="AV188" s="13" t="s">
        <v>87</v>
      </c>
      <c r="AW188" s="13" t="s">
        <v>33</v>
      </c>
      <c r="AX188" s="13" t="s">
        <v>85</v>
      </c>
      <c r="AY188" s="160" t="s">
        <v>185</v>
      </c>
    </row>
    <row r="189" spans="2:65" s="12" customFormat="1" x14ac:dyDescent="0.2">
      <c r="B189" s="153"/>
      <c r="D189" s="149" t="s">
        <v>199</v>
      </c>
      <c r="E189" s="154" t="s">
        <v>1</v>
      </c>
      <c r="F189" s="155" t="s">
        <v>369</v>
      </c>
      <c r="H189" s="154" t="s">
        <v>1</v>
      </c>
      <c r="I189" s="156"/>
      <c r="L189" s="153"/>
      <c r="M189" s="157"/>
      <c r="T189" s="158"/>
      <c r="AT189" s="154" t="s">
        <v>199</v>
      </c>
      <c r="AU189" s="154" t="s">
        <v>87</v>
      </c>
      <c r="AV189" s="12" t="s">
        <v>85</v>
      </c>
      <c r="AW189" s="12" t="s">
        <v>33</v>
      </c>
      <c r="AX189" s="12" t="s">
        <v>77</v>
      </c>
      <c r="AY189" s="154" t="s">
        <v>185</v>
      </c>
    </row>
    <row r="190" spans="2:65" s="1" customFormat="1" ht="16.5" customHeight="1" x14ac:dyDescent="0.2">
      <c r="B190" s="32"/>
      <c r="C190" s="136" t="s">
        <v>277</v>
      </c>
      <c r="D190" s="136" t="s">
        <v>191</v>
      </c>
      <c r="E190" s="137" t="s">
        <v>370</v>
      </c>
      <c r="F190" s="138" t="s">
        <v>371</v>
      </c>
      <c r="G190" s="139" t="s">
        <v>365</v>
      </c>
      <c r="H190" s="140">
        <v>73.430000000000007</v>
      </c>
      <c r="I190" s="141"/>
      <c r="J190" s="142">
        <f>ROUND(I190*H190,2)</f>
        <v>0</v>
      </c>
      <c r="K190" s="138" t="s">
        <v>195</v>
      </c>
      <c r="L190" s="32"/>
      <c r="M190" s="143" t="s">
        <v>1</v>
      </c>
      <c r="N190" s="144" t="s">
        <v>42</v>
      </c>
      <c r="P190" s="145">
        <f>O190*H190</f>
        <v>0</v>
      </c>
      <c r="Q190" s="145">
        <v>0</v>
      </c>
      <c r="R190" s="145">
        <f>Q190*H190</f>
        <v>0</v>
      </c>
      <c r="S190" s="145">
        <v>0.20499999999999999</v>
      </c>
      <c r="T190" s="146">
        <f>S190*H190</f>
        <v>15.05315</v>
      </c>
      <c r="AR190" s="147" t="s">
        <v>184</v>
      </c>
      <c r="AT190" s="147" t="s">
        <v>191</v>
      </c>
      <c r="AU190" s="147" t="s">
        <v>87</v>
      </c>
      <c r="AY190" s="17" t="s">
        <v>185</v>
      </c>
      <c r="BE190" s="148">
        <f>IF(N190="základní",J190,0)</f>
        <v>0</v>
      </c>
      <c r="BF190" s="148">
        <f>IF(N190="snížená",J190,0)</f>
        <v>0</v>
      </c>
      <c r="BG190" s="148">
        <f>IF(N190="zákl. přenesená",J190,0)</f>
        <v>0</v>
      </c>
      <c r="BH190" s="148">
        <f>IF(N190="sníž. přenesená",J190,0)</f>
        <v>0</v>
      </c>
      <c r="BI190" s="148">
        <f>IF(N190="nulová",J190,0)</f>
        <v>0</v>
      </c>
      <c r="BJ190" s="17" t="s">
        <v>85</v>
      </c>
      <c r="BK190" s="148">
        <f>ROUND(I190*H190,2)</f>
        <v>0</v>
      </c>
      <c r="BL190" s="17" t="s">
        <v>184</v>
      </c>
      <c r="BM190" s="147" t="s">
        <v>372</v>
      </c>
    </row>
    <row r="191" spans="2:65" s="1" customFormat="1" ht="19.2" x14ac:dyDescent="0.2">
      <c r="B191" s="32"/>
      <c r="D191" s="149" t="s">
        <v>198</v>
      </c>
      <c r="F191" s="150" t="s">
        <v>373</v>
      </c>
      <c r="I191" s="151"/>
      <c r="L191" s="32"/>
      <c r="M191" s="152"/>
      <c r="T191" s="56"/>
      <c r="AT191" s="17" t="s">
        <v>198</v>
      </c>
      <c r="AU191" s="17" t="s">
        <v>87</v>
      </c>
    </row>
    <row r="192" spans="2:65" s="13" customFormat="1" x14ac:dyDescent="0.2">
      <c r="B192" s="159"/>
      <c r="D192" s="149" t="s">
        <v>199</v>
      </c>
      <c r="E192" s="160" t="s">
        <v>1</v>
      </c>
      <c r="F192" s="161" t="s">
        <v>1021</v>
      </c>
      <c r="H192" s="162">
        <v>69.430000000000007</v>
      </c>
      <c r="I192" s="163"/>
      <c r="L192" s="159"/>
      <c r="M192" s="164"/>
      <c r="T192" s="165"/>
      <c r="AT192" s="160" t="s">
        <v>199</v>
      </c>
      <c r="AU192" s="160" t="s">
        <v>87</v>
      </c>
      <c r="AV192" s="13" t="s">
        <v>87</v>
      </c>
      <c r="AW192" s="13" t="s">
        <v>33</v>
      </c>
      <c r="AX192" s="13" t="s">
        <v>77</v>
      </c>
      <c r="AY192" s="160" t="s">
        <v>185</v>
      </c>
    </row>
    <row r="193" spans="2:65" s="13" customFormat="1" x14ac:dyDescent="0.2">
      <c r="B193" s="159"/>
      <c r="D193" s="149" t="s">
        <v>199</v>
      </c>
      <c r="E193" s="160" t="s">
        <v>1</v>
      </c>
      <c r="F193" s="161" t="s">
        <v>1022</v>
      </c>
      <c r="H193" s="162">
        <v>4</v>
      </c>
      <c r="I193" s="163"/>
      <c r="L193" s="159"/>
      <c r="M193" s="164"/>
      <c r="T193" s="165"/>
      <c r="AT193" s="160" t="s">
        <v>199</v>
      </c>
      <c r="AU193" s="160" t="s">
        <v>87</v>
      </c>
      <c r="AV193" s="13" t="s">
        <v>87</v>
      </c>
      <c r="AW193" s="13" t="s">
        <v>33</v>
      </c>
      <c r="AX193" s="13" t="s">
        <v>77</v>
      </c>
      <c r="AY193" s="160" t="s">
        <v>185</v>
      </c>
    </row>
    <row r="194" spans="2:65" s="12" customFormat="1" x14ac:dyDescent="0.2">
      <c r="B194" s="153"/>
      <c r="D194" s="149" t="s">
        <v>199</v>
      </c>
      <c r="E194" s="154" t="s">
        <v>1</v>
      </c>
      <c r="F194" s="155" t="s">
        <v>1023</v>
      </c>
      <c r="H194" s="154" t="s">
        <v>1</v>
      </c>
      <c r="I194" s="156"/>
      <c r="L194" s="153"/>
      <c r="M194" s="157"/>
      <c r="T194" s="158"/>
      <c r="AT194" s="154" t="s">
        <v>199</v>
      </c>
      <c r="AU194" s="154" t="s">
        <v>87</v>
      </c>
      <c r="AV194" s="12" t="s">
        <v>85</v>
      </c>
      <c r="AW194" s="12" t="s">
        <v>33</v>
      </c>
      <c r="AX194" s="12" t="s">
        <v>77</v>
      </c>
      <c r="AY194" s="154" t="s">
        <v>185</v>
      </c>
    </row>
    <row r="195" spans="2:65" s="14" customFormat="1" x14ac:dyDescent="0.2">
      <c r="B195" s="169"/>
      <c r="D195" s="149" t="s">
        <v>199</v>
      </c>
      <c r="E195" s="170" t="s">
        <v>1</v>
      </c>
      <c r="F195" s="171" t="s">
        <v>324</v>
      </c>
      <c r="H195" s="172">
        <v>73.430000000000007</v>
      </c>
      <c r="I195" s="173"/>
      <c r="L195" s="169"/>
      <c r="M195" s="174"/>
      <c r="T195" s="175"/>
      <c r="AT195" s="170" t="s">
        <v>199</v>
      </c>
      <c r="AU195" s="170" t="s">
        <v>87</v>
      </c>
      <c r="AV195" s="14" t="s">
        <v>184</v>
      </c>
      <c r="AW195" s="14" t="s">
        <v>33</v>
      </c>
      <c r="AX195" s="14" t="s">
        <v>85</v>
      </c>
      <c r="AY195" s="170" t="s">
        <v>185</v>
      </c>
    </row>
    <row r="196" spans="2:65" s="1" customFormat="1" ht="16.5" customHeight="1" x14ac:dyDescent="0.2">
      <c r="B196" s="32"/>
      <c r="C196" s="136" t="s">
        <v>8</v>
      </c>
      <c r="D196" s="136" t="s">
        <v>191</v>
      </c>
      <c r="E196" s="137" t="s">
        <v>1024</v>
      </c>
      <c r="F196" s="138" t="s">
        <v>1025</v>
      </c>
      <c r="G196" s="139" t="s">
        <v>365</v>
      </c>
      <c r="H196" s="140">
        <v>1.4</v>
      </c>
      <c r="I196" s="141"/>
      <c r="J196" s="142">
        <f>ROUND(I196*H196,2)</f>
        <v>0</v>
      </c>
      <c r="K196" s="138" t="s">
        <v>195</v>
      </c>
      <c r="L196" s="32"/>
      <c r="M196" s="143" t="s">
        <v>1</v>
      </c>
      <c r="N196" s="144" t="s">
        <v>42</v>
      </c>
      <c r="P196" s="145">
        <f>O196*H196</f>
        <v>0</v>
      </c>
      <c r="Q196" s="145">
        <v>0</v>
      </c>
      <c r="R196" s="145">
        <f>Q196*H196</f>
        <v>0</v>
      </c>
      <c r="S196" s="145">
        <v>0.115</v>
      </c>
      <c r="T196" s="146">
        <f>S196*H196</f>
        <v>0.161</v>
      </c>
      <c r="AR196" s="147" t="s">
        <v>184</v>
      </c>
      <c r="AT196" s="147" t="s">
        <v>191</v>
      </c>
      <c r="AU196" s="147" t="s">
        <v>87</v>
      </c>
      <c r="AY196" s="17" t="s">
        <v>185</v>
      </c>
      <c r="BE196" s="148">
        <f>IF(N196="základní",J196,0)</f>
        <v>0</v>
      </c>
      <c r="BF196" s="148">
        <f>IF(N196="snížená",J196,0)</f>
        <v>0</v>
      </c>
      <c r="BG196" s="148">
        <f>IF(N196="zákl. přenesená",J196,0)</f>
        <v>0</v>
      </c>
      <c r="BH196" s="148">
        <f>IF(N196="sníž. přenesená",J196,0)</f>
        <v>0</v>
      </c>
      <c r="BI196" s="148">
        <f>IF(N196="nulová",J196,0)</f>
        <v>0</v>
      </c>
      <c r="BJ196" s="17" t="s">
        <v>85</v>
      </c>
      <c r="BK196" s="148">
        <f>ROUND(I196*H196,2)</f>
        <v>0</v>
      </c>
      <c r="BL196" s="17" t="s">
        <v>184</v>
      </c>
      <c r="BM196" s="147" t="s">
        <v>377</v>
      </c>
    </row>
    <row r="197" spans="2:65" s="1" customFormat="1" ht="19.2" x14ac:dyDescent="0.2">
      <c r="B197" s="32"/>
      <c r="D197" s="149" t="s">
        <v>198</v>
      </c>
      <c r="F197" s="150" t="s">
        <v>1026</v>
      </c>
      <c r="I197" s="151"/>
      <c r="L197" s="32"/>
      <c r="M197" s="152"/>
      <c r="T197" s="56"/>
      <c r="AT197" s="17" t="s">
        <v>198</v>
      </c>
      <c r="AU197" s="17" t="s">
        <v>87</v>
      </c>
    </row>
    <row r="198" spans="2:65" s="13" customFormat="1" x14ac:dyDescent="0.2">
      <c r="B198" s="159"/>
      <c r="D198" s="149" t="s">
        <v>199</v>
      </c>
      <c r="E198" s="160" t="s">
        <v>1</v>
      </c>
      <c r="F198" s="161" t="s">
        <v>1027</v>
      </c>
      <c r="H198" s="162">
        <v>1.4</v>
      </c>
      <c r="I198" s="163"/>
      <c r="L198" s="159"/>
      <c r="M198" s="164"/>
      <c r="T198" s="165"/>
      <c r="AT198" s="160" t="s">
        <v>199</v>
      </c>
      <c r="AU198" s="160" t="s">
        <v>87</v>
      </c>
      <c r="AV198" s="13" t="s">
        <v>87</v>
      </c>
      <c r="AW198" s="13" t="s">
        <v>33</v>
      </c>
      <c r="AX198" s="13" t="s">
        <v>85</v>
      </c>
      <c r="AY198" s="160" t="s">
        <v>185</v>
      </c>
    </row>
    <row r="199" spans="2:65" s="1" customFormat="1" ht="16.5" customHeight="1" x14ac:dyDescent="0.2">
      <c r="B199" s="32"/>
      <c r="C199" s="136" t="s">
        <v>387</v>
      </c>
      <c r="D199" s="136" t="s">
        <v>191</v>
      </c>
      <c r="E199" s="137" t="s">
        <v>1028</v>
      </c>
      <c r="F199" s="138" t="s">
        <v>1029</v>
      </c>
      <c r="G199" s="139" t="s">
        <v>296</v>
      </c>
      <c r="H199" s="140">
        <v>141.84</v>
      </c>
      <c r="I199" s="141"/>
      <c r="J199" s="142">
        <f>ROUND(I199*H199,2)</f>
        <v>0</v>
      </c>
      <c r="K199" s="138" t="s">
        <v>195</v>
      </c>
      <c r="L199" s="32"/>
      <c r="M199" s="143" t="s">
        <v>1</v>
      </c>
      <c r="N199" s="144" t="s">
        <v>42</v>
      </c>
      <c r="P199" s="145">
        <f>O199*H199</f>
        <v>0</v>
      </c>
      <c r="Q199" s="145">
        <v>0</v>
      </c>
      <c r="R199" s="145">
        <f>Q199*H199</f>
        <v>0</v>
      </c>
      <c r="S199" s="145">
        <v>0</v>
      </c>
      <c r="T199" s="146">
        <f>S199*H199</f>
        <v>0</v>
      </c>
      <c r="AR199" s="147" t="s">
        <v>184</v>
      </c>
      <c r="AT199" s="147" t="s">
        <v>191</v>
      </c>
      <c r="AU199" s="147" t="s">
        <v>87</v>
      </c>
      <c r="AY199" s="17" t="s">
        <v>185</v>
      </c>
      <c r="BE199" s="148">
        <f>IF(N199="základní",J199,0)</f>
        <v>0</v>
      </c>
      <c r="BF199" s="148">
        <f>IF(N199="snížená",J199,0)</f>
        <v>0</v>
      </c>
      <c r="BG199" s="148">
        <f>IF(N199="zákl. přenesená",J199,0)</f>
        <v>0</v>
      </c>
      <c r="BH199" s="148">
        <f>IF(N199="sníž. přenesená",J199,0)</f>
        <v>0</v>
      </c>
      <c r="BI199" s="148">
        <f>IF(N199="nulová",J199,0)</f>
        <v>0</v>
      </c>
      <c r="BJ199" s="17" t="s">
        <v>85</v>
      </c>
      <c r="BK199" s="148">
        <f>ROUND(I199*H199,2)</f>
        <v>0</v>
      </c>
      <c r="BL199" s="17" t="s">
        <v>184</v>
      </c>
      <c r="BM199" s="147" t="s">
        <v>1030</v>
      </c>
    </row>
    <row r="200" spans="2:65" s="1" customFormat="1" x14ac:dyDescent="0.2">
      <c r="B200" s="32"/>
      <c r="D200" s="149" t="s">
        <v>198</v>
      </c>
      <c r="F200" s="150" t="s">
        <v>1031</v>
      </c>
      <c r="I200" s="151"/>
      <c r="L200" s="32"/>
      <c r="M200" s="152"/>
      <c r="T200" s="56"/>
      <c r="AT200" s="17" t="s">
        <v>198</v>
      </c>
      <c r="AU200" s="17" t="s">
        <v>87</v>
      </c>
    </row>
    <row r="201" spans="2:65" s="13" customFormat="1" x14ac:dyDescent="0.2">
      <c r="B201" s="159"/>
      <c r="D201" s="149" t="s">
        <v>199</v>
      </c>
      <c r="E201" s="160" t="s">
        <v>1</v>
      </c>
      <c r="F201" s="161" t="s">
        <v>1032</v>
      </c>
      <c r="H201" s="162">
        <v>141.84</v>
      </c>
      <c r="I201" s="163"/>
      <c r="L201" s="159"/>
      <c r="M201" s="164"/>
      <c r="T201" s="165"/>
      <c r="AT201" s="160" t="s">
        <v>199</v>
      </c>
      <c r="AU201" s="160" t="s">
        <v>87</v>
      </c>
      <c r="AV201" s="13" t="s">
        <v>87</v>
      </c>
      <c r="AW201" s="13" t="s">
        <v>33</v>
      </c>
      <c r="AX201" s="13" t="s">
        <v>85</v>
      </c>
      <c r="AY201" s="160" t="s">
        <v>185</v>
      </c>
    </row>
    <row r="202" spans="2:65" s="1" customFormat="1" ht="21.75" customHeight="1" x14ac:dyDescent="0.2">
      <c r="B202" s="32"/>
      <c r="C202" s="136" t="s">
        <v>393</v>
      </c>
      <c r="D202" s="136" t="s">
        <v>191</v>
      </c>
      <c r="E202" s="137" t="s">
        <v>380</v>
      </c>
      <c r="F202" s="138" t="s">
        <v>381</v>
      </c>
      <c r="G202" s="139" t="s">
        <v>382</v>
      </c>
      <c r="H202" s="140">
        <v>412.23</v>
      </c>
      <c r="I202" s="141"/>
      <c r="J202" s="142">
        <f>ROUND(I202*H202,2)</f>
        <v>0</v>
      </c>
      <c r="K202" s="138" t="s">
        <v>195</v>
      </c>
      <c r="L202" s="32"/>
      <c r="M202" s="143" t="s">
        <v>1</v>
      </c>
      <c r="N202" s="144" t="s">
        <v>42</v>
      </c>
      <c r="P202" s="145">
        <f>O202*H202</f>
        <v>0</v>
      </c>
      <c r="Q202" s="145">
        <v>0</v>
      </c>
      <c r="R202" s="145">
        <f>Q202*H202</f>
        <v>0</v>
      </c>
      <c r="S202" s="145">
        <v>0</v>
      </c>
      <c r="T202" s="146">
        <f>S202*H202</f>
        <v>0</v>
      </c>
      <c r="AR202" s="147" t="s">
        <v>184</v>
      </c>
      <c r="AT202" s="147" t="s">
        <v>191</v>
      </c>
      <c r="AU202" s="147" t="s">
        <v>87</v>
      </c>
      <c r="AY202" s="17" t="s">
        <v>185</v>
      </c>
      <c r="BE202" s="148">
        <f>IF(N202="základní",J202,0)</f>
        <v>0</v>
      </c>
      <c r="BF202" s="148">
        <f>IF(N202="snížená",J202,0)</f>
        <v>0</v>
      </c>
      <c r="BG202" s="148">
        <f>IF(N202="zákl. přenesená",J202,0)</f>
        <v>0</v>
      </c>
      <c r="BH202" s="148">
        <f>IF(N202="sníž. přenesená",J202,0)</f>
        <v>0</v>
      </c>
      <c r="BI202" s="148">
        <f>IF(N202="nulová",J202,0)</f>
        <v>0</v>
      </c>
      <c r="BJ202" s="17" t="s">
        <v>85</v>
      </c>
      <c r="BK202" s="148">
        <f>ROUND(I202*H202,2)</f>
        <v>0</v>
      </c>
      <c r="BL202" s="17" t="s">
        <v>184</v>
      </c>
      <c r="BM202" s="147" t="s">
        <v>383</v>
      </c>
    </row>
    <row r="203" spans="2:65" s="1" customFormat="1" x14ac:dyDescent="0.2">
      <c r="B203" s="32"/>
      <c r="D203" s="149" t="s">
        <v>198</v>
      </c>
      <c r="F203" s="150" t="s">
        <v>384</v>
      </c>
      <c r="I203" s="151"/>
      <c r="L203" s="32"/>
      <c r="M203" s="152"/>
      <c r="T203" s="56"/>
      <c r="AT203" s="17" t="s">
        <v>198</v>
      </c>
      <c r="AU203" s="17" t="s">
        <v>87</v>
      </c>
    </row>
    <row r="204" spans="2:65" s="13" customFormat="1" x14ac:dyDescent="0.2">
      <c r="B204" s="159"/>
      <c r="D204" s="149" t="s">
        <v>199</v>
      </c>
      <c r="E204" s="160" t="s">
        <v>1</v>
      </c>
      <c r="F204" s="161" t="s">
        <v>1033</v>
      </c>
      <c r="H204" s="162">
        <v>113.23</v>
      </c>
      <c r="I204" s="163"/>
      <c r="L204" s="159"/>
      <c r="M204" s="164"/>
      <c r="T204" s="165"/>
      <c r="AT204" s="160" t="s">
        <v>199</v>
      </c>
      <c r="AU204" s="160" t="s">
        <v>87</v>
      </c>
      <c r="AV204" s="13" t="s">
        <v>87</v>
      </c>
      <c r="AW204" s="13" t="s">
        <v>33</v>
      </c>
      <c r="AX204" s="13" t="s">
        <v>77</v>
      </c>
      <c r="AY204" s="160" t="s">
        <v>185</v>
      </c>
    </row>
    <row r="205" spans="2:65" s="13" customFormat="1" x14ac:dyDescent="0.2">
      <c r="B205" s="159"/>
      <c r="D205" s="149" t="s">
        <v>199</v>
      </c>
      <c r="E205" s="160" t="s">
        <v>1</v>
      </c>
      <c r="F205" s="161" t="s">
        <v>1034</v>
      </c>
      <c r="H205" s="162">
        <v>299</v>
      </c>
      <c r="I205" s="163"/>
      <c r="L205" s="159"/>
      <c r="M205" s="164"/>
      <c r="T205" s="165"/>
      <c r="AT205" s="160" t="s">
        <v>199</v>
      </c>
      <c r="AU205" s="160" t="s">
        <v>87</v>
      </c>
      <c r="AV205" s="13" t="s">
        <v>87</v>
      </c>
      <c r="AW205" s="13" t="s">
        <v>33</v>
      </c>
      <c r="AX205" s="13" t="s">
        <v>77</v>
      </c>
      <c r="AY205" s="160" t="s">
        <v>185</v>
      </c>
    </row>
    <row r="206" spans="2:65" s="14" customFormat="1" x14ac:dyDescent="0.2">
      <c r="B206" s="169"/>
      <c r="D206" s="149" t="s">
        <v>199</v>
      </c>
      <c r="E206" s="170" t="s">
        <v>1</v>
      </c>
      <c r="F206" s="171" t="s">
        <v>324</v>
      </c>
      <c r="H206" s="172">
        <v>412.23</v>
      </c>
      <c r="I206" s="173"/>
      <c r="L206" s="169"/>
      <c r="M206" s="174"/>
      <c r="T206" s="175"/>
      <c r="AT206" s="170" t="s">
        <v>199</v>
      </c>
      <c r="AU206" s="170" t="s">
        <v>87</v>
      </c>
      <c r="AV206" s="14" t="s">
        <v>184</v>
      </c>
      <c r="AW206" s="14" t="s">
        <v>33</v>
      </c>
      <c r="AX206" s="14" t="s">
        <v>85</v>
      </c>
      <c r="AY206" s="170" t="s">
        <v>185</v>
      </c>
    </row>
    <row r="207" spans="2:65" s="1" customFormat="1" ht="16.5" customHeight="1" x14ac:dyDescent="0.2">
      <c r="B207" s="32"/>
      <c r="C207" s="136" t="s">
        <v>399</v>
      </c>
      <c r="D207" s="136" t="s">
        <v>191</v>
      </c>
      <c r="E207" s="137" t="s">
        <v>388</v>
      </c>
      <c r="F207" s="138" t="s">
        <v>389</v>
      </c>
      <c r="G207" s="139" t="s">
        <v>382</v>
      </c>
      <c r="H207" s="140">
        <v>164.892</v>
      </c>
      <c r="I207" s="141"/>
      <c r="J207" s="142">
        <f>ROUND(I207*H207,2)</f>
        <v>0</v>
      </c>
      <c r="K207" s="138" t="s">
        <v>195</v>
      </c>
      <c r="L207" s="32"/>
      <c r="M207" s="143" t="s">
        <v>1</v>
      </c>
      <c r="N207" s="144" t="s">
        <v>42</v>
      </c>
      <c r="P207" s="145">
        <f>O207*H207</f>
        <v>0</v>
      </c>
      <c r="Q207" s="145">
        <v>0</v>
      </c>
      <c r="R207" s="145">
        <f>Q207*H207</f>
        <v>0</v>
      </c>
      <c r="S207" s="145">
        <v>0</v>
      </c>
      <c r="T207" s="146">
        <f>S207*H207</f>
        <v>0</v>
      </c>
      <c r="AR207" s="147" t="s">
        <v>184</v>
      </c>
      <c r="AT207" s="147" t="s">
        <v>191</v>
      </c>
      <c r="AU207" s="147" t="s">
        <v>87</v>
      </c>
      <c r="AY207" s="17" t="s">
        <v>185</v>
      </c>
      <c r="BE207" s="148">
        <f>IF(N207="základní",J207,0)</f>
        <v>0</v>
      </c>
      <c r="BF207" s="148">
        <f>IF(N207="snížená",J207,0)</f>
        <v>0</v>
      </c>
      <c r="BG207" s="148">
        <f>IF(N207="zákl. přenesená",J207,0)</f>
        <v>0</v>
      </c>
      <c r="BH207" s="148">
        <f>IF(N207="sníž. přenesená",J207,0)</f>
        <v>0</v>
      </c>
      <c r="BI207" s="148">
        <f>IF(N207="nulová",J207,0)</f>
        <v>0</v>
      </c>
      <c r="BJ207" s="17" t="s">
        <v>85</v>
      </c>
      <c r="BK207" s="148">
        <f>ROUND(I207*H207,2)</f>
        <v>0</v>
      </c>
      <c r="BL207" s="17" t="s">
        <v>184</v>
      </c>
      <c r="BM207" s="147" t="s">
        <v>390</v>
      </c>
    </row>
    <row r="208" spans="2:65" s="1" customFormat="1" x14ac:dyDescent="0.2">
      <c r="B208" s="32"/>
      <c r="D208" s="149" t="s">
        <v>198</v>
      </c>
      <c r="F208" s="150" t="s">
        <v>391</v>
      </c>
      <c r="I208" s="151"/>
      <c r="L208" s="32"/>
      <c r="M208" s="152"/>
      <c r="T208" s="56"/>
      <c r="AT208" s="17" t="s">
        <v>198</v>
      </c>
      <c r="AU208" s="17" t="s">
        <v>87</v>
      </c>
    </row>
    <row r="209" spans="2:65" s="13" customFormat="1" x14ac:dyDescent="0.2">
      <c r="B209" s="159"/>
      <c r="D209" s="149" t="s">
        <v>199</v>
      </c>
      <c r="E209" s="160" t="s">
        <v>1</v>
      </c>
      <c r="F209" s="161" t="s">
        <v>1035</v>
      </c>
      <c r="H209" s="162">
        <v>164.892</v>
      </c>
      <c r="I209" s="163"/>
      <c r="L209" s="159"/>
      <c r="M209" s="164"/>
      <c r="T209" s="165"/>
      <c r="AT209" s="160" t="s">
        <v>199</v>
      </c>
      <c r="AU209" s="160" t="s">
        <v>87</v>
      </c>
      <c r="AV209" s="13" t="s">
        <v>87</v>
      </c>
      <c r="AW209" s="13" t="s">
        <v>33</v>
      </c>
      <c r="AX209" s="13" t="s">
        <v>85</v>
      </c>
      <c r="AY209" s="160" t="s">
        <v>185</v>
      </c>
    </row>
    <row r="210" spans="2:65" s="1" customFormat="1" ht="21.75" customHeight="1" x14ac:dyDescent="0.2">
      <c r="B210" s="32"/>
      <c r="C210" s="136" t="s">
        <v>406</v>
      </c>
      <c r="D210" s="136" t="s">
        <v>191</v>
      </c>
      <c r="E210" s="137" t="s">
        <v>394</v>
      </c>
      <c r="F210" s="138" t="s">
        <v>395</v>
      </c>
      <c r="G210" s="139" t="s">
        <v>382</v>
      </c>
      <c r="H210" s="140">
        <v>25.44</v>
      </c>
      <c r="I210" s="141"/>
      <c r="J210" s="142">
        <f>ROUND(I210*H210,2)</f>
        <v>0</v>
      </c>
      <c r="K210" s="138" t="s">
        <v>195</v>
      </c>
      <c r="L210" s="32"/>
      <c r="M210" s="143" t="s">
        <v>1</v>
      </c>
      <c r="N210" s="144" t="s">
        <v>42</v>
      </c>
      <c r="P210" s="145">
        <f>O210*H210</f>
        <v>0</v>
      </c>
      <c r="Q210" s="145">
        <v>0</v>
      </c>
      <c r="R210" s="145">
        <f>Q210*H210</f>
        <v>0</v>
      </c>
      <c r="S210" s="145">
        <v>0</v>
      </c>
      <c r="T210" s="146">
        <f>S210*H210</f>
        <v>0</v>
      </c>
      <c r="AR210" s="147" t="s">
        <v>184</v>
      </c>
      <c r="AT210" s="147" t="s">
        <v>191</v>
      </c>
      <c r="AU210" s="147" t="s">
        <v>87</v>
      </c>
      <c r="AY210" s="17" t="s">
        <v>185</v>
      </c>
      <c r="BE210" s="148">
        <f>IF(N210="základní",J210,0)</f>
        <v>0</v>
      </c>
      <c r="BF210" s="148">
        <f>IF(N210="snížená",J210,0)</f>
        <v>0</v>
      </c>
      <c r="BG210" s="148">
        <f>IF(N210="zákl. přenesená",J210,0)</f>
        <v>0</v>
      </c>
      <c r="BH210" s="148">
        <f>IF(N210="sníž. přenesená",J210,0)</f>
        <v>0</v>
      </c>
      <c r="BI210" s="148">
        <f>IF(N210="nulová",J210,0)</f>
        <v>0</v>
      </c>
      <c r="BJ210" s="17" t="s">
        <v>85</v>
      </c>
      <c r="BK210" s="148">
        <f>ROUND(I210*H210,2)</f>
        <v>0</v>
      </c>
      <c r="BL210" s="17" t="s">
        <v>184</v>
      </c>
      <c r="BM210" s="147" t="s">
        <v>396</v>
      </c>
    </row>
    <row r="211" spans="2:65" s="1" customFormat="1" ht="19.2" x14ac:dyDescent="0.2">
      <c r="B211" s="32"/>
      <c r="D211" s="149" t="s">
        <v>198</v>
      </c>
      <c r="F211" s="150" t="s">
        <v>397</v>
      </c>
      <c r="I211" s="151"/>
      <c r="L211" s="32"/>
      <c r="M211" s="152"/>
      <c r="T211" s="56"/>
      <c r="AT211" s="17" t="s">
        <v>198</v>
      </c>
      <c r="AU211" s="17" t="s">
        <v>87</v>
      </c>
    </row>
    <row r="212" spans="2:65" s="13" customFormat="1" x14ac:dyDescent="0.2">
      <c r="B212" s="159"/>
      <c r="D212" s="149" t="s">
        <v>199</v>
      </c>
      <c r="E212" s="160" t="s">
        <v>1</v>
      </c>
      <c r="F212" s="161" t="s">
        <v>1036</v>
      </c>
      <c r="H212" s="162">
        <v>25.44</v>
      </c>
      <c r="I212" s="163"/>
      <c r="L212" s="159"/>
      <c r="M212" s="164"/>
      <c r="T212" s="165"/>
      <c r="AT212" s="160" t="s">
        <v>199</v>
      </c>
      <c r="AU212" s="160" t="s">
        <v>87</v>
      </c>
      <c r="AV212" s="13" t="s">
        <v>87</v>
      </c>
      <c r="AW212" s="13" t="s">
        <v>33</v>
      </c>
      <c r="AX212" s="13" t="s">
        <v>85</v>
      </c>
      <c r="AY212" s="160" t="s">
        <v>185</v>
      </c>
    </row>
    <row r="213" spans="2:65" s="1" customFormat="1" ht="21.75" customHeight="1" x14ac:dyDescent="0.2">
      <c r="B213" s="32"/>
      <c r="C213" s="136" t="s">
        <v>412</v>
      </c>
      <c r="D213" s="136" t="s">
        <v>191</v>
      </c>
      <c r="E213" s="137" t="s">
        <v>400</v>
      </c>
      <c r="F213" s="138" t="s">
        <v>401</v>
      </c>
      <c r="G213" s="139" t="s">
        <v>382</v>
      </c>
      <c r="H213" s="140">
        <v>31.5</v>
      </c>
      <c r="I213" s="141"/>
      <c r="J213" s="142">
        <f>ROUND(I213*H213,2)</f>
        <v>0</v>
      </c>
      <c r="K213" s="138" t="s">
        <v>195</v>
      </c>
      <c r="L213" s="32"/>
      <c r="M213" s="143" t="s">
        <v>1</v>
      </c>
      <c r="N213" s="144" t="s">
        <v>42</v>
      </c>
      <c r="P213" s="145">
        <f>O213*H213</f>
        <v>0</v>
      </c>
      <c r="Q213" s="145">
        <v>0</v>
      </c>
      <c r="R213" s="145">
        <f>Q213*H213</f>
        <v>0</v>
      </c>
      <c r="S213" s="145">
        <v>0</v>
      </c>
      <c r="T213" s="146">
        <f>S213*H213</f>
        <v>0</v>
      </c>
      <c r="AR213" s="147" t="s">
        <v>184</v>
      </c>
      <c r="AT213" s="147" t="s">
        <v>191</v>
      </c>
      <c r="AU213" s="147" t="s">
        <v>87</v>
      </c>
      <c r="AY213" s="17" t="s">
        <v>185</v>
      </c>
      <c r="BE213" s="148">
        <f>IF(N213="základní",J213,0)</f>
        <v>0</v>
      </c>
      <c r="BF213" s="148">
        <f>IF(N213="snížená",J213,0)</f>
        <v>0</v>
      </c>
      <c r="BG213" s="148">
        <f>IF(N213="zákl. přenesená",J213,0)</f>
        <v>0</v>
      </c>
      <c r="BH213" s="148">
        <f>IF(N213="sníž. přenesená",J213,0)</f>
        <v>0</v>
      </c>
      <c r="BI213" s="148">
        <f>IF(N213="nulová",J213,0)</f>
        <v>0</v>
      </c>
      <c r="BJ213" s="17" t="s">
        <v>85</v>
      </c>
      <c r="BK213" s="148">
        <f>ROUND(I213*H213,2)</f>
        <v>0</v>
      </c>
      <c r="BL213" s="17" t="s">
        <v>184</v>
      </c>
      <c r="BM213" s="147" t="s">
        <v>402</v>
      </c>
    </row>
    <row r="214" spans="2:65" s="1" customFormat="1" ht="19.2" x14ac:dyDescent="0.2">
      <c r="B214" s="32"/>
      <c r="D214" s="149" t="s">
        <v>198</v>
      </c>
      <c r="F214" s="150" t="s">
        <v>403</v>
      </c>
      <c r="I214" s="151"/>
      <c r="L214" s="32"/>
      <c r="M214" s="152"/>
      <c r="T214" s="56"/>
      <c r="AT214" s="17" t="s">
        <v>198</v>
      </c>
      <c r="AU214" s="17" t="s">
        <v>87</v>
      </c>
    </row>
    <row r="215" spans="2:65" s="12" customFormat="1" x14ac:dyDescent="0.2">
      <c r="B215" s="153"/>
      <c r="D215" s="149" t="s">
        <v>199</v>
      </c>
      <c r="E215" s="154" t="s">
        <v>1</v>
      </c>
      <c r="F215" s="155" t="s">
        <v>404</v>
      </c>
      <c r="H215" s="154" t="s">
        <v>1</v>
      </c>
      <c r="I215" s="156"/>
      <c r="L215" s="153"/>
      <c r="M215" s="157"/>
      <c r="T215" s="158"/>
      <c r="AT215" s="154" t="s">
        <v>199</v>
      </c>
      <c r="AU215" s="154" t="s">
        <v>87</v>
      </c>
      <c r="AV215" s="12" t="s">
        <v>85</v>
      </c>
      <c r="AW215" s="12" t="s">
        <v>33</v>
      </c>
      <c r="AX215" s="12" t="s">
        <v>77</v>
      </c>
      <c r="AY215" s="154" t="s">
        <v>185</v>
      </c>
    </row>
    <row r="216" spans="2:65" s="13" customFormat="1" x14ac:dyDescent="0.2">
      <c r="B216" s="159"/>
      <c r="D216" s="149" t="s">
        <v>199</v>
      </c>
      <c r="E216" s="160" t="s">
        <v>1</v>
      </c>
      <c r="F216" s="161" t="s">
        <v>1037</v>
      </c>
      <c r="H216" s="162">
        <v>31.5</v>
      </c>
      <c r="I216" s="163"/>
      <c r="L216" s="159"/>
      <c r="M216" s="164"/>
      <c r="T216" s="165"/>
      <c r="AT216" s="160" t="s">
        <v>199</v>
      </c>
      <c r="AU216" s="160" t="s">
        <v>87</v>
      </c>
      <c r="AV216" s="13" t="s">
        <v>87</v>
      </c>
      <c r="AW216" s="13" t="s">
        <v>33</v>
      </c>
      <c r="AX216" s="13" t="s">
        <v>85</v>
      </c>
      <c r="AY216" s="160" t="s">
        <v>185</v>
      </c>
    </row>
    <row r="217" spans="2:65" s="1" customFormat="1" ht="16.5" customHeight="1" x14ac:dyDescent="0.2">
      <c r="B217" s="32"/>
      <c r="C217" s="136" t="s">
        <v>7</v>
      </c>
      <c r="D217" s="136" t="s">
        <v>191</v>
      </c>
      <c r="E217" s="137" t="s">
        <v>407</v>
      </c>
      <c r="F217" s="138" t="s">
        <v>408</v>
      </c>
      <c r="G217" s="139" t="s">
        <v>382</v>
      </c>
      <c r="H217" s="140">
        <v>8.2080000000000002</v>
      </c>
      <c r="I217" s="141"/>
      <c r="J217" s="142">
        <f>ROUND(I217*H217,2)</f>
        <v>0</v>
      </c>
      <c r="K217" s="138" t="s">
        <v>195</v>
      </c>
      <c r="L217" s="32"/>
      <c r="M217" s="143" t="s">
        <v>1</v>
      </c>
      <c r="N217" s="144" t="s">
        <v>42</v>
      </c>
      <c r="P217" s="145">
        <f>O217*H217</f>
        <v>0</v>
      </c>
      <c r="Q217" s="145">
        <v>0</v>
      </c>
      <c r="R217" s="145">
        <f>Q217*H217</f>
        <v>0</v>
      </c>
      <c r="S217" s="145">
        <v>0</v>
      </c>
      <c r="T217" s="146">
        <f>S217*H217</f>
        <v>0</v>
      </c>
      <c r="AR217" s="147" t="s">
        <v>184</v>
      </c>
      <c r="AT217" s="147" t="s">
        <v>191</v>
      </c>
      <c r="AU217" s="147" t="s">
        <v>87</v>
      </c>
      <c r="AY217" s="17" t="s">
        <v>185</v>
      </c>
      <c r="BE217" s="148">
        <f>IF(N217="základní",J217,0)</f>
        <v>0</v>
      </c>
      <c r="BF217" s="148">
        <f>IF(N217="snížená",J217,0)</f>
        <v>0</v>
      </c>
      <c r="BG217" s="148">
        <f>IF(N217="zákl. přenesená",J217,0)</f>
        <v>0</v>
      </c>
      <c r="BH217" s="148">
        <f>IF(N217="sníž. přenesená",J217,0)</f>
        <v>0</v>
      </c>
      <c r="BI217" s="148">
        <f>IF(N217="nulová",J217,0)</f>
        <v>0</v>
      </c>
      <c r="BJ217" s="17" t="s">
        <v>85</v>
      </c>
      <c r="BK217" s="148">
        <f>ROUND(I217*H217,2)</f>
        <v>0</v>
      </c>
      <c r="BL217" s="17" t="s">
        <v>184</v>
      </c>
      <c r="BM217" s="147" t="s">
        <v>409</v>
      </c>
    </row>
    <row r="218" spans="2:65" s="1" customFormat="1" x14ac:dyDescent="0.2">
      <c r="B218" s="32"/>
      <c r="D218" s="149" t="s">
        <v>198</v>
      </c>
      <c r="F218" s="150" t="s">
        <v>410</v>
      </c>
      <c r="I218" s="151"/>
      <c r="L218" s="32"/>
      <c r="M218" s="152"/>
      <c r="T218" s="56"/>
      <c r="AT218" s="17" t="s">
        <v>198</v>
      </c>
      <c r="AU218" s="17" t="s">
        <v>87</v>
      </c>
    </row>
    <row r="219" spans="2:65" s="13" customFormat="1" x14ac:dyDescent="0.2">
      <c r="B219" s="159"/>
      <c r="D219" s="149" t="s">
        <v>199</v>
      </c>
      <c r="E219" s="160" t="s">
        <v>1</v>
      </c>
      <c r="F219" s="161" t="s">
        <v>1038</v>
      </c>
      <c r="H219" s="162">
        <v>8.2080000000000002</v>
      </c>
      <c r="I219" s="163"/>
      <c r="L219" s="159"/>
      <c r="M219" s="164"/>
      <c r="T219" s="165"/>
      <c r="AT219" s="160" t="s">
        <v>199</v>
      </c>
      <c r="AU219" s="160" t="s">
        <v>87</v>
      </c>
      <c r="AV219" s="13" t="s">
        <v>87</v>
      </c>
      <c r="AW219" s="13" t="s">
        <v>33</v>
      </c>
      <c r="AX219" s="13" t="s">
        <v>85</v>
      </c>
      <c r="AY219" s="160" t="s">
        <v>185</v>
      </c>
    </row>
    <row r="220" spans="2:65" s="1" customFormat="1" ht="16.5" customHeight="1" x14ac:dyDescent="0.2">
      <c r="B220" s="32"/>
      <c r="C220" s="136" t="s">
        <v>424</v>
      </c>
      <c r="D220" s="136" t="s">
        <v>191</v>
      </c>
      <c r="E220" s="137" t="s">
        <v>413</v>
      </c>
      <c r="F220" s="138" t="s">
        <v>414</v>
      </c>
      <c r="G220" s="139" t="s">
        <v>296</v>
      </c>
      <c r="H220" s="140">
        <v>97.36</v>
      </c>
      <c r="I220" s="141"/>
      <c r="J220" s="142">
        <f>ROUND(I220*H220,2)</f>
        <v>0</v>
      </c>
      <c r="K220" s="138" t="s">
        <v>195</v>
      </c>
      <c r="L220" s="32"/>
      <c r="M220" s="143" t="s">
        <v>1</v>
      </c>
      <c r="N220" s="144" t="s">
        <v>42</v>
      </c>
      <c r="P220" s="145">
        <f>O220*H220</f>
        <v>0</v>
      </c>
      <c r="Q220" s="145">
        <v>8.4000000000000003E-4</v>
      </c>
      <c r="R220" s="145">
        <f>Q220*H220</f>
        <v>8.1782400000000005E-2</v>
      </c>
      <c r="S220" s="145">
        <v>0</v>
      </c>
      <c r="T220" s="146">
        <f>S220*H220</f>
        <v>0</v>
      </c>
      <c r="AR220" s="147" t="s">
        <v>184</v>
      </c>
      <c r="AT220" s="147" t="s">
        <v>191</v>
      </c>
      <c r="AU220" s="147" t="s">
        <v>87</v>
      </c>
      <c r="AY220" s="17" t="s">
        <v>185</v>
      </c>
      <c r="BE220" s="148">
        <f>IF(N220="základní",J220,0)</f>
        <v>0</v>
      </c>
      <c r="BF220" s="148">
        <f>IF(N220="snížená",J220,0)</f>
        <v>0</v>
      </c>
      <c r="BG220" s="148">
        <f>IF(N220="zákl. přenesená",J220,0)</f>
        <v>0</v>
      </c>
      <c r="BH220" s="148">
        <f>IF(N220="sníž. přenesená",J220,0)</f>
        <v>0</v>
      </c>
      <c r="BI220" s="148">
        <f>IF(N220="nulová",J220,0)</f>
        <v>0</v>
      </c>
      <c r="BJ220" s="17" t="s">
        <v>85</v>
      </c>
      <c r="BK220" s="148">
        <f>ROUND(I220*H220,2)</f>
        <v>0</v>
      </c>
      <c r="BL220" s="17" t="s">
        <v>184</v>
      </c>
      <c r="BM220" s="147" t="s">
        <v>415</v>
      </c>
    </row>
    <row r="221" spans="2:65" s="1" customFormat="1" x14ac:dyDescent="0.2">
      <c r="B221" s="32"/>
      <c r="D221" s="149" t="s">
        <v>198</v>
      </c>
      <c r="F221" s="150" t="s">
        <v>416</v>
      </c>
      <c r="I221" s="151"/>
      <c r="L221" s="32"/>
      <c r="M221" s="152"/>
      <c r="T221" s="56"/>
      <c r="AT221" s="17" t="s">
        <v>198</v>
      </c>
      <c r="AU221" s="17" t="s">
        <v>87</v>
      </c>
    </row>
    <row r="222" spans="2:65" s="13" customFormat="1" x14ac:dyDescent="0.2">
      <c r="B222" s="159"/>
      <c r="D222" s="149" t="s">
        <v>199</v>
      </c>
      <c r="E222" s="160" t="s">
        <v>1</v>
      </c>
      <c r="F222" s="161" t="s">
        <v>1039</v>
      </c>
      <c r="H222" s="162">
        <v>70</v>
      </c>
      <c r="I222" s="163"/>
      <c r="L222" s="159"/>
      <c r="M222" s="164"/>
      <c r="T222" s="165"/>
      <c r="AT222" s="160" t="s">
        <v>199</v>
      </c>
      <c r="AU222" s="160" t="s">
        <v>87</v>
      </c>
      <c r="AV222" s="13" t="s">
        <v>87</v>
      </c>
      <c r="AW222" s="13" t="s">
        <v>33</v>
      </c>
      <c r="AX222" s="13" t="s">
        <v>77</v>
      </c>
      <c r="AY222" s="160" t="s">
        <v>185</v>
      </c>
    </row>
    <row r="223" spans="2:65" s="13" customFormat="1" x14ac:dyDescent="0.2">
      <c r="B223" s="159"/>
      <c r="D223" s="149" t="s">
        <v>199</v>
      </c>
      <c r="E223" s="160" t="s">
        <v>1</v>
      </c>
      <c r="F223" s="161" t="s">
        <v>1040</v>
      </c>
      <c r="H223" s="162">
        <v>27.36</v>
      </c>
      <c r="I223" s="163"/>
      <c r="L223" s="159"/>
      <c r="M223" s="164"/>
      <c r="T223" s="165"/>
      <c r="AT223" s="160" t="s">
        <v>199</v>
      </c>
      <c r="AU223" s="160" t="s">
        <v>87</v>
      </c>
      <c r="AV223" s="13" t="s">
        <v>87</v>
      </c>
      <c r="AW223" s="13" t="s">
        <v>33</v>
      </c>
      <c r="AX223" s="13" t="s">
        <v>77</v>
      </c>
      <c r="AY223" s="160" t="s">
        <v>185</v>
      </c>
    </row>
    <row r="224" spans="2:65" s="14" customFormat="1" x14ac:dyDescent="0.2">
      <c r="B224" s="169"/>
      <c r="D224" s="149" t="s">
        <v>199</v>
      </c>
      <c r="E224" s="170" t="s">
        <v>1</v>
      </c>
      <c r="F224" s="171" t="s">
        <v>324</v>
      </c>
      <c r="H224" s="172">
        <v>97.36</v>
      </c>
      <c r="I224" s="173"/>
      <c r="L224" s="169"/>
      <c r="M224" s="174"/>
      <c r="T224" s="175"/>
      <c r="AT224" s="170" t="s">
        <v>199</v>
      </c>
      <c r="AU224" s="170" t="s">
        <v>87</v>
      </c>
      <c r="AV224" s="14" t="s">
        <v>184</v>
      </c>
      <c r="AW224" s="14" t="s">
        <v>33</v>
      </c>
      <c r="AX224" s="14" t="s">
        <v>85</v>
      </c>
      <c r="AY224" s="170" t="s">
        <v>185</v>
      </c>
    </row>
    <row r="225" spans="2:65" s="1" customFormat="1" ht="16.5" customHeight="1" x14ac:dyDescent="0.2">
      <c r="B225" s="32"/>
      <c r="C225" s="136" t="s">
        <v>434</v>
      </c>
      <c r="D225" s="136" t="s">
        <v>191</v>
      </c>
      <c r="E225" s="137" t="s">
        <v>419</v>
      </c>
      <c r="F225" s="138" t="s">
        <v>420</v>
      </c>
      <c r="G225" s="139" t="s">
        <v>296</v>
      </c>
      <c r="H225" s="140">
        <v>97.36</v>
      </c>
      <c r="I225" s="141"/>
      <c r="J225" s="142">
        <f>ROUND(I225*H225,2)</f>
        <v>0</v>
      </c>
      <c r="K225" s="138" t="s">
        <v>195</v>
      </c>
      <c r="L225" s="32"/>
      <c r="M225" s="143" t="s">
        <v>1</v>
      </c>
      <c r="N225" s="144" t="s">
        <v>42</v>
      </c>
      <c r="P225" s="145">
        <f>O225*H225</f>
        <v>0</v>
      </c>
      <c r="Q225" s="145">
        <v>0</v>
      </c>
      <c r="R225" s="145">
        <f>Q225*H225</f>
        <v>0</v>
      </c>
      <c r="S225" s="145">
        <v>0</v>
      </c>
      <c r="T225" s="146">
        <f>S225*H225</f>
        <v>0</v>
      </c>
      <c r="AR225" s="147" t="s">
        <v>184</v>
      </c>
      <c r="AT225" s="147" t="s">
        <v>191</v>
      </c>
      <c r="AU225" s="147" t="s">
        <v>87</v>
      </c>
      <c r="AY225" s="17" t="s">
        <v>185</v>
      </c>
      <c r="BE225" s="148">
        <f>IF(N225="základní",J225,0)</f>
        <v>0</v>
      </c>
      <c r="BF225" s="148">
        <f>IF(N225="snížená",J225,0)</f>
        <v>0</v>
      </c>
      <c r="BG225" s="148">
        <f>IF(N225="zákl. přenesená",J225,0)</f>
        <v>0</v>
      </c>
      <c r="BH225" s="148">
        <f>IF(N225="sníž. přenesená",J225,0)</f>
        <v>0</v>
      </c>
      <c r="BI225" s="148">
        <f>IF(N225="nulová",J225,0)</f>
        <v>0</v>
      </c>
      <c r="BJ225" s="17" t="s">
        <v>85</v>
      </c>
      <c r="BK225" s="148">
        <f>ROUND(I225*H225,2)</f>
        <v>0</v>
      </c>
      <c r="BL225" s="17" t="s">
        <v>184</v>
      </c>
      <c r="BM225" s="147" t="s">
        <v>421</v>
      </c>
    </row>
    <row r="226" spans="2:65" s="1" customFormat="1" ht="19.2" x14ac:dyDescent="0.2">
      <c r="B226" s="32"/>
      <c r="D226" s="149" t="s">
        <v>198</v>
      </c>
      <c r="F226" s="150" t="s">
        <v>422</v>
      </c>
      <c r="I226" s="151"/>
      <c r="L226" s="32"/>
      <c r="M226" s="152"/>
      <c r="T226" s="56"/>
      <c r="AT226" s="17" t="s">
        <v>198</v>
      </c>
      <c r="AU226" s="17" t="s">
        <v>87</v>
      </c>
    </row>
    <row r="227" spans="2:65" s="13" customFormat="1" x14ac:dyDescent="0.2">
      <c r="B227" s="159"/>
      <c r="D227" s="149" t="s">
        <v>199</v>
      </c>
      <c r="E227" s="160" t="s">
        <v>1</v>
      </c>
      <c r="F227" s="161" t="s">
        <v>1041</v>
      </c>
      <c r="H227" s="162">
        <v>97.36</v>
      </c>
      <c r="I227" s="163"/>
      <c r="L227" s="159"/>
      <c r="M227" s="164"/>
      <c r="T227" s="165"/>
      <c r="AT227" s="160" t="s">
        <v>199</v>
      </c>
      <c r="AU227" s="160" t="s">
        <v>87</v>
      </c>
      <c r="AV227" s="13" t="s">
        <v>87</v>
      </c>
      <c r="AW227" s="13" t="s">
        <v>33</v>
      </c>
      <c r="AX227" s="13" t="s">
        <v>85</v>
      </c>
      <c r="AY227" s="160" t="s">
        <v>185</v>
      </c>
    </row>
    <row r="228" spans="2:65" s="1" customFormat="1" ht="21.75" customHeight="1" x14ac:dyDescent="0.2">
      <c r="B228" s="32"/>
      <c r="C228" s="136" t="s">
        <v>440</v>
      </c>
      <c r="D228" s="136" t="s">
        <v>191</v>
      </c>
      <c r="E228" s="137" t="s">
        <v>1042</v>
      </c>
      <c r="F228" s="138" t="s">
        <v>1043</v>
      </c>
      <c r="G228" s="139" t="s">
        <v>382</v>
      </c>
      <c r="H228" s="140">
        <v>6.0679999999999996</v>
      </c>
      <c r="I228" s="141"/>
      <c r="J228" s="142">
        <f>ROUND(I228*H228,2)</f>
        <v>0</v>
      </c>
      <c r="K228" s="138" t="s">
        <v>195</v>
      </c>
      <c r="L228" s="32"/>
      <c r="M228" s="143" t="s">
        <v>1</v>
      </c>
      <c r="N228" s="144" t="s">
        <v>42</v>
      </c>
      <c r="P228" s="145">
        <f>O228*H228</f>
        <v>0</v>
      </c>
      <c r="Q228" s="145">
        <v>0</v>
      </c>
      <c r="R228" s="145">
        <f>Q228*H228</f>
        <v>0</v>
      </c>
      <c r="S228" s="145">
        <v>0</v>
      </c>
      <c r="T228" s="146">
        <f>S228*H228</f>
        <v>0</v>
      </c>
      <c r="AR228" s="147" t="s">
        <v>184</v>
      </c>
      <c r="AT228" s="147" t="s">
        <v>191</v>
      </c>
      <c r="AU228" s="147" t="s">
        <v>87</v>
      </c>
      <c r="AY228" s="17" t="s">
        <v>185</v>
      </c>
      <c r="BE228" s="148">
        <f>IF(N228="základní",J228,0)</f>
        <v>0</v>
      </c>
      <c r="BF228" s="148">
        <f>IF(N228="snížená",J228,0)</f>
        <v>0</v>
      </c>
      <c r="BG228" s="148">
        <f>IF(N228="zákl. přenesená",J228,0)</f>
        <v>0</v>
      </c>
      <c r="BH228" s="148">
        <f>IF(N228="sníž. přenesená",J228,0)</f>
        <v>0</v>
      </c>
      <c r="BI228" s="148">
        <f>IF(N228="nulová",J228,0)</f>
        <v>0</v>
      </c>
      <c r="BJ228" s="17" t="s">
        <v>85</v>
      </c>
      <c r="BK228" s="148">
        <f>ROUND(I228*H228,2)</f>
        <v>0</v>
      </c>
      <c r="BL228" s="17" t="s">
        <v>184</v>
      </c>
      <c r="BM228" s="147" t="s">
        <v>1044</v>
      </c>
    </row>
    <row r="229" spans="2:65" s="1" customFormat="1" ht="19.2" x14ac:dyDescent="0.2">
      <c r="B229" s="32"/>
      <c r="D229" s="149" t="s">
        <v>198</v>
      </c>
      <c r="F229" s="150" t="s">
        <v>1045</v>
      </c>
      <c r="I229" s="151"/>
      <c r="L229" s="32"/>
      <c r="M229" s="152"/>
      <c r="T229" s="56"/>
      <c r="AT229" s="17" t="s">
        <v>198</v>
      </c>
      <c r="AU229" s="17" t="s">
        <v>87</v>
      </c>
    </row>
    <row r="230" spans="2:65" s="12" customFormat="1" x14ac:dyDescent="0.2">
      <c r="B230" s="153"/>
      <c r="D230" s="149" t="s">
        <v>199</v>
      </c>
      <c r="E230" s="154" t="s">
        <v>1</v>
      </c>
      <c r="F230" s="155" t="s">
        <v>1046</v>
      </c>
      <c r="H230" s="154" t="s">
        <v>1</v>
      </c>
      <c r="I230" s="156"/>
      <c r="L230" s="153"/>
      <c r="M230" s="157"/>
      <c r="T230" s="158"/>
      <c r="AT230" s="154" t="s">
        <v>199</v>
      </c>
      <c r="AU230" s="154" t="s">
        <v>87</v>
      </c>
      <c r="AV230" s="12" t="s">
        <v>85</v>
      </c>
      <c r="AW230" s="12" t="s">
        <v>33</v>
      </c>
      <c r="AX230" s="12" t="s">
        <v>77</v>
      </c>
      <c r="AY230" s="154" t="s">
        <v>185</v>
      </c>
    </row>
    <row r="231" spans="2:65" s="13" customFormat="1" x14ac:dyDescent="0.2">
      <c r="B231" s="159"/>
      <c r="D231" s="149" t="s">
        <v>199</v>
      </c>
      <c r="E231" s="160" t="s">
        <v>1</v>
      </c>
      <c r="F231" s="161" t="s">
        <v>1047</v>
      </c>
      <c r="H231" s="162">
        <v>6.0679999999999996</v>
      </c>
      <c r="I231" s="163"/>
      <c r="L231" s="159"/>
      <c r="M231" s="164"/>
      <c r="T231" s="165"/>
      <c r="AT231" s="160" t="s">
        <v>199</v>
      </c>
      <c r="AU231" s="160" t="s">
        <v>87</v>
      </c>
      <c r="AV231" s="13" t="s">
        <v>87</v>
      </c>
      <c r="AW231" s="13" t="s">
        <v>33</v>
      </c>
      <c r="AX231" s="13" t="s">
        <v>85</v>
      </c>
      <c r="AY231" s="160" t="s">
        <v>185</v>
      </c>
    </row>
    <row r="232" spans="2:65" s="1" customFormat="1" ht="21.75" customHeight="1" x14ac:dyDescent="0.2">
      <c r="B232" s="32"/>
      <c r="C232" s="136" t="s">
        <v>447</v>
      </c>
      <c r="D232" s="136" t="s">
        <v>191</v>
      </c>
      <c r="E232" s="137" t="s">
        <v>425</v>
      </c>
      <c r="F232" s="138" t="s">
        <v>426</v>
      </c>
      <c r="G232" s="139" t="s">
        <v>382</v>
      </c>
      <c r="H232" s="140">
        <v>463.77800000000002</v>
      </c>
      <c r="I232" s="141"/>
      <c r="J232" s="142">
        <f>ROUND(I232*H232,2)</f>
        <v>0</v>
      </c>
      <c r="K232" s="138" t="s">
        <v>195</v>
      </c>
      <c r="L232" s="32"/>
      <c r="M232" s="143" t="s">
        <v>1</v>
      </c>
      <c r="N232" s="144" t="s">
        <v>42</v>
      </c>
      <c r="P232" s="145">
        <f>O232*H232</f>
        <v>0</v>
      </c>
      <c r="Q232" s="145">
        <v>0</v>
      </c>
      <c r="R232" s="145">
        <f>Q232*H232</f>
        <v>0</v>
      </c>
      <c r="S232" s="145">
        <v>0</v>
      </c>
      <c r="T232" s="146">
        <f>S232*H232</f>
        <v>0</v>
      </c>
      <c r="AR232" s="147" t="s">
        <v>184</v>
      </c>
      <c r="AT232" s="147" t="s">
        <v>191</v>
      </c>
      <c r="AU232" s="147" t="s">
        <v>87</v>
      </c>
      <c r="AY232" s="17" t="s">
        <v>185</v>
      </c>
      <c r="BE232" s="148">
        <f>IF(N232="základní",J232,0)</f>
        <v>0</v>
      </c>
      <c r="BF232" s="148">
        <f>IF(N232="snížená",J232,0)</f>
        <v>0</v>
      </c>
      <c r="BG232" s="148">
        <f>IF(N232="zákl. přenesená",J232,0)</f>
        <v>0</v>
      </c>
      <c r="BH232" s="148">
        <f>IF(N232="sníž. přenesená",J232,0)</f>
        <v>0</v>
      </c>
      <c r="BI232" s="148">
        <f>IF(N232="nulová",J232,0)</f>
        <v>0</v>
      </c>
      <c r="BJ232" s="17" t="s">
        <v>85</v>
      </c>
      <c r="BK232" s="148">
        <f>ROUND(I232*H232,2)</f>
        <v>0</v>
      </c>
      <c r="BL232" s="17" t="s">
        <v>184</v>
      </c>
      <c r="BM232" s="147" t="s">
        <v>427</v>
      </c>
    </row>
    <row r="233" spans="2:65" s="1" customFormat="1" ht="19.2" x14ac:dyDescent="0.2">
      <c r="B233" s="32"/>
      <c r="D233" s="149" t="s">
        <v>198</v>
      </c>
      <c r="F233" s="150" t="s">
        <v>428</v>
      </c>
      <c r="I233" s="151"/>
      <c r="L233" s="32"/>
      <c r="M233" s="152"/>
      <c r="T233" s="56"/>
      <c r="AT233" s="17" t="s">
        <v>198</v>
      </c>
      <c r="AU233" s="17" t="s">
        <v>87</v>
      </c>
    </row>
    <row r="234" spans="2:65" s="12" customFormat="1" x14ac:dyDescent="0.2">
      <c r="B234" s="153"/>
      <c r="D234" s="149" t="s">
        <v>199</v>
      </c>
      <c r="E234" s="154" t="s">
        <v>1</v>
      </c>
      <c r="F234" s="155" t="s">
        <v>429</v>
      </c>
      <c r="H234" s="154" t="s">
        <v>1</v>
      </c>
      <c r="I234" s="156"/>
      <c r="L234" s="153"/>
      <c r="M234" s="157"/>
      <c r="T234" s="158"/>
      <c r="AT234" s="154" t="s">
        <v>199</v>
      </c>
      <c r="AU234" s="154" t="s">
        <v>87</v>
      </c>
      <c r="AV234" s="12" t="s">
        <v>85</v>
      </c>
      <c r="AW234" s="12" t="s">
        <v>33</v>
      </c>
      <c r="AX234" s="12" t="s">
        <v>77</v>
      </c>
      <c r="AY234" s="154" t="s">
        <v>185</v>
      </c>
    </row>
    <row r="235" spans="2:65" s="12" customFormat="1" x14ac:dyDescent="0.2">
      <c r="B235" s="153"/>
      <c r="D235" s="149" t="s">
        <v>199</v>
      </c>
      <c r="E235" s="154" t="s">
        <v>1</v>
      </c>
      <c r="F235" s="155" t="s">
        <v>430</v>
      </c>
      <c r="H235" s="154" t="s">
        <v>1</v>
      </c>
      <c r="I235" s="156"/>
      <c r="L235" s="153"/>
      <c r="M235" s="157"/>
      <c r="T235" s="158"/>
      <c r="AT235" s="154" t="s">
        <v>199</v>
      </c>
      <c r="AU235" s="154" t="s">
        <v>87</v>
      </c>
      <c r="AV235" s="12" t="s">
        <v>85</v>
      </c>
      <c r="AW235" s="12" t="s">
        <v>33</v>
      </c>
      <c r="AX235" s="12" t="s">
        <v>77</v>
      </c>
      <c r="AY235" s="154" t="s">
        <v>185</v>
      </c>
    </row>
    <row r="236" spans="2:65" s="13" customFormat="1" x14ac:dyDescent="0.2">
      <c r="B236" s="159"/>
      <c r="D236" s="149" t="s">
        <v>199</v>
      </c>
      <c r="E236" s="160" t="s">
        <v>1</v>
      </c>
      <c r="F236" s="161" t="s">
        <v>1048</v>
      </c>
      <c r="H236" s="162">
        <v>412.23</v>
      </c>
      <c r="I236" s="163"/>
      <c r="L236" s="159"/>
      <c r="M236" s="164"/>
      <c r="T236" s="165"/>
      <c r="AT236" s="160" t="s">
        <v>199</v>
      </c>
      <c r="AU236" s="160" t="s">
        <v>87</v>
      </c>
      <c r="AV236" s="13" t="s">
        <v>87</v>
      </c>
      <c r="AW236" s="13" t="s">
        <v>33</v>
      </c>
      <c r="AX236" s="13" t="s">
        <v>77</v>
      </c>
      <c r="AY236" s="160" t="s">
        <v>185</v>
      </c>
    </row>
    <row r="237" spans="2:65" s="13" customFormat="1" x14ac:dyDescent="0.2">
      <c r="B237" s="159"/>
      <c r="D237" s="149" t="s">
        <v>199</v>
      </c>
      <c r="E237" s="160" t="s">
        <v>1</v>
      </c>
      <c r="F237" s="161" t="s">
        <v>1049</v>
      </c>
      <c r="H237" s="162">
        <v>56.94</v>
      </c>
      <c r="I237" s="163"/>
      <c r="L237" s="159"/>
      <c r="M237" s="164"/>
      <c r="T237" s="165"/>
      <c r="AT237" s="160" t="s">
        <v>199</v>
      </c>
      <c r="AU237" s="160" t="s">
        <v>87</v>
      </c>
      <c r="AV237" s="13" t="s">
        <v>87</v>
      </c>
      <c r="AW237" s="13" t="s">
        <v>33</v>
      </c>
      <c r="AX237" s="13" t="s">
        <v>77</v>
      </c>
      <c r="AY237" s="160" t="s">
        <v>185</v>
      </c>
    </row>
    <row r="238" spans="2:65" s="13" customFormat="1" x14ac:dyDescent="0.2">
      <c r="B238" s="159"/>
      <c r="D238" s="149" t="s">
        <v>199</v>
      </c>
      <c r="E238" s="160" t="s">
        <v>1</v>
      </c>
      <c r="F238" s="161" t="s">
        <v>1050</v>
      </c>
      <c r="H238" s="162">
        <v>8.2080000000000002</v>
      </c>
      <c r="I238" s="163"/>
      <c r="L238" s="159"/>
      <c r="M238" s="164"/>
      <c r="T238" s="165"/>
      <c r="AT238" s="160" t="s">
        <v>199</v>
      </c>
      <c r="AU238" s="160" t="s">
        <v>87</v>
      </c>
      <c r="AV238" s="13" t="s">
        <v>87</v>
      </c>
      <c r="AW238" s="13" t="s">
        <v>33</v>
      </c>
      <c r="AX238" s="13" t="s">
        <v>77</v>
      </c>
      <c r="AY238" s="160" t="s">
        <v>185</v>
      </c>
    </row>
    <row r="239" spans="2:65" s="13" customFormat="1" x14ac:dyDescent="0.2">
      <c r="B239" s="159"/>
      <c r="D239" s="149" t="s">
        <v>199</v>
      </c>
      <c r="E239" s="160" t="s">
        <v>1</v>
      </c>
      <c r="F239" s="161" t="s">
        <v>1051</v>
      </c>
      <c r="H239" s="162">
        <v>-13.6</v>
      </c>
      <c r="I239" s="163"/>
      <c r="L239" s="159"/>
      <c r="M239" s="164"/>
      <c r="T239" s="165"/>
      <c r="AT239" s="160" t="s">
        <v>199</v>
      </c>
      <c r="AU239" s="160" t="s">
        <v>87</v>
      </c>
      <c r="AV239" s="13" t="s">
        <v>87</v>
      </c>
      <c r="AW239" s="13" t="s">
        <v>33</v>
      </c>
      <c r="AX239" s="13" t="s">
        <v>77</v>
      </c>
      <c r="AY239" s="160" t="s">
        <v>185</v>
      </c>
    </row>
    <row r="240" spans="2:65" s="14" customFormat="1" x14ac:dyDescent="0.2">
      <c r="B240" s="169"/>
      <c r="D240" s="149" t="s">
        <v>199</v>
      </c>
      <c r="E240" s="170" t="s">
        <v>1</v>
      </c>
      <c r="F240" s="171" t="s">
        <v>324</v>
      </c>
      <c r="H240" s="172">
        <v>463.77800000000002</v>
      </c>
      <c r="I240" s="173"/>
      <c r="L240" s="169"/>
      <c r="M240" s="174"/>
      <c r="T240" s="175"/>
      <c r="AT240" s="170" t="s">
        <v>199</v>
      </c>
      <c r="AU240" s="170" t="s">
        <v>87</v>
      </c>
      <c r="AV240" s="14" t="s">
        <v>184</v>
      </c>
      <c r="AW240" s="14" t="s">
        <v>33</v>
      </c>
      <c r="AX240" s="14" t="s">
        <v>85</v>
      </c>
      <c r="AY240" s="170" t="s">
        <v>185</v>
      </c>
    </row>
    <row r="241" spans="2:65" s="1" customFormat="1" ht="24.15" customHeight="1" x14ac:dyDescent="0.2">
      <c r="B241" s="32"/>
      <c r="C241" s="136" t="s">
        <v>454</v>
      </c>
      <c r="D241" s="136" t="s">
        <v>191</v>
      </c>
      <c r="E241" s="137" t="s">
        <v>435</v>
      </c>
      <c r="F241" s="138" t="s">
        <v>436</v>
      </c>
      <c r="G241" s="139" t="s">
        <v>382</v>
      </c>
      <c r="H241" s="140">
        <v>5101.558</v>
      </c>
      <c r="I241" s="141"/>
      <c r="J241" s="142">
        <f>ROUND(I241*H241,2)</f>
        <v>0</v>
      </c>
      <c r="K241" s="138" t="s">
        <v>195</v>
      </c>
      <c r="L241" s="32"/>
      <c r="M241" s="143" t="s">
        <v>1</v>
      </c>
      <c r="N241" s="144" t="s">
        <v>42</v>
      </c>
      <c r="P241" s="145">
        <f>O241*H241</f>
        <v>0</v>
      </c>
      <c r="Q241" s="145">
        <v>0</v>
      </c>
      <c r="R241" s="145">
        <f>Q241*H241</f>
        <v>0</v>
      </c>
      <c r="S241" s="145">
        <v>0</v>
      </c>
      <c r="T241" s="146">
        <f>S241*H241</f>
        <v>0</v>
      </c>
      <c r="AR241" s="147" t="s">
        <v>184</v>
      </c>
      <c r="AT241" s="147" t="s">
        <v>191</v>
      </c>
      <c r="AU241" s="147" t="s">
        <v>87</v>
      </c>
      <c r="AY241" s="17" t="s">
        <v>185</v>
      </c>
      <c r="BE241" s="148">
        <f>IF(N241="základní",J241,0)</f>
        <v>0</v>
      </c>
      <c r="BF241" s="148">
        <f>IF(N241="snížená",J241,0)</f>
        <v>0</v>
      </c>
      <c r="BG241" s="148">
        <f>IF(N241="zákl. přenesená",J241,0)</f>
        <v>0</v>
      </c>
      <c r="BH241" s="148">
        <f>IF(N241="sníž. přenesená",J241,0)</f>
        <v>0</v>
      </c>
      <c r="BI241" s="148">
        <f>IF(N241="nulová",J241,0)</f>
        <v>0</v>
      </c>
      <c r="BJ241" s="17" t="s">
        <v>85</v>
      </c>
      <c r="BK241" s="148">
        <f>ROUND(I241*H241,2)</f>
        <v>0</v>
      </c>
      <c r="BL241" s="17" t="s">
        <v>184</v>
      </c>
      <c r="BM241" s="147" t="s">
        <v>437</v>
      </c>
    </row>
    <row r="242" spans="2:65" s="1" customFormat="1" ht="28.8" x14ac:dyDescent="0.2">
      <c r="B242" s="32"/>
      <c r="D242" s="149" t="s">
        <v>198</v>
      </c>
      <c r="F242" s="150" t="s">
        <v>438</v>
      </c>
      <c r="I242" s="151"/>
      <c r="L242" s="32"/>
      <c r="M242" s="152"/>
      <c r="T242" s="56"/>
      <c r="AT242" s="17" t="s">
        <v>198</v>
      </c>
      <c r="AU242" s="17" t="s">
        <v>87</v>
      </c>
    </row>
    <row r="243" spans="2:65" s="12" customFormat="1" x14ac:dyDescent="0.2">
      <c r="B243" s="153"/>
      <c r="D243" s="149" t="s">
        <v>199</v>
      </c>
      <c r="E243" s="154" t="s">
        <v>1</v>
      </c>
      <c r="F243" s="155" t="s">
        <v>430</v>
      </c>
      <c r="H243" s="154" t="s">
        <v>1</v>
      </c>
      <c r="I243" s="156"/>
      <c r="L243" s="153"/>
      <c r="M243" s="157"/>
      <c r="T243" s="158"/>
      <c r="AT243" s="154" t="s">
        <v>199</v>
      </c>
      <c r="AU243" s="154" t="s">
        <v>87</v>
      </c>
      <c r="AV243" s="12" t="s">
        <v>85</v>
      </c>
      <c r="AW243" s="12" t="s">
        <v>33</v>
      </c>
      <c r="AX243" s="12" t="s">
        <v>77</v>
      </c>
      <c r="AY243" s="154" t="s">
        <v>185</v>
      </c>
    </row>
    <row r="244" spans="2:65" s="13" customFormat="1" x14ac:dyDescent="0.2">
      <c r="B244" s="159"/>
      <c r="D244" s="149" t="s">
        <v>199</v>
      </c>
      <c r="E244" s="160" t="s">
        <v>1</v>
      </c>
      <c r="F244" s="161" t="s">
        <v>1052</v>
      </c>
      <c r="H244" s="162">
        <v>5101.558</v>
      </c>
      <c r="I244" s="163"/>
      <c r="L244" s="159"/>
      <c r="M244" s="164"/>
      <c r="T244" s="165"/>
      <c r="AT244" s="160" t="s">
        <v>199</v>
      </c>
      <c r="AU244" s="160" t="s">
        <v>87</v>
      </c>
      <c r="AV244" s="13" t="s">
        <v>87</v>
      </c>
      <c r="AW244" s="13" t="s">
        <v>33</v>
      </c>
      <c r="AX244" s="13" t="s">
        <v>85</v>
      </c>
      <c r="AY244" s="160" t="s">
        <v>185</v>
      </c>
    </row>
    <row r="245" spans="2:65" s="1" customFormat="1" ht="16.5" customHeight="1" x14ac:dyDescent="0.2">
      <c r="B245" s="32"/>
      <c r="C245" s="136" t="s">
        <v>463</v>
      </c>
      <c r="D245" s="136" t="s">
        <v>191</v>
      </c>
      <c r="E245" s="137" t="s">
        <v>441</v>
      </c>
      <c r="F245" s="138" t="s">
        <v>442</v>
      </c>
      <c r="G245" s="139" t="s">
        <v>443</v>
      </c>
      <c r="H245" s="140">
        <v>834.8</v>
      </c>
      <c r="I245" s="141"/>
      <c r="J245" s="142">
        <f>ROUND(I245*H245,2)</f>
        <v>0</v>
      </c>
      <c r="K245" s="138" t="s">
        <v>195</v>
      </c>
      <c r="L245" s="32"/>
      <c r="M245" s="143" t="s">
        <v>1</v>
      </c>
      <c r="N245" s="144" t="s">
        <v>42</v>
      </c>
      <c r="P245" s="145">
        <f>O245*H245</f>
        <v>0</v>
      </c>
      <c r="Q245" s="145">
        <v>0</v>
      </c>
      <c r="R245" s="145">
        <f>Q245*H245</f>
        <v>0</v>
      </c>
      <c r="S245" s="145">
        <v>0</v>
      </c>
      <c r="T245" s="146">
        <f>S245*H245</f>
        <v>0</v>
      </c>
      <c r="AR245" s="147" t="s">
        <v>184</v>
      </c>
      <c r="AT245" s="147" t="s">
        <v>191</v>
      </c>
      <c r="AU245" s="147" t="s">
        <v>87</v>
      </c>
      <c r="AY245" s="17" t="s">
        <v>185</v>
      </c>
      <c r="BE245" s="148">
        <f>IF(N245="základní",J245,0)</f>
        <v>0</v>
      </c>
      <c r="BF245" s="148">
        <f>IF(N245="snížená",J245,0)</f>
        <v>0</v>
      </c>
      <c r="BG245" s="148">
        <f>IF(N245="zákl. přenesená",J245,0)</f>
        <v>0</v>
      </c>
      <c r="BH245" s="148">
        <f>IF(N245="sníž. přenesená",J245,0)</f>
        <v>0</v>
      </c>
      <c r="BI245" s="148">
        <f>IF(N245="nulová",J245,0)</f>
        <v>0</v>
      </c>
      <c r="BJ245" s="17" t="s">
        <v>85</v>
      </c>
      <c r="BK245" s="148">
        <f>ROUND(I245*H245,2)</f>
        <v>0</v>
      </c>
      <c r="BL245" s="17" t="s">
        <v>184</v>
      </c>
      <c r="BM245" s="147" t="s">
        <v>444</v>
      </c>
    </row>
    <row r="246" spans="2:65" s="1" customFormat="1" ht="19.2" x14ac:dyDescent="0.2">
      <c r="B246" s="32"/>
      <c r="D246" s="149" t="s">
        <v>198</v>
      </c>
      <c r="F246" s="150" t="s">
        <v>445</v>
      </c>
      <c r="I246" s="151"/>
      <c r="L246" s="32"/>
      <c r="M246" s="152"/>
      <c r="T246" s="56"/>
      <c r="AT246" s="17" t="s">
        <v>198</v>
      </c>
      <c r="AU246" s="17" t="s">
        <v>87</v>
      </c>
    </row>
    <row r="247" spans="2:65" s="13" customFormat="1" x14ac:dyDescent="0.2">
      <c r="B247" s="159"/>
      <c r="D247" s="149" t="s">
        <v>199</v>
      </c>
      <c r="E247" s="160" t="s">
        <v>1</v>
      </c>
      <c r="F247" s="161" t="s">
        <v>1053</v>
      </c>
      <c r="H247" s="162">
        <v>834.8</v>
      </c>
      <c r="I247" s="163"/>
      <c r="L247" s="159"/>
      <c r="M247" s="164"/>
      <c r="T247" s="165"/>
      <c r="AT247" s="160" t="s">
        <v>199</v>
      </c>
      <c r="AU247" s="160" t="s">
        <v>87</v>
      </c>
      <c r="AV247" s="13" t="s">
        <v>87</v>
      </c>
      <c r="AW247" s="13" t="s">
        <v>33</v>
      </c>
      <c r="AX247" s="13" t="s">
        <v>85</v>
      </c>
      <c r="AY247" s="160" t="s">
        <v>185</v>
      </c>
    </row>
    <row r="248" spans="2:65" s="1" customFormat="1" ht="21.75" customHeight="1" x14ac:dyDescent="0.2">
      <c r="B248" s="32"/>
      <c r="C248" s="136" t="s">
        <v>480</v>
      </c>
      <c r="D248" s="136" t="s">
        <v>191</v>
      </c>
      <c r="E248" s="137" t="s">
        <v>1054</v>
      </c>
      <c r="F248" s="138" t="s">
        <v>1055</v>
      </c>
      <c r="G248" s="139" t="s">
        <v>382</v>
      </c>
      <c r="H248" s="140">
        <v>13.6</v>
      </c>
      <c r="I248" s="141"/>
      <c r="J248" s="142">
        <f>ROUND(I248*H248,2)</f>
        <v>0</v>
      </c>
      <c r="K248" s="138" t="s">
        <v>195</v>
      </c>
      <c r="L248" s="32"/>
      <c r="M248" s="143" t="s">
        <v>1</v>
      </c>
      <c r="N248" s="144" t="s">
        <v>42</v>
      </c>
      <c r="P248" s="145">
        <f>O248*H248</f>
        <v>0</v>
      </c>
      <c r="Q248" s="145">
        <v>0</v>
      </c>
      <c r="R248" s="145">
        <f>Q248*H248</f>
        <v>0</v>
      </c>
      <c r="S248" s="145">
        <v>0</v>
      </c>
      <c r="T248" s="146">
        <f>S248*H248</f>
        <v>0</v>
      </c>
      <c r="AR248" s="147" t="s">
        <v>184</v>
      </c>
      <c r="AT248" s="147" t="s">
        <v>191</v>
      </c>
      <c r="AU248" s="147" t="s">
        <v>87</v>
      </c>
      <c r="AY248" s="17" t="s">
        <v>185</v>
      </c>
      <c r="BE248" s="148">
        <f>IF(N248="základní",J248,0)</f>
        <v>0</v>
      </c>
      <c r="BF248" s="148">
        <f>IF(N248="snížená",J248,0)</f>
        <v>0</v>
      </c>
      <c r="BG248" s="148">
        <f>IF(N248="zákl. přenesená",J248,0)</f>
        <v>0</v>
      </c>
      <c r="BH248" s="148">
        <f>IF(N248="sníž. přenesená",J248,0)</f>
        <v>0</v>
      </c>
      <c r="BI248" s="148">
        <f>IF(N248="nulová",J248,0)</f>
        <v>0</v>
      </c>
      <c r="BJ248" s="17" t="s">
        <v>85</v>
      </c>
      <c r="BK248" s="148">
        <f>ROUND(I248*H248,2)</f>
        <v>0</v>
      </c>
      <c r="BL248" s="17" t="s">
        <v>184</v>
      </c>
      <c r="BM248" s="147" t="s">
        <v>1056</v>
      </c>
    </row>
    <row r="249" spans="2:65" s="1" customFormat="1" ht="19.2" x14ac:dyDescent="0.2">
      <c r="B249" s="32"/>
      <c r="D249" s="149" t="s">
        <v>198</v>
      </c>
      <c r="F249" s="150" t="s">
        <v>1057</v>
      </c>
      <c r="I249" s="151"/>
      <c r="L249" s="32"/>
      <c r="M249" s="152"/>
      <c r="T249" s="56"/>
      <c r="AT249" s="17" t="s">
        <v>198</v>
      </c>
      <c r="AU249" s="17" t="s">
        <v>87</v>
      </c>
    </row>
    <row r="250" spans="2:65" s="13" customFormat="1" x14ac:dyDescent="0.2">
      <c r="B250" s="159"/>
      <c r="D250" s="149" t="s">
        <v>199</v>
      </c>
      <c r="E250" s="160" t="s">
        <v>1</v>
      </c>
      <c r="F250" s="161" t="s">
        <v>1058</v>
      </c>
      <c r="H250" s="162">
        <v>13.6</v>
      </c>
      <c r="I250" s="163"/>
      <c r="L250" s="159"/>
      <c r="M250" s="164"/>
      <c r="T250" s="165"/>
      <c r="AT250" s="160" t="s">
        <v>199</v>
      </c>
      <c r="AU250" s="160" t="s">
        <v>87</v>
      </c>
      <c r="AV250" s="13" t="s">
        <v>87</v>
      </c>
      <c r="AW250" s="13" t="s">
        <v>33</v>
      </c>
      <c r="AX250" s="13" t="s">
        <v>85</v>
      </c>
      <c r="AY250" s="160" t="s">
        <v>185</v>
      </c>
    </row>
    <row r="251" spans="2:65" s="12" customFormat="1" x14ac:dyDescent="0.2">
      <c r="B251" s="153"/>
      <c r="D251" s="149" t="s">
        <v>199</v>
      </c>
      <c r="E251" s="154" t="s">
        <v>1</v>
      </c>
      <c r="F251" s="155" t="s">
        <v>1059</v>
      </c>
      <c r="H251" s="154" t="s">
        <v>1</v>
      </c>
      <c r="I251" s="156"/>
      <c r="L251" s="153"/>
      <c r="M251" s="157"/>
      <c r="T251" s="158"/>
      <c r="AT251" s="154" t="s">
        <v>199</v>
      </c>
      <c r="AU251" s="154" t="s">
        <v>87</v>
      </c>
      <c r="AV251" s="12" t="s">
        <v>85</v>
      </c>
      <c r="AW251" s="12" t="s">
        <v>33</v>
      </c>
      <c r="AX251" s="12" t="s">
        <v>77</v>
      </c>
      <c r="AY251" s="154" t="s">
        <v>185</v>
      </c>
    </row>
    <row r="252" spans="2:65" s="1" customFormat="1" ht="21.75" customHeight="1" x14ac:dyDescent="0.2">
      <c r="B252" s="32"/>
      <c r="C252" s="136" t="s">
        <v>492</v>
      </c>
      <c r="D252" s="136" t="s">
        <v>191</v>
      </c>
      <c r="E252" s="137" t="s">
        <v>448</v>
      </c>
      <c r="F252" s="138" t="s">
        <v>449</v>
      </c>
      <c r="G252" s="139" t="s">
        <v>382</v>
      </c>
      <c r="H252" s="140">
        <v>310.79000000000002</v>
      </c>
      <c r="I252" s="141"/>
      <c r="J252" s="142">
        <f>ROUND(I252*H252,2)</f>
        <v>0</v>
      </c>
      <c r="K252" s="138" t="s">
        <v>195</v>
      </c>
      <c r="L252" s="32"/>
      <c r="M252" s="143" t="s">
        <v>1</v>
      </c>
      <c r="N252" s="144" t="s">
        <v>42</v>
      </c>
      <c r="P252" s="145">
        <f>O252*H252</f>
        <v>0</v>
      </c>
      <c r="Q252" s="145">
        <v>0</v>
      </c>
      <c r="R252" s="145">
        <f>Q252*H252</f>
        <v>0</v>
      </c>
      <c r="S252" s="145">
        <v>0</v>
      </c>
      <c r="T252" s="146">
        <f>S252*H252</f>
        <v>0</v>
      </c>
      <c r="AR252" s="147" t="s">
        <v>184</v>
      </c>
      <c r="AT252" s="147" t="s">
        <v>191</v>
      </c>
      <c r="AU252" s="147" t="s">
        <v>87</v>
      </c>
      <c r="AY252" s="17" t="s">
        <v>185</v>
      </c>
      <c r="BE252" s="148">
        <f>IF(N252="základní",J252,0)</f>
        <v>0</v>
      </c>
      <c r="BF252" s="148">
        <f>IF(N252="snížená",J252,0)</f>
        <v>0</v>
      </c>
      <c r="BG252" s="148">
        <f>IF(N252="zákl. přenesená",J252,0)</f>
        <v>0</v>
      </c>
      <c r="BH252" s="148">
        <f>IF(N252="sníž. přenesená",J252,0)</f>
        <v>0</v>
      </c>
      <c r="BI252" s="148">
        <f>IF(N252="nulová",J252,0)</f>
        <v>0</v>
      </c>
      <c r="BJ252" s="17" t="s">
        <v>85</v>
      </c>
      <c r="BK252" s="148">
        <f>ROUND(I252*H252,2)</f>
        <v>0</v>
      </c>
      <c r="BL252" s="17" t="s">
        <v>184</v>
      </c>
      <c r="BM252" s="147" t="s">
        <v>450</v>
      </c>
    </row>
    <row r="253" spans="2:65" s="1" customFormat="1" ht="19.2" x14ac:dyDescent="0.2">
      <c r="B253" s="32"/>
      <c r="D253" s="149" t="s">
        <v>198</v>
      </c>
      <c r="F253" s="150" t="s">
        <v>451</v>
      </c>
      <c r="I253" s="151"/>
      <c r="L253" s="32"/>
      <c r="M253" s="152"/>
      <c r="T253" s="56"/>
      <c r="AT253" s="17" t="s">
        <v>198</v>
      </c>
      <c r="AU253" s="17" t="s">
        <v>87</v>
      </c>
    </row>
    <row r="254" spans="2:65" s="13" customFormat="1" x14ac:dyDescent="0.2">
      <c r="B254" s="159"/>
      <c r="D254" s="149" t="s">
        <v>199</v>
      </c>
      <c r="E254" s="160" t="s">
        <v>1</v>
      </c>
      <c r="F254" s="161" t="s">
        <v>1060</v>
      </c>
      <c r="H254" s="162">
        <v>11.79</v>
      </c>
      <c r="I254" s="163"/>
      <c r="L254" s="159"/>
      <c r="M254" s="164"/>
      <c r="T254" s="165"/>
      <c r="AT254" s="160" t="s">
        <v>199</v>
      </c>
      <c r="AU254" s="160" t="s">
        <v>87</v>
      </c>
      <c r="AV254" s="13" t="s">
        <v>87</v>
      </c>
      <c r="AW254" s="13" t="s">
        <v>33</v>
      </c>
      <c r="AX254" s="13" t="s">
        <v>77</v>
      </c>
      <c r="AY254" s="160" t="s">
        <v>185</v>
      </c>
    </row>
    <row r="255" spans="2:65" s="13" customFormat="1" x14ac:dyDescent="0.2">
      <c r="B255" s="159"/>
      <c r="D255" s="149" t="s">
        <v>199</v>
      </c>
      <c r="E255" s="160" t="s">
        <v>1</v>
      </c>
      <c r="F255" s="161" t="s">
        <v>1061</v>
      </c>
      <c r="H255" s="162">
        <v>299</v>
      </c>
      <c r="I255" s="163"/>
      <c r="L255" s="159"/>
      <c r="M255" s="164"/>
      <c r="T255" s="165"/>
      <c r="AT255" s="160" t="s">
        <v>199</v>
      </c>
      <c r="AU255" s="160" t="s">
        <v>87</v>
      </c>
      <c r="AV255" s="13" t="s">
        <v>87</v>
      </c>
      <c r="AW255" s="13" t="s">
        <v>33</v>
      </c>
      <c r="AX255" s="13" t="s">
        <v>77</v>
      </c>
      <c r="AY255" s="160" t="s">
        <v>185</v>
      </c>
    </row>
    <row r="256" spans="2:65" s="14" customFormat="1" x14ac:dyDescent="0.2">
      <c r="B256" s="169"/>
      <c r="D256" s="149" t="s">
        <v>199</v>
      </c>
      <c r="E256" s="170" t="s">
        <v>1</v>
      </c>
      <c r="F256" s="171" t="s">
        <v>324</v>
      </c>
      <c r="H256" s="172">
        <v>310.79000000000002</v>
      </c>
      <c r="I256" s="173"/>
      <c r="L256" s="169"/>
      <c r="M256" s="174"/>
      <c r="T256" s="175"/>
      <c r="AT256" s="170" t="s">
        <v>199</v>
      </c>
      <c r="AU256" s="170" t="s">
        <v>87</v>
      </c>
      <c r="AV256" s="14" t="s">
        <v>184</v>
      </c>
      <c r="AW256" s="14" t="s">
        <v>33</v>
      </c>
      <c r="AX256" s="14" t="s">
        <v>85</v>
      </c>
      <c r="AY256" s="170" t="s">
        <v>185</v>
      </c>
    </row>
    <row r="257" spans="2:65" s="1" customFormat="1" ht="16.5" customHeight="1" x14ac:dyDescent="0.2">
      <c r="B257" s="32"/>
      <c r="C257" s="176" t="s">
        <v>497</v>
      </c>
      <c r="D257" s="176" t="s">
        <v>455</v>
      </c>
      <c r="E257" s="177" t="s">
        <v>456</v>
      </c>
      <c r="F257" s="178" t="s">
        <v>457</v>
      </c>
      <c r="G257" s="179" t="s">
        <v>443</v>
      </c>
      <c r="H257" s="180">
        <v>363.45499999999998</v>
      </c>
      <c r="I257" s="181"/>
      <c r="J257" s="182">
        <f>ROUND(I257*H257,2)</f>
        <v>0</v>
      </c>
      <c r="K257" s="178" t="s">
        <v>195</v>
      </c>
      <c r="L257" s="183"/>
      <c r="M257" s="184" t="s">
        <v>1</v>
      </c>
      <c r="N257" s="185" t="s">
        <v>42</v>
      </c>
      <c r="P257" s="145">
        <f>O257*H257</f>
        <v>0</v>
      </c>
      <c r="Q257" s="145">
        <v>1</v>
      </c>
      <c r="R257" s="145">
        <f>Q257*H257</f>
        <v>363.45499999999998</v>
      </c>
      <c r="S257" s="145">
        <v>0</v>
      </c>
      <c r="T257" s="146">
        <f>S257*H257</f>
        <v>0</v>
      </c>
      <c r="AR257" s="147" t="s">
        <v>236</v>
      </c>
      <c r="AT257" s="147" t="s">
        <v>455</v>
      </c>
      <c r="AU257" s="147" t="s">
        <v>87</v>
      </c>
      <c r="AY257" s="17" t="s">
        <v>185</v>
      </c>
      <c r="BE257" s="148">
        <f>IF(N257="základní",J257,0)</f>
        <v>0</v>
      </c>
      <c r="BF257" s="148">
        <f>IF(N257="snížená",J257,0)</f>
        <v>0</v>
      </c>
      <c r="BG257" s="148">
        <f>IF(N257="zákl. přenesená",J257,0)</f>
        <v>0</v>
      </c>
      <c r="BH257" s="148">
        <f>IF(N257="sníž. přenesená",J257,0)</f>
        <v>0</v>
      </c>
      <c r="BI257" s="148">
        <f>IF(N257="nulová",J257,0)</f>
        <v>0</v>
      </c>
      <c r="BJ257" s="17" t="s">
        <v>85</v>
      </c>
      <c r="BK257" s="148">
        <f>ROUND(I257*H257,2)</f>
        <v>0</v>
      </c>
      <c r="BL257" s="17" t="s">
        <v>184</v>
      </c>
      <c r="BM257" s="147" t="s">
        <v>458</v>
      </c>
    </row>
    <row r="258" spans="2:65" s="1" customFormat="1" x14ac:dyDescent="0.2">
      <c r="B258" s="32"/>
      <c r="D258" s="149" t="s">
        <v>198</v>
      </c>
      <c r="F258" s="150" t="s">
        <v>457</v>
      </c>
      <c r="I258" s="151"/>
      <c r="L258" s="32"/>
      <c r="M258" s="152"/>
      <c r="T258" s="56"/>
      <c r="AT258" s="17" t="s">
        <v>198</v>
      </c>
      <c r="AU258" s="17" t="s">
        <v>87</v>
      </c>
    </row>
    <row r="259" spans="2:65" s="12" customFormat="1" x14ac:dyDescent="0.2">
      <c r="B259" s="153"/>
      <c r="D259" s="149" t="s">
        <v>199</v>
      </c>
      <c r="E259" s="154" t="s">
        <v>1</v>
      </c>
      <c r="F259" s="155" t="s">
        <v>459</v>
      </c>
      <c r="H259" s="154" t="s">
        <v>1</v>
      </c>
      <c r="I259" s="156"/>
      <c r="L259" s="153"/>
      <c r="M259" s="157"/>
      <c r="T259" s="158"/>
      <c r="AT259" s="154" t="s">
        <v>199</v>
      </c>
      <c r="AU259" s="154" t="s">
        <v>87</v>
      </c>
      <c r="AV259" s="12" t="s">
        <v>85</v>
      </c>
      <c r="AW259" s="12" t="s">
        <v>33</v>
      </c>
      <c r="AX259" s="12" t="s">
        <v>77</v>
      </c>
      <c r="AY259" s="154" t="s">
        <v>185</v>
      </c>
    </row>
    <row r="260" spans="2:65" s="13" customFormat="1" x14ac:dyDescent="0.2">
      <c r="B260" s="159"/>
      <c r="D260" s="149" t="s">
        <v>199</v>
      </c>
      <c r="E260" s="160" t="s">
        <v>1</v>
      </c>
      <c r="F260" s="161" t="s">
        <v>1062</v>
      </c>
      <c r="H260" s="162">
        <v>621.58000000000004</v>
      </c>
      <c r="I260" s="163"/>
      <c r="L260" s="159"/>
      <c r="M260" s="164"/>
      <c r="T260" s="165"/>
      <c r="AT260" s="160" t="s">
        <v>199</v>
      </c>
      <c r="AU260" s="160" t="s">
        <v>87</v>
      </c>
      <c r="AV260" s="13" t="s">
        <v>87</v>
      </c>
      <c r="AW260" s="13" t="s">
        <v>33</v>
      </c>
      <c r="AX260" s="13" t="s">
        <v>77</v>
      </c>
      <c r="AY260" s="160" t="s">
        <v>185</v>
      </c>
    </row>
    <row r="261" spans="2:65" s="12" customFormat="1" x14ac:dyDescent="0.2">
      <c r="B261" s="153"/>
      <c r="D261" s="149" t="s">
        <v>199</v>
      </c>
      <c r="E261" s="154" t="s">
        <v>1</v>
      </c>
      <c r="F261" s="155" t="s">
        <v>461</v>
      </c>
      <c r="H261" s="154" t="s">
        <v>1</v>
      </c>
      <c r="I261" s="156"/>
      <c r="L261" s="153"/>
      <c r="M261" s="157"/>
      <c r="T261" s="158"/>
      <c r="AT261" s="154" t="s">
        <v>199</v>
      </c>
      <c r="AU261" s="154" t="s">
        <v>87</v>
      </c>
      <c r="AV261" s="12" t="s">
        <v>85</v>
      </c>
      <c r="AW261" s="12" t="s">
        <v>33</v>
      </c>
      <c r="AX261" s="12" t="s">
        <v>77</v>
      </c>
      <c r="AY261" s="154" t="s">
        <v>185</v>
      </c>
    </row>
    <row r="262" spans="2:65" s="13" customFormat="1" x14ac:dyDescent="0.2">
      <c r="B262" s="159"/>
      <c r="D262" s="149" t="s">
        <v>199</v>
      </c>
      <c r="E262" s="160" t="s">
        <v>1</v>
      </c>
      <c r="F262" s="161" t="s">
        <v>1063</v>
      </c>
      <c r="H262" s="162">
        <v>-258.125</v>
      </c>
      <c r="I262" s="163"/>
      <c r="L262" s="159"/>
      <c r="M262" s="164"/>
      <c r="T262" s="165"/>
      <c r="AT262" s="160" t="s">
        <v>199</v>
      </c>
      <c r="AU262" s="160" t="s">
        <v>87</v>
      </c>
      <c r="AV262" s="13" t="s">
        <v>87</v>
      </c>
      <c r="AW262" s="13" t="s">
        <v>33</v>
      </c>
      <c r="AX262" s="13" t="s">
        <v>77</v>
      </c>
      <c r="AY262" s="160" t="s">
        <v>185</v>
      </c>
    </row>
    <row r="263" spans="2:65" s="14" customFormat="1" x14ac:dyDescent="0.2">
      <c r="B263" s="169"/>
      <c r="D263" s="149" t="s">
        <v>199</v>
      </c>
      <c r="E263" s="170" t="s">
        <v>1</v>
      </c>
      <c r="F263" s="171" t="s">
        <v>324</v>
      </c>
      <c r="H263" s="172">
        <v>363.45499999999998</v>
      </c>
      <c r="I263" s="173"/>
      <c r="L263" s="169"/>
      <c r="M263" s="174"/>
      <c r="T263" s="175"/>
      <c r="AT263" s="170" t="s">
        <v>199</v>
      </c>
      <c r="AU263" s="170" t="s">
        <v>87</v>
      </c>
      <c r="AV263" s="14" t="s">
        <v>184</v>
      </c>
      <c r="AW263" s="14" t="s">
        <v>33</v>
      </c>
      <c r="AX263" s="14" t="s">
        <v>85</v>
      </c>
      <c r="AY263" s="170" t="s">
        <v>185</v>
      </c>
    </row>
    <row r="264" spans="2:65" s="1" customFormat="1" ht="16.5" customHeight="1" x14ac:dyDescent="0.2">
      <c r="B264" s="32"/>
      <c r="C264" s="136" t="s">
        <v>506</v>
      </c>
      <c r="D264" s="136" t="s">
        <v>191</v>
      </c>
      <c r="E264" s="137" t="s">
        <v>464</v>
      </c>
      <c r="F264" s="138" t="s">
        <v>465</v>
      </c>
      <c r="G264" s="139" t="s">
        <v>382</v>
      </c>
      <c r="H264" s="140">
        <v>12.467000000000001</v>
      </c>
      <c r="I264" s="141"/>
      <c r="J264" s="142">
        <f>ROUND(I264*H264,2)</f>
        <v>0</v>
      </c>
      <c r="K264" s="138" t="s">
        <v>195</v>
      </c>
      <c r="L264" s="32"/>
      <c r="M264" s="143" t="s">
        <v>1</v>
      </c>
      <c r="N264" s="144" t="s">
        <v>42</v>
      </c>
      <c r="P264" s="145">
        <f>O264*H264</f>
        <v>0</v>
      </c>
      <c r="Q264" s="145">
        <v>0</v>
      </c>
      <c r="R264" s="145">
        <f>Q264*H264</f>
        <v>0</v>
      </c>
      <c r="S264" s="145">
        <v>0</v>
      </c>
      <c r="T264" s="146">
        <f>S264*H264</f>
        <v>0</v>
      </c>
      <c r="AR264" s="147" t="s">
        <v>184</v>
      </c>
      <c r="AT264" s="147" t="s">
        <v>191</v>
      </c>
      <c r="AU264" s="147" t="s">
        <v>87</v>
      </c>
      <c r="AY264" s="17" t="s">
        <v>185</v>
      </c>
      <c r="BE264" s="148">
        <f>IF(N264="základní",J264,0)</f>
        <v>0</v>
      </c>
      <c r="BF264" s="148">
        <f>IF(N264="snížená",J264,0)</f>
        <v>0</v>
      </c>
      <c r="BG264" s="148">
        <f>IF(N264="zákl. přenesená",J264,0)</f>
        <v>0</v>
      </c>
      <c r="BH264" s="148">
        <f>IF(N264="sníž. přenesená",J264,0)</f>
        <v>0</v>
      </c>
      <c r="BI264" s="148">
        <f>IF(N264="nulová",J264,0)</f>
        <v>0</v>
      </c>
      <c r="BJ264" s="17" t="s">
        <v>85</v>
      </c>
      <c r="BK264" s="148">
        <f>ROUND(I264*H264,2)</f>
        <v>0</v>
      </c>
      <c r="BL264" s="17" t="s">
        <v>184</v>
      </c>
      <c r="BM264" s="147" t="s">
        <v>466</v>
      </c>
    </row>
    <row r="265" spans="2:65" s="1" customFormat="1" ht="19.2" x14ac:dyDescent="0.2">
      <c r="B265" s="32"/>
      <c r="D265" s="149" t="s">
        <v>198</v>
      </c>
      <c r="F265" s="150" t="s">
        <v>467</v>
      </c>
      <c r="I265" s="151"/>
      <c r="L265" s="32"/>
      <c r="M265" s="152"/>
      <c r="T265" s="56"/>
      <c r="AT265" s="17" t="s">
        <v>198</v>
      </c>
      <c r="AU265" s="17" t="s">
        <v>87</v>
      </c>
    </row>
    <row r="266" spans="2:65" s="12" customFormat="1" x14ac:dyDescent="0.2">
      <c r="B266" s="153"/>
      <c r="D266" s="149" t="s">
        <v>199</v>
      </c>
      <c r="E266" s="154" t="s">
        <v>1</v>
      </c>
      <c r="F266" s="155" t="s">
        <v>468</v>
      </c>
      <c r="H266" s="154" t="s">
        <v>1</v>
      </c>
      <c r="I266" s="156"/>
      <c r="L266" s="153"/>
      <c r="M266" s="157"/>
      <c r="T266" s="158"/>
      <c r="AT266" s="154" t="s">
        <v>199</v>
      </c>
      <c r="AU266" s="154" t="s">
        <v>87</v>
      </c>
      <c r="AV266" s="12" t="s">
        <v>85</v>
      </c>
      <c r="AW266" s="12" t="s">
        <v>33</v>
      </c>
      <c r="AX266" s="12" t="s">
        <v>77</v>
      </c>
      <c r="AY266" s="154" t="s">
        <v>185</v>
      </c>
    </row>
    <row r="267" spans="2:65" s="12" customFormat="1" x14ac:dyDescent="0.2">
      <c r="B267" s="153"/>
      <c r="D267" s="149" t="s">
        <v>199</v>
      </c>
      <c r="E267" s="154" t="s">
        <v>1</v>
      </c>
      <c r="F267" s="155" t="s">
        <v>469</v>
      </c>
      <c r="H267" s="154" t="s">
        <v>1</v>
      </c>
      <c r="I267" s="156"/>
      <c r="L267" s="153"/>
      <c r="M267" s="157"/>
      <c r="T267" s="158"/>
      <c r="AT267" s="154" t="s">
        <v>199</v>
      </c>
      <c r="AU267" s="154" t="s">
        <v>87</v>
      </c>
      <c r="AV267" s="12" t="s">
        <v>85</v>
      </c>
      <c r="AW267" s="12" t="s">
        <v>33</v>
      </c>
      <c r="AX267" s="12" t="s">
        <v>77</v>
      </c>
      <c r="AY267" s="154" t="s">
        <v>185</v>
      </c>
    </row>
    <row r="268" spans="2:65" s="13" customFormat="1" x14ac:dyDescent="0.2">
      <c r="B268" s="159"/>
      <c r="D268" s="149" t="s">
        <v>199</v>
      </c>
      <c r="E268" s="160" t="s">
        <v>1</v>
      </c>
      <c r="F268" s="161" t="s">
        <v>1064</v>
      </c>
      <c r="H268" s="162">
        <v>31.5</v>
      </c>
      <c r="I268" s="163"/>
      <c r="L268" s="159"/>
      <c r="M268" s="164"/>
      <c r="T268" s="165"/>
      <c r="AT268" s="160" t="s">
        <v>199</v>
      </c>
      <c r="AU268" s="160" t="s">
        <v>87</v>
      </c>
      <c r="AV268" s="13" t="s">
        <v>87</v>
      </c>
      <c r="AW268" s="13" t="s">
        <v>33</v>
      </c>
      <c r="AX268" s="13" t="s">
        <v>77</v>
      </c>
      <c r="AY268" s="160" t="s">
        <v>185</v>
      </c>
    </row>
    <row r="269" spans="2:65" s="13" customFormat="1" x14ac:dyDescent="0.2">
      <c r="B269" s="159"/>
      <c r="D269" s="149" t="s">
        <v>199</v>
      </c>
      <c r="E269" s="160" t="s">
        <v>1</v>
      </c>
      <c r="F269" s="161" t="s">
        <v>1065</v>
      </c>
      <c r="H269" s="162">
        <v>8.2080000000000002</v>
      </c>
      <c r="I269" s="163"/>
      <c r="L269" s="159"/>
      <c r="M269" s="164"/>
      <c r="T269" s="165"/>
      <c r="AT269" s="160" t="s">
        <v>199</v>
      </c>
      <c r="AU269" s="160" t="s">
        <v>87</v>
      </c>
      <c r="AV269" s="13" t="s">
        <v>87</v>
      </c>
      <c r="AW269" s="13" t="s">
        <v>33</v>
      </c>
      <c r="AX269" s="13" t="s">
        <v>77</v>
      </c>
      <c r="AY269" s="160" t="s">
        <v>185</v>
      </c>
    </row>
    <row r="270" spans="2:65" s="13" customFormat="1" x14ac:dyDescent="0.2">
      <c r="B270" s="159"/>
      <c r="D270" s="149" t="s">
        <v>199</v>
      </c>
      <c r="E270" s="160" t="s">
        <v>1</v>
      </c>
      <c r="F270" s="161" t="s">
        <v>1066</v>
      </c>
      <c r="H270" s="162">
        <v>-10.973000000000001</v>
      </c>
      <c r="I270" s="163"/>
      <c r="L270" s="159"/>
      <c r="M270" s="164"/>
      <c r="T270" s="165"/>
      <c r="AT270" s="160" t="s">
        <v>199</v>
      </c>
      <c r="AU270" s="160" t="s">
        <v>87</v>
      </c>
      <c r="AV270" s="13" t="s">
        <v>87</v>
      </c>
      <c r="AW270" s="13" t="s">
        <v>33</v>
      </c>
      <c r="AX270" s="13" t="s">
        <v>77</v>
      </c>
      <c r="AY270" s="160" t="s">
        <v>185</v>
      </c>
    </row>
    <row r="271" spans="2:65" s="12" customFormat="1" x14ac:dyDescent="0.2">
      <c r="B271" s="153"/>
      <c r="D271" s="149" t="s">
        <v>199</v>
      </c>
      <c r="E271" s="154" t="s">
        <v>1</v>
      </c>
      <c r="F271" s="155" t="s">
        <v>473</v>
      </c>
      <c r="H271" s="154" t="s">
        <v>1</v>
      </c>
      <c r="I271" s="156"/>
      <c r="L271" s="153"/>
      <c r="M271" s="157"/>
      <c r="T271" s="158"/>
      <c r="AT271" s="154" t="s">
        <v>199</v>
      </c>
      <c r="AU271" s="154" t="s">
        <v>87</v>
      </c>
      <c r="AV271" s="12" t="s">
        <v>85</v>
      </c>
      <c r="AW271" s="12" t="s">
        <v>33</v>
      </c>
      <c r="AX271" s="12" t="s">
        <v>77</v>
      </c>
      <c r="AY271" s="154" t="s">
        <v>185</v>
      </c>
    </row>
    <row r="272" spans="2:65" s="13" customFormat="1" x14ac:dyDescent="0.2">
      <c r="B272" s="159"/>
      <c r="D272" s="149" t="s">
        <v>199</v>
      </c>
      <c r="E272" s="160" t="s">
        <v>1</v>
      </c>
      <c r="F272" s="161" t="s">
        <v>1067</v>
      </c>
      <c r="H272" s="162">
        <v>-11.25</v>
      </c>
      <c r="I272" s="163"/>
      <c r="L272" s="159"/>
      <c r="M272" s="164"/>
      <c r="T272" s="165"/>
      <c r="AT272" s="160" t="s">
        <v>199</v>
      </c>
      <c r="AU272" s="160" t="s">
        <v>87</v>
      </c>
      <c r="AV272" s="13" t="s">
        <v>87</v>
      </c>
      <c r="AW272" s="13" t="s">
        <v>33</v>
      </c>
      <c r="AX272" s="13" t="s">
        <v>77</v>
      </c>
      <c r="AY272" s="160" t="s">
        <v>185</v>
      </c>
    </row>
    <row r="273" spans="2:65" s="13" customFormat="1" x14ac:dyDescent="0.2">
      <c r="B273" s="159"/>
      <c r="D273" s="149" t="s">
        <v>199</v>
      </c>
      <c r="E273" s="160" t="s">
        <v>1</v>
      </c>
      <c r="F273" s="161" t="s">
        <v>475</v>
      </c>
      <c r="H273" s="162">
        <v>-1.44</v>
      </c>
      <c r="I273" s="163"/>
      <c r="L273" s="159"/>
      <c r="M273" s="164"/>
      <c r="T273" s="165"/>
      <c r="AT273" s="160" t="s">
        <v>199</v>
      </c>
      <c r="AU273" s="160" t="s">
        <v>87</v>
      </c>
      <c r="AV273" s="13" t="s">
        <v>87</v>
      </c>
      <c r="AW273" s="13" t="s">
        <v>33</v>
      </c>
      <c r="AX273" s="13" t="s">
        <v>77</v>
      </c>
      <c r="AY273" s="160" t="s">
        <v>185</v>
      </c>
    </row>
    <row r="274" spans="2:65" s="12" customFormat="1" x14ac:dyDescent="0.2">
      <c r="B274" s="153"/>
      <c r="D274" s="149" t="s">
        <v>199</v>
      </c>
      <c r="E274" s="154" t="s">
        <v>1</v>
      </c>
      <c r="F274" s="155" t="s">
        <v>476</v>
      </c>
      <c r="H274" s="154" t="s">
        <v>1</v>
      </c>
      <c r="I274" s="156"/>
      <c r="L274" s="153"/>
      <c r="M274" s="157"/>
      <c r="T274" s="158"/>
      <c r="AT274" s="154" t="s">
        <v>199</v>
      </c>
      <c r="AU274" s="154" t="s">
        <v>87</v>
      </c>
      <c r="AV274" s="12" t="s">
        <v>85</v>
      </c>
      <c r="AW274" s="12" t="s">
        <v>33</v>
      </c>
      <c r="AX274" s="12" t="s">
        <v>77</v>
      </c>
      <c r="AY274" s="154" t="s">
        <v>185</v>
      </c>
    </row>
    <row r="275" spans="2:65" s="13" customFormat="1" x14ac:dyDescent="0.2">
      <c r="B275" s="159"/>
      <c r="D275" s="149" t="s">
        <v>199</v>
      </c>
      <c r="E275" s="160" t="s">
        <v>1</v>
      </c>
      <c r="F275" s="161" t="s">
        <v>1068</v>
      </c>
      <c r="H275" s="162">
        <v>-1.3280000000000001</v>
      </c>
      <c r="I275" s="163"/>
      <c r="L275" s="159"/>
      <c r="M275" s="164"/>
      <c r="T275" s="165"/>
      <c r="AT275" s="160" t="s">
        <v>199</v>
      </c>
      <c r="AU275" s="160" t="s">
        <v>87</v>
      </c>
      <c r="AV275" s="13" t="s">
        <v>87</v>
      </c>
      <c r="AW275" s="13" t="s">
        <v>33</v>
      </c>
      <c r="AX275" s="13" t="s">
        <v>77</v>
      </c>
      <c r="AY275" s="160" t="s">
        <v>185</v>
      </c>
    </row>
    <row r="276" spans="2:65" s="12" customFormat="1" x14ac:dyDescent="0.2">
      <c r="B276" s="153"/>
      <c r="D276" s="149" t="s">
        <v>199</v>
      </c>
      <c r="E276" s="154" t="s">
        <v>1</v>
      </c>
      <c r="F276" s="155" t="s">
        <v>478</v>
      </c>
      <c r="H276" s="154" t="s">
        <v>1</v>
      </c>
      <c r="I276" s="156"/>
      <c r="L276" s="153"/>
      <c r="M276" s="157"/>
      <c r="T276" s="158"/>
      <c r="AT276" s="154" t="s">
        <v>199</v>
      </c>
      <c r="AU276" s="154" t="s">
        <v>87</v>
      </c>
      <c r="AV276" s="12" t="s">
        <v>85</v>
      </c>
      <c r="AW276" s="12" t="s">
        <v>33</v>
      </c>
      <c r="AX276" s="12" t="s">
        <v>77</v>
      </c>
      <c r="AY276" s="154" t="s">
        <v>185</v>
      </c>
    </row>
    <row r="277" spans="2:65" s="13" customFormat="1" x14ac:dyDescent="0.2">
      <c r="B277" s="159"/>
      <c r="D277" s="149" t="s">
        <v>199</v>
      </c>
      <c r="E277" s="160" t="s">
        <v>1</v>
      </c>
      <c r="F277" s="161" t="s">
        <v>1069</v>
      </c>
      <c r="H277" s="162">
        <v>-2.25</v>
      </c>
      <c r="I277" s="163"/>
      <c r="L277" s="159"/>
      <c r="M277" s="164"/>
      <c r="T277" s="165"/>
      <c r="AT277" s="160" t="s">
        <v>199</v>
      </c>
      <c r="AU277" s="160" t="s">
        <v>87</v>
      </c>
      <c r="AV277" s="13" t="s">
        <v>87</v>
      </c>
      <c r="AW277" s="13" t="s">
        <v>33</v>
      </c>
      <c r="AX277" s="13" t="s">
        <v>77</v>
      </c>
      <c r="AY277" s="160" t="s">
        <v>185</v>
      </c>
    </row>
    <row r="278" spans="2:65" s="14" customFormat="1" x14ac:dyDescent="0.2">
      <c r="B278" s="169"/>
      <c r="D278" s="149" t="s">
        <v>199</v>
      </c>
      <c r="E278" s="170" t="s">
        <v>1</v>
      </c>
      <c r="F278" s="171" t="s">
        <v>324</v>
      </c>
      <c r="H278" s="172">
        <v>12.467000000000001</v>
      </c>
      <c r="I278" s="173"/>
      <c r="L278" s="169"/>
      <c r="M278" s="174"/>
      <c r="T278" s="175"/>
      <c r="AT278" s="170" t="s">
        <v>199</v>
      </c>
      <c r="AU278" s="170" t="s">
        <v>87</v>
      </c>
      <c r="AV278" s="14" t="s">
        <v>184</v>
      </c>
      <c r="AW278" s="14" t="s">
        <v>33</v>
      </c>
      <c r="AX278" s="14" t="s">
        <v>85</v>
      </c>
      <c r="AY278" s="170" t="s">
        <v>185</v>
      </c>
    </row>
    <row r="279" spans="2:65" s="1" customFormat="1" ht="16.5" customHeight="1" x14ac:dyDescent="0.2">
      <c r="B279" s="32"/>
      <c r="C279" s="136" t="s">
        <v>514</v>
      </c>
      <c r="D279" s="136" t="s">
        <v>191</v>
      </c>
      <c r="E279" s="137" t="s">
        <v>481</v>
      </c>
      <c r="F279" s="138" t="s">
        <v>482</v>
      </c>
      <c r="G279" s="139" t="s">
        <v>382</v>
      </c>
      <c r="H279" s="140">
        <v>10.275</v>
      </c>
      <c r="I279" s="141"/>
      <c r="J279" s="142">
        <f>ROUND(I279*H279,2)</f>
        <v>0</v>
      </c>
      <c r="K279" s="138" t="s">
        <v>195</v>
      </c>
      <c r="L279" s="32"/>
      <c r="M279" s="143" t="s">
        <v>1</v>
      </c>
      <c r="N279" s="144" t="s">
        <v>42</v>
      </c>
      <c r="P279" s="145">
        <f>O279*H279</f>
        <v>0</v>
      </c>
      <c r="Q279" s="145">
        <v>0</v>
      </c>
      <c r="R279" s="145">
        <f>Q279*H279</f>
        <v>0</v>
      </c>
      <c r="S279" s="145">
        <v>0</v>
      </c>
      <c r="T279" s="146">
        <f>S279*H279</f>
        <v>0</v>
      </c>
      <c r="AR279" s="147" t="s">
        <v>184</v>
      </c>
      <c r="AT279" s="147" t="s">
        <v>191</v>
      </c>
      <c r="AU279" s="147" t="s">
        <v>87</v>
      </c>
      <c r="AY279" s="17" t="s">
        <v>185</v>
      </c>
      <c r="BE279" s="148">
        <f>IF(N279="základní",J279,0)</f>
        <v>0</v>
      </c>
      <c r="BF279" s="148">
        <f>IF(N279="snížená",J279,0)</f>
        <v>0</v>
      </c>
      <c r="BG279" s="148">
        <f>IF(N279="zákl. přenesená",J279,0)</f>
        <v>0</v>
      </c>
      <c r="BH279" s="148">
        <f>IF(N279="sníž. přenesená",J279,0)</f>
        <v>0</v>
      </c>
      <c r="BI279" s="148">
        <f>IF(N279="nulová",J279,0)</f>
        <v>0</v>
      </c>
      <c r="BJ279" s="17" t="s">
        <v>85</v>
      </c>
      <c r="BK279" s="148">
        <f>ROUND(I279*H279,2)</f>
        <v>0</v>
      </c>
      <c r="BL279" s="17" t="s">
        <v>184</v>
      </c>
      <c r="BM279" s="147" t="s">
        <v>483</v>
      </c>
    </row>
    <row r="280" spans="2:65" s="1" customFormat="1" ht="19.2" x14ac:dyDescent="0.2">
      <c r="B280" s="32"/>
      <c r="D280" s="149" t="s">
        <v>198</v>
      </c>
      <c r="F280" s="150" t="s">
        <v>484</v>
      </c>
      <c r="I280" s="151"/>
      <c r="L280" s="32"/>
      <c r="M280" s="152"/>
      <c r="T280" s="56"/>
      <c r="AT280" s="17" t="s">
        <v>198</v>
      </c>
      <c r="AU280" s="17" t="s">
        <v>87</v>
      </c>
    </row>
    <row r="281" spans="2:65" s="12" customFormat="1" x14ac:dyDescent="0.2">
      <c r="B281" s="153"/>
      <c r="D281" s="149" t="s">
        <v>199</v>
      </c>
      <c r="E281" s="154" t="s">
        <v>1</v>
      </c>
      <c r="F281" s="155" t="s">
        <v>485</v>
      </c>
      <c r="H281" s="154" t="s">
        <v>1</v>
      </c>
      <c r="I281" s="156"/>
      <c r="L281" s="153"/>
      <c r="M281" s="157"/>
      <c r="T281" s="158"/>
      <c r="AT281" s="154" t="s">
        <v>199</v>
      </c>
      <c r="AU281" s="154" t="s">
        <v>87</v>
      </c>
      <c r="AV281" s="12" t="s">
        <v>85</v>
      </c>
      <c r="AW281" s="12" t="s">
        <v>33</v>
      </c>
      <c r="AX281" s="12" t="s">
        <v>77</v>
      </c>
      <c r="AY281" s="154" t="s">
        <v>185</v>
      </c>
    </row>
    <row r="282" spans="2:65" s="13" customFormat="1" x14ac:dyDescent="0.2">
      <c r="B282" s="159"/>
      <c r="D282" s="149" t="s">
        <v>199</v>
      </c>
      <c r="E282" s="160" t="s">
        <v>1</v>
      </c>
      <c r="F282" s="161" t="s">
        <v>1070</v>
      </c>
      <c r="H282" s="162">
        <v>3.1880000000000002</v>
      </c>
      <c r="I282" s="163"/>
      <c r="L282" s="159"/>
      <c r="M282" s="164"/>
      <c r="T282" s="165"/>
      <c r="AT282" s="160" t="s">
        <v>199</v>
      </c>
      <c r="AU282" s="160" t="s">
        <v>87</v>
      </c>
      <c r="AV282" s="13" t="s">
        <v>87</v>
      </c>
      <c r="AW282" s="13" t="s">
        <v>33</v>
      </c>
      <c r="AX282" s="13" t="s">
        <v>77</v>
      </c>
      <c r="AY282" s="160" t="s">
        <v>185</v>
      </c>
    </row>
    <row r="283" spans="2:65" s="13" customFormat="1" x14ac:dyDescent="0.2">
      <c r="B283" s="159"/>
      <c r="D283" s="149" t="s">
        <v>199</v>
      </c>
      <c r="E283" s="160" t="s">
        <v>1</v>
      </c>
      <c r="F283" s="161" t="s">
        <v>1071</v>
      </c>
      <c r="H283" s="162">
        <v>7.7850000000000001</v>
      </c>
      <c r="I283" s="163"/>
      <c r="L283" s="159"/>
      <c r="M283" s="164"/>
      <c r="T283" s="165"/>
      <c r="AT283" s="160" t="s">
        <v>199</v>
      </c>
      <c r="AU283" s="160" t="s">
        <v>87</v>
      </c>
      <c r="AV283" s="13" t="s">
        <v>87</v>
      </c>
      <c r="AW283" s="13" t="s">
        <v>33</v>
      </c>
      <c r="AX283" s="13" t="s">
        <v>77</v>
      </c>
      <c r="AY283" s="160" t="s">
        <v>185</v>
      </c>
    </row>
    <row r="284" spans="2:65" s="15" customFormat="1" x14ac:dyDescent="0.2">
      <c r="B284" s="186"/>
      <c r="D284" s="149" t="s">
        <v>199</v>
      </c>
      <c r="E284" s="187" t="s">
        <v>1</v>
      </c>
      <c r="F284" s="188" t="s">
        <v>488</v>
      </c>
      <c r="H284" s="189">
        <v>10.973000000000001</v>
      </c>
      <c r="I284" s="190"/>
      <c r="L284" s="186"/>
      <c r="M284" s="191"/>
      <c r="T284" s="192"/>
      <c r="AT284" s="187" t="s">
        <v>199</v>
      </c>
      <c r="AU284" s="187" t="s">
        <v>87</v>
      </c>
      <c r="AV284" s="15" t="s">
        <v>207</v>
      </c>
      <c r="AW284" s="15" t="s">
        <v>33</v>
      </c>
      <c r="AX284" s="15" t="s">
        <v>77</v>
      </c>
      <c r="AY284" s="187" t="s">
        <v>185</v>
      </c>
    </row>
    <row r="285" spans="2:65" s="12" customFormat="1" x14ac:dyDescent="0.2">
      <c r="B285" s="153"/>
      <c r="D285" s="149" t="s">
        <v>199</v>
      </c>
      <c r="E285" s="154" t="s">
        <v>1</v>
      </c>
      <c r="F285" s="155" t="s">
        <v>489</v>
      </c>
      <c r="H285" s="154" t="s">
        <v>1</v>
      </c>
      <c r="I285" s="156"/>
      <c r="L285" s="153"/>
      <c r="M285" s="157"/>
      <c r="T285" s="158"/>
      <c r="AT285" s="154" t="s">
        <v>199</v>
      </c>
      <c r="AU285" s="154" t="s">
        <v>87</v>
      </c>
      <c r="AV285" s="12" t="s">
        <v>85</v>
      </c>
      <c r="AW285" s="12" t="s">
        <v>33</v>
      </c>
      <c r="AX285" s="12" t="s">
        <v>77</v>
      </c>
      <c r="AY285" s="154" t="s">
        <v>185</v>
      </c>
    </row>
    <row r="286" spans="2:65" s="13" customFormat="1" x14ac:dyDescent="0.2">
      <c r="B286" s="159"/>
      <c r="D286" s="149" t="s">
        <v>199</v>
      </c>
      <c r="E286" s="160" t="s">
        <v>1</v>
      </c>
      <c r="F286" s="161" t="s">
        <v>1072</v>
      </c>
      <c r="H286" s="162">
        <v>-0.155</v>
      </c>
      <c r="I286" s="163"/>
      <c r="L286" s="159"/>
      <c r="M286" s="164"/>
      <c r="T286" s="165"/>
      <c r="AT286" s="160" t="s">
        <v>199</v>
      </c>
      <c r="AU286" s="160" t="s">
        <v>87</v>
      </c>
      <c r="AV286" s="13" t="s">
        <v>87</v>
      </c>
      <c r="AW286" s="13" t="s">
        <v>33</v>
      </c>
      <c r="AX286" s="13" t="s">
        <v>77</v>
      </c>
      <c r="AY286" s="160" t="s">
        <v>185</v>
      </c>
    </row>
    <row r="287" spans="2:65" s="13" customFormat="1" x14ac:dyDescent="0.2">
      <c r="B287" s="159"/>
      <c r="D287" s="149" t="s">
        <v>199</v>
      </c>
      <c r="E287" s="160" t="s">
        <v>1</v>
      </c>
      <c r="F287" s="161" t="s">
        <v>1073</v>
      </c>
      <c r="H287" s="162">
        <v>-0.54300000000000004</v>
      </c>
      <c r="I287" s="163"/>
      <c r="L287" s="159"/>
      <c r="M287" s="164"/>
      <c r="T287" s="165"/>
      <c r="AT287" s="160" t="s">
        <v>199</v>
      </c>
      <c r="AU287" s="160" t="s">
        <v>87</v>
      </c>
      <c r="AV287" s="13" t="s">
        <v>87</v>
      </c>
      <c r="AW287" s="13" t="s">
        <v>33</v>
      </c>
      <c r="AX287" s="13" t="s">
        <v>77</v>
      </c>
      <c r="AY287" s="160" t="s">
        <v>185</v>
      </c>
    </row>
    <row r="288" spans="2:65" s="14" customFormat="1" x14ac:dyDescent="0.2">
      <c r="B288" s="169"/>
      <c r="D288" s="149" t="s">
        <v>199</v>
      </c>
      <c r="E288" s="170" t="s">
        <v>1</v>
      </c>
      <c r="F288" s="171" t="s">
        <v>324</v>
      </c>
      <c r="H288" s="172">
        <v>10.275</v>
      </c>
      <c r="I288" s="173"/>
      <c r="L288" s="169"/>
      <c r="M288" s="174"/>
      <c r="T288" s="175"/>
      <c r="AT288" s="170" t="s">
        <v>199</v>
      </c>
      <c r="AU288" s="170" t="s">
        <v>87</v>
      </c>
      <c r="AV288" s="14" t="s">
        <v>184</v>
      </c>
      <c r="AW288" s="14" t="s">
        <v>33</v>
      </c>
      <c r="AX288" s="14" t="s">
        <v>85</v>
      </c>
      <c r="AY288" s="170" t="s">
        <v>185</v>
      </c>
    </row>
    <row r="289" spans="2:65" s="1" customFormat="1" ht="16.5" customHeight="1" x14ac:dyDescent="0.2">
      <c r="B289" s="32"/>
      <c r="C289" s="176" t="s">
        <v>522</v>
      </c>
      <c r="D289" s="176" t="s">
        <v>455</v>
      </c>
      <c r="E289" s="177" t="s">
        <v>493</v>
      </c>
      <c r="F289" s="178" t="s">
        <v>494</v>
      </c>
      <c r="G289" s="179" t="s">
        <v>443</v>
      </c>
      <c r="H289" s="180">
        <v>20.55</v>
      </c>
      <c r="I289" s="181"/>
      <c r="J289" s="182">
        <f>ROUND(I289*H289,2)</f>
        <v>0</v>
      </c>
      <c r="K289" s="178" t="s">
        <v>195</v>
      </c>
      <c r="L289" s="183"/>
      <c r="M289" s="184" t="s">
        <v>1</v>
      </c>
      <c r="N289" s="185" t="s">
        <v>42</v>
      </c>
      <c r="P289" s="145">
        <f>O289*H289</f>
        <v>0</v>
      </c>
      <c r="Q289" s="145">
        <v>1</v>
      </c>
      <c r="R289" s="145">
        <f>Q289*H289</f>
        <v>20.55</v>
      </c>
      <c r="S289" s="145">
        <v>0</v>
      </c>
      <c r="T289" s="146">
        <f>S289*H289</f>
        <v>0</v>
      </c>
      <c r="AR289" s="147" t="s">
        <v>236</v>
      </c>
      <c r="AT289" s="147" t="s">
        <v>455</v>
      </c>
      <c r="AU289" s="147" t="s">
        <v>87</v>
      </c>
      <c r="AY289" s="17" t="s">
        <v>185</v>
      </c>
      <c r="BE289" s="148">
        <f>IF(N289="základní",J289,0)</f>
        <v>0</v>
      </c>
      <c r="BF289" s="148">
        <f>IF(N289="snížená",J289,0)</f>
        <v>0</v>
      </c>
      <c r="BG289" s="148">
        <f>IF(N289="zákl. přenesená",J289,0)</f>
        <v>0</v>
      </c>
      <c r="BH289" s="148">
        <f>IF(N289="sníž. přenesená",J289,0)</f>
        <v>0</v>
      </c>
      <c r="BI289" s="148">
        <f>IF(N289="nulová",J289,0)</f>
        <v>0</v>
      </c>
      <c r="BJ289" s="17" t="s">
        <v>85</v>
      </c>
      <c r="BK289" s="148">
        <f>ROUND(I289*H289,2)</f>
        <v>0</v>
      </c>
      <c r="BL289" s="17" t="s">
        <v>184</v>
      </c>
      <c r="BM289" s="147" t="s">
        <v>495</v>
      </c>
    </row>
    <row r="290" spans="2:65" s="1" customFormat="1" x14ac:dyDescent="0.2">
      <c r="B290" s="32"/>
      <c r="D290" s="149" t="s">
        <v>198</v>
      </c>
      <c r="F290" s="150" t="s">
        <v>494</v>
      </c>
      <c r="I290" s="151"/>
      <c r="L290" s="32"/>
      <c r="M290" s="152"/>
      <c r="T290" s="56"/>
      <c r="AT290" s="17" t="s">
        <v>198</v>
      </c>
      <c r="AU290" s="17" t="s">
        <v>87</v>
      </c>
    </row>
    <row r="291" spans="2:65" s="13" customFormat="1" x14ac:dyDescent="0.2">
      <c r="B291" s="159"/>
      <c r="D291" s="149" t="s">
        <v>199</v>
      </c>
      <c r="E291" s="160" t="s">
        <v>1</v>
      </c>
      <c r="F291" s="161" t="s">
        <v>1074</v>
      </c>
      <c r="H291" s="162">
        <v>20.55</v>
      </c>
      <c r="I291" s="163"/>
      <c r="L291" s="159"/>
      <c r="M291" s="164"/>
      <c r="T291" s="165"/>
      <c r="AT291" s="160" t="s">
        <v>199</v>
      </c>
      <c r="AU291" s="160" t="s">
        <v>87</v>
      </c>
      <c r="AV291" s="13" t="s">
        <v>87</v>
      </c>
      <c r="AW291" s="13" t="s">
        <v>33</v>
      </c>
      <c r="AX291" s="13" t="s">
        <v>85</v>
      </c>
      <c r="AY291" s="160" t="s">
        <v>185</v>
      </c>
    </row>
    <row r="292" spans="2:65" s="1" customFormat="1" ht="21.75" customHeight="1" x14ac:dyDescent="0.2">
      <c r="B292" s="32"/>
      <c r="C292" s="136" t="s">
        <v>529</v>
      </c>
      <c r="D292" s="136" t="s">
        <v>191</v>
      </c>
      <c r="E292" s="137" t="s">
        <v>1075</v>
      </c>
      <c r="F292" s="138" t="s">
        <v>1076</v>
      </c>
      <c r="G292" s="139" t="s">
        <v>296</v>
      </c>
      <c r="H292" s="140">
        <v>81.16</v>
      </c>
      <c r="I292" s="141"/>
      <c r="J292" s="142">
        <f>ROUND(I292*H292,2)</f>
        <v>0</v>
      </c>
      <c r="K292" s="138" t="s">
        <v>195</v>
      </c>
      <c r="L292" s="32"/>
      <c r="M292" s="143" t="s">
        <v>1</v>
      </c>
      <c r="N292" s="144" t="s">
        <v>42</v>
      </c>
      <c r="P292" s="145">
        <f>O292*H292</f>
        <v>0</v>
      </c>
      <c r="Q292" s="145">
        <v>0</v>
      </c>
      <c r="R292" s="145">
        <f>Q292*H292</f>
        <v>0</v>
      </c>
      <c r="S292" s="145">
        <v>0</v>
      </c>
      <c r="T292" s="146">
        <f>S292*H292</f>
        <v>0</v>
      </c>
      <c r="AR292" s="147" t="s">
        <v>184</v>
      </c>
      <c r="AT292" s="147" t="s">
        <v>191</v>
      </c>
      <c r="AU292" s="147" t="s">
        <v>87</v>
      </c>
      <c r="AY292" s="17" t="s">
        <v>185</v>
      </c>
      <c r="BE292" s="148">
        <f>IF(N292="základní",J292,0)</f>
        <v>0</v>
      </c>
      <c r="BF292" s="148">
        <f>IF(N292="snížená",J292,0)</f>
        <v>0</v>
      </c>
      <c r="BG292" s="148">
        <f>IF(N292="zákl. přenesená",J292,0)</f>
        <v>0</v>
      </c>
      <c r="BH292" s="148">
        <f>IF(N292="sníž. přenesená",J292,0)</f>
        <v>0</v>
      </c>
      <c r="BI292" s="148">
        <f>IF(N292="nulová",J292,0)</f>
        <v>0</v>
      </c>
      <c r="BJ292" s="17" t="s">
        <v>85</v>
      </c>
      <c r="BK292" s="148">
        <f>ROUND(I292*H292,2)</f>
        <v>0</v>
      </c>
      <c r="BL292" s="17" t="s">
        <v>184</v>
      </c>
      <c r="BM292" s="147" t="s">
        <v>1077</v>
      </c>
    </row>
    <row r="293" spans="2:65" s="1" customFormat="1" ht="19.2" x14ac:dyDescent="0.2">
      <c r="B293" s="32"/>
      <c r="D293" s="149" t="s">
        <v>198</v>
      </c>
      <c r="F293" s="150" t="s">
        <v>1078</v>
      </c>
      <c r="I293" s="151"/>
      <c r="L293" s="32"/>
      <c r="M293" s="152"/>
      <c r="T293" s="56"/>
      <c r="AT293" s="17" t="s">
        <v>198</v>
      </c>
      <c r="AU293" s="17" t="s">
        <v>87</v>
      </c>
    </row>
    <row r="294" spans="2:65" s="13" customFormat="1" x14ac:dyDescent="0.2">
      <c r="B294" s="159"/>
      <c r="D294" s="149" t="s">
        <v>199</v>
      </c>
      <c r="E294" s="160" t="s">
        <v>1</v>
      </c>
      <c r="F294" s="161" t="s">
        <v>1079</v>
      </c>
      <c r="H294" s="162">
        <v>81.16</v>
      </c>
      <c r="I294" s="163"/>
      <c r="L294" s="159"/>
      <c r="M294" s="164"/>
      <c r="T294" s="165"/>
      <c r="AT294" s="160" t="s">
        <v>199</v>
      </c>
      <c r="AU294" s="160" t="s">
        <v>87</v>
      </c>
      <c r="AV294" s="13" t="s">
        <v>87</v>
      </c>
      <c r="AW294" s="13" t="s">
        <v>33</v>
      </c>
      <c r="AX294" s="13" t="s">
        <v>85</v>
      </c>
      <c r="AY294" s="160" t="s">
        <v>185</v>
      </c>
    </row>
    <row r="295" spans="2:65" s="1" customFormat="1" ht="16.5" customHeight="1" x14ac:dyDescent="0.2">
      <c r="B295" s="32"/>
      <c r="C295" s="136" t="s">
        <v>537</v>
      </c>
      <c r="D295" s="136" t="s">
        <v>191</v>
      </c>
      <c r="E295" s="137" t="s">
        <v>1080</v>
      </c>
      <c r="F295" s="138" t="s">
        <v>1081</v>
      </c>
      <c r="G295" s="139" t="s">
        <v>296</v>
      </c>
      <c r="H295" s="140">
        <v>81.16</v>
      </c>
      <c r="I295" s="141"/>
      <c r="J295" s="142">
        <f>ROUND(I295*H295,2)</f>
        <v>0</v>
      </c>
      <c r="K295" s="138" t="s">
        <v>195</v>
      </c>
      <c r="L295" s="32"/>
      <c r="M295" s="143" t="s">
        <v>1</v>
      </c>
      <c r="N295" s="144" t="s">
        <v>42</v>
      </c>
      <c r="P295" s="145">
        <f>O295*H295</f>
        <v>0</v>
      </c>
      <c r="Q295" s="145">
        <v>0</v>
      </c>
      <c r="R295" s="145">
        <f>Q295*H295</f>
        <v>0</v>
      </c>
      <c r="S295" s="145">
        <v>0</v>
      </c>
      <c r="T295" s="146">
        <f>S295*H295</f>
        <v>0</v>
      </c>
      <c r="AR295" s="147" t="s">
        <v>184</v>
      </c>
      <c r="AT295" s="147" t="s">
        <v>191</v>
      </c>
      <c r="AU295" s="147" t="s">
        <v>87</v>
      </c>
      <c r="AY295" s="17" t="s">
        <v>185</v>
      </c>
      <c r="BE295" s="148">
        <f>IF(N295="základní",J295,0)</f>
        <v>0</v>
      </c>
      <c r="BF295" s="148">
        <f>IF(N295="snížená",J295,0)</f>
        <v>0</v>
      </c>
      <c r="BG295" s="148">
        <f>IF(N295="zákl. přenesená",J295,0)</f>
        <v>0</v>
      </c>
      <c r="BH295" s="148">
        <f>IF(N295="sníž. přenesená",J295,0)</f>
        <v>0</v>
      </c>
      <c r="BI295" s="148">
        <f>IF(N295="nulová",J295,0)</f>
        <v>0</v>
      </c>
      <c r="BJ295" s="17" t="s">
        <v>85</v>
      </c>
      <c r="BK295" s="148">
        <f>ROUND(I295*H295,2)</f>
        <v>0</v>
      </c>
      <c r="BL295" s="17" t="s">
        <v>184</v>
      </c>
      <c r="BM295" s="147" t="s">
        <v>1082</v>
      </c>
    </row>
    <row r="296" spans="2:65" s="1" customFormat="1" ht="19.2" x14ac:dyDescent="0.2">
      <c r="B296" s="32"/>
      <c r="D296" s="149" t="s">
        <v>198</v>
      </c>
      <c r="F296" s="150" t="s">
        <v>1083</v>
      </c>
      <c r="I296" s="151"/>
      <c r="L296" s="32"/>
      <c r="M296" s="152"/>
      <c r="T296" s="56"/>
      <c r="AT296" s="17" t="s">
        <v>198</v>
      </c>
      <c r="AU296" s="17" t="s">
        <v>87</v>
      </c>
    </row>
    <row r="297" spans="2:65" s="13" customFormat="1" x14ac:dyDescent="0.2">
      <c r="B297" s="159"/>
      <c r="D297" s="149" t="s">
        <v>199</v>
      </c>
      <c r="E297" s="160" t="s">
        <v>1</v>
      </c>
      <c r="F297" s="161" t="s">
        <v>1084</v>
      </c>
      <c r="H297" s="162">
        <v>81.16</v>
      </c>
      <c r="I297" s="163"/>
      <c r="L297" s="159"/>
      <c r="M297" s="164"/>
      <c r="T297" s="165"/>
      <c r="AT297" s="160" t="s">
        <v>199</v>
      </c>
      <c r="AU297" s="160" t="s">
        <v>87</v>
      </c>
      <c r="AV297" s="13" t="s">
        <v>87</v>
      </c>
      <c r="AW297" s="13" t="s">
        <v>33</v>
      </c>
      <c r="AX297" s="13" t="s">
        <v>85</v>
      </c>
      <c r="AY297" s="160" t="s">
        <v>185</v>
      </c>
    </row>
    <row r="298" spans="2:65" s="1" customFormat="1" ht="16.5" customHeight="1" x14ac:dyDescent="0.2">
      <c r="B298" s="32"/>
      <c r="C298" s="176" t="s">
        <v>543</v>
      </c>
      <c r="D298" s="176" t="s">
        <v>455</v>
      </c>
      <c r="E298" s="177" t="s">
        <v>1085</v>
      </c>
      <c r="F298" s="178" t="s">
        <v>1086</v>
      </c>
      <c r="G298" s="179" t="s">
        <v>1087</v>
      </c>
      <c r="H298" s="180">
        <v>2.4350000000000001</v>
      </c>
      <c r="I298" s="181"/>
      <c r="J298" s="182">
        <f>ROUND(I298*H298,2)</f>
        <v>0</v>
      </c>
      <c r="K298" s="178" t="s">
        <v>195</v>
      </c>
      <c r="L298" s="183"/>
      <c r="M298" s="184" t="s">
        <v>1</v>
      </c>
      <c r="N298" s="185" t="s">
        <v>42</v>
      </c>
      <c r="P298" s="145">
        <f>O298*H298</f>
        <v>0</v>
      </c>
      <c r="Q298" s="145">
        <v>1E-3</v>
      </c>
      <c r="R298" s="145">
        <f>Q298*H298</f>
        <v>2.4350000000000001E-3</v>
      </c>
      <c r="S298" s="145">
        <v>0</v>
      </c>
      <c r="T298" s="146">
        <f>S298*H298</f>
        <v>0</v>
      </c>
      <c r="AR298" s="147" t="s">
        <v>236</v>
      </c>
      <c r="AT298" s="147" t="s">
        <v>455</v>
      </c>
      <c r="AU298" s="147" t="s">
        <v>87</v>
      </c>
      <c r="AY298" s="17" t="s">
        <v>185</v>
      </c>
      <c r="BE298" s="148">
        <f>IF(N298="základní",J298,0)</f>
        <v>0</v>
      </c>
      <c r="BF298" s="148">
        <f>IF(N298="snížená",J298,0)</f>
        <v>0</v>
      </c>
      <c r="BG298" s="148">
        <f>IF(N298="zákl. přenesená",J298,0)</f>
        <v>0</v>
      </c>
      <c r="BH298" s="148">
        <f>IF(N298="sníž. přenesená",J298,0)</f>
        <v>0</v>
      </c>
      <c r="BI298" s="148">
        <f>IF(N298="nulová",J298,0)</f>
        <v>0</v>
      </c>
      <c r="BJ298" s="17" t="s">
        <v>85</v>
      </c>
      <c r="BK298" s="148">
        <f>ROUND(I298*H298,2)</f>
        <v>0</v>
      </c>
      <c r="BL298" s="17" t="s">
        <v>184</v>
      </c>
      <c r="BM298" s="147" t="s">
        <v>1088</v>
      </c>
    </row>
    <row r="299" spans="2:65" s="1" customFormat="1" x14ac:dyDescent="0.2">
      <c r="B299" s="32"/>
      <c r="D299" s="149" t="s">
        <v>198</v>
      </c>
      <c r="F299" s="150" t="s">
        <v>1086</v>
      </c>
      <c r="I299" s="151"/>
      <c r="L299" s="32"/>
      <c r="M299" s="152"/>
      <c r="T299" s="56"/>
      <c r="AT299" s="17" t="s">
        <v>198</v>
      </c>
      <c r="AU299" s="17" t="s">
        <v>87</v>
      </c>
    </row>
    <row r="300" spans="2:65" s="12" customFormat="1" x14ac:dyDescent="0.2">
      <c r="B300" s="153"/>
      <c r="D300" s="149" t="s">
        <v>199</v>
      </c>
      <c r="E300" s="154" t="s">
        <v>1</v>
      </c>
      <c r="F300" s="155" t="s">
        <v>1089</v>
      </c>
      <c r="H300" s="154" t="s">
        <v>1</v>
      </c>
      <c r="I300" s="156"/>
      <c r="L300" s="153"/>
      <c r="M300" s="157"/>
      <c r="T300" s="158"/>
      <c r="AT300" s="154" t="s">
        <v>199</v>
      </c>
      <c r="AU300" s="154" t="s">
        <v>87</v>
      </c>
      <c r="AV300" s="12" t="s">
        <v>85</v>
      </c>
      <c r="AW300" s="12" t="s">
        <v>33</v>
      </c>
      <c r="AX300" s="12" t="s">
        <v>77</v>
      </c>
      <c r="AY300" s="154" t="s">
        <v>185</v>
      </c>
    </row>
    <row r="301" spans="2:65" s="13" customFormat="1" x14ac:dyDescent="0.2">
      <c r="B301" s="159"/>
      <c r="D301" s="149" t="s">
        <v>199</v>
      </c>
      <c r="E301" s="160" t="s">
        <v>1</v>
      </c>
      <c r="F301" s="161" t="s">
        <v>1090</v>
      </c>
      <c r="H301" s="162">
        <v>2.4350000000000001</v>
      </c>
      <c r="I301" s="163"/>
      <c r="L301" s="159"/>
      <c r="M301" s="164"/>
      <c r="T301" s="165"/>
      <c r="AT301" s="160" t="s">
        <v>199</v>
      </c>
      <c r="AU301" s="160" t="s">
        <v>87</v>
      </c>
      <c r="AV301" s="13" t="s">
        <v>87</v>
      </c>
      <c r="AW301" s="13" t="s">
        <v>33</v>
      </c>
      <c r="AX301" s="13" t="s">
        <v>85</v>
      </c>
      <c r="AY301" s="160" t="s">
        <v>185</v>
      </c>
    </row>
    <row r="302" spans="2:65" s="1" customFormat="1" ht="16.5" customHeight="1" x14ac:dyDescent="0.2">
      <c r="B302" s="32"/>
      <c r="C302" s="136" t="s">
        <v>552</v>
      </c>
      <c r="D302" s="136" t="s">
        <v>191</v>
      </c>
      <c r="E302" s="137" t="s">
        <v>1091</v>
      </c>
      <c r="F302" s="138" t="s">
        <v>1092</v>
      </c>
      <c r="G302" s="139" t="s">
        <v>296</v>
      </c>
      <c r="H302" s="140">
        <v>81.16</v>
      </c>
      <c r="I302" s="141"/>
      <c r="J302" s="142">
        <f>ROUND(I302*H302,2)</f>
        <v>0</v>
      </c>
      <c r="K302" s="138" t="s">
        <v>195</v>
      </c>
      <c r="L302" s="32"/>
      <c r="M302" s="143" t="s">
        <v>1</v>
      </c>
      <c r="N302" s="144" t="s">
        <v>42</v>
      </c>
      <c r="P302" s="145">
        <f>O302*H302</f>
        <v>0</v>
      </c>
      <c r="Q302" s="145">
        <v>0</v>
      </c>
      <c r="R302" s="145">
        <f>Q302*H302</f>
        <v>0</v>
      </c>
      <c r="S302" s="145">
        <v>0</v>
      </c>
      <c r="T302" s="146">
        <f>S302*H302</f>
        <v>0</v>
      </c>
      <c r="AR302" s="147" t="s">
        <v>184</v>
      </c>
      <c r="AT302" s="147" t="s">
        <v>191</v>
      </c>
      <c r="AU302" s="147" t="s">
        <v>87</v>
      </c>
      <c r="AY302" s="17" t="s">
        <v>185</v>
      </c>
      <c r="BE302" s="148">
        <f>IF(N302="základní",J302,0)</f>
        <v>0</v>
      </c>
      <c r="BF302" s="148">
        <f>IF(N302="snížená",J302,0)</f>
        <v>0</v>
      </c>
      <c r="BG302" s="148">
        <f>IF(N302="zákl. přenesená",J302,0)</f>
        <v>0</v>
      </c>
      <c r="BH302" s="148">
        <f>IF(N302="sníž. přenesená",J302,0)</f>
        <v>0</v>
      </c>
      <c r="BI302" s="148">
        <f>IF(N302="nulová",J302,0)</f>
        <v>0</v>
      </c>
      <c r="BJ302" s="17" t="s">
        <v>85</v>
      </c>
      <c r="BK302" s="148">
        <f>ROUND(I302*H302,2)</f>
        <v>0</v>
      </c>
      <c r="BL302" s="17" t="s">
        <v>184</v>
      </c>
      <c r="BM302" s="147" t="s">
        <v>1093</v>
      </c>
    </row>
    <row r="303" spans="2:65" s="1" customFormat="1" x14ac:dyDescent="0.2">
      <c r="B303" s="32"/>
      <c r="D303" s="149" t="s">
        <v>198</v>
      </c>
      <c r="F303" s="150" t="s">
        <v>1094</v>
      </c>
      <c r="I303" s="151"/>
      <c r="L303" s="32"/>
      <c r="M303" s="152"/>
      <c r="T303" s="56"/>
      <c r="AT303" s="17" t="s">
        <v>198</v>
      </c>
      <c r="AU303" s="17" t="s">
        <v>87</v>
      </c>
    </row>
    <row r="304" spans="2:65" s="13" customFormat="1" x14ac:dyDescent="0.2">
      <c r="B304" s="159"/>
      <c r="D304" s="149" t="s">
        <v>199</v>
      </c>
      <c r="E304" s="160" t="s">
        <v>1</v>
      </c>
      <c r="F304" s="161" t="s">
        <v>1095</v>
      </c>
      <c r="H304" s="162">
        <v>81.16</v>
      </c>
      <c r="I304" s="163"/>
      <c r="L304" s="159"/>
      <c r="M304" s="164"/>
      <c r="T304" s="165"/>
      <c r="AT304" s="160" t="s">
        <v>199</v>
      </c>
      <c r="AU304" s="160" t="s">
        <v>87</v>
      </c>
      <c r="AV304" s="13" t="s">
        <v>87</v>
      </c>
      <c r="AW304" s="13" t="s">
        <v>33</v>
      </c>
      <c r="AX304" s="13" t="s">
        <v>85</v>
      </c>
      <c r="AY304" s="160" t="s">
        <v>185</v>
      </c>
    </row>
    <row r="305" spans="2:65" s="1" customFormat="1" ht="16.5" customHeight="1" x14ac:dyDescent="0.2">
      <c r="B305" s="32"/>
      <c r="C305" s="136" t="s">
        <v>558</v>
      </c>
      <c r="D305" s="136" t="s">
        <v>191</v>
      </c>
      <c r="E305" s="137" t="s">
        <v>498</v>
      </c>
      <c r="F305" s="138" t="s">
        <v>499</v>
      </c>
      <c r="G305" s="139" t="s">
        <v>296</v>
      </c>
      <c r="H305" s="140">
        <v>1728.79</v>
      </c>
      <c r="I305" s="141"/>
      <c r="J305" s="142">
        <f>ROUND(I305*H305,2)</f>
        <v>0</v>
      </c>
      <c r="K305" s="138" t="s">
        <v>195</v>
      </c>
      <c r="L305" s="32"/>
      <c r="M305" s="143" t="s">
        <v>1</v>
      </c>
      <c r="N305" s="144" t="s">
        <v>42</v>
      </c>
      <c r="P305" s="145">
        <f>O305*H305</f>
        <v>0</v>
      </c>
      <c r="Q305" s="145">
        <v>0</v>
      </c>
      <c r="R305" s="145">
        <f>Q305*H305</f>
        <v>0</v>
      </c>
      <c r="S305" s="145">
        <v>0</v>
      </c>
      <c r="T305" s="146">
        <f>S305*H305</f>
        <v>0</v>
      </c>
      <c r="AR305" s="147" t="s">
        <v>184</v>
      </c>
      <c r="AT305" s="147" t="s">
        <v>191</v>
      </c>
      <c r="AU305" s="147" t="s">
        <v>87</v>
      </c>
      <c r="AY305" s="17" t="s">
        <v>185</v>
      </c>
      <c r="BE305" s="148">
        <f>IF(N305="základní",J305,0)</f>
        <v>0</v>
      </c>
      <c r="BF305" s="148">
        <f>IF(N305="snížená",J305,0)</f>
        <v>0</v>
      </c>
      <c r="BG305" s="148">
        <f>IF(N305="zákl. přenesená",J305,0)</f>
        <v>0</v>
      </c>
      <c r="BH305" s="148">
        <f>IF(N305="sníž. přenesená",J305,0)</f>
        <v>0</v>
      </c>
      <c r="BI305" s="148">
        <f>IF(N305="nulová",J305,0)</f>
        <v>0</v>
      </c>
      <c r="BJ305" s="17" t="s">
        <v>85</v>
      </c>
      <c r="BK305" s="148">
        <f>ROUND(I305*H305,2)</f>
        <v>0</v>
      </c>
      <c r="BL305" s="17" t="s">
        <v>184</v>
      </c>
      <c r="BM305" s="147" t="s">
        <v>500</v>
      </c>
    </row>
    <row r="306" spans="2:65" s="1" customFormat="1" x14ac:dyDescent="0.2">
      <c r="B306" s="32"/>
      <c r="D306" s="149" t="s">
        <v>198</v>
      </c>
      <c r="F306" s="150" t="s">
        <v>501</v>
      </c>
      <c r="I306" s="151"/>
      <c r="L306" s="32"/>
      <c r="M306" s="152"/>
      <c r="T306" s="56"/>
      <c r="AT306" s="17" t="s">
        <v>198</v>
      </c>
      <c r="AU306" s="17" t="s">
        <v>87</v>
      </c>
    </row>
    <row r="307" spans="2:65" s="13" customFormat="1" x14ac:dyDescent="0.2">
      <c r="B307" s="159"/>
      <c r="D307" s="149" t="s">
        <v>199</v>
      </c>
      <c r="E307" s="160" t="s">
        <v>1</v>
      </c>
      <c r="F307" s="161" t="s">
        <v>1096</v>
      </c>
      <c r="H307" s="162">
        <v>1350</v>
      </c>
      <c r="I307" s="163"/>
      <c r="L307" s="159"/>
      <c r="M307" s="164"/>
      <c r="T307" s="165"/>
      <c r="AT307" s="160" t="s">
        <v>199</v>
      </c>
      <c r="AU307" s="160" t="s">
        <v>87</v>
      </c>
      <c r="AV307" s="13" t="s">
        <v>87</v>
      </c>
      <c r="AW307" s="13" t="s">
        <v>33</v>
      </c>
      <c r="AX307" s="13" t="s">
        <v>77</v>
      </c>
      <c r="AY307" s="160" t="s">
        <v>185</v>
      </c>
    </row>
    <row r="308" spans="2:65" s="13" customFormat="1" x14ac:dyDescent="0.2">
      <c r="B308" s="159"/>
      <c r="D308" s="149" t="s">
        <v>199</v>
      </c>
      <c r="E308" s="160" t="s">
        <v>1</v>
      </c>
      <c r="F308" s="161" t="s">
        <v>1097</v>
      </c>
      <c r="H308" s="162">
        <v>378.79</v>
      </c>
      <c r="I308" s="163"/>
      <c r="L308" s="159"/>
      <c r="M308" s="164"/>
      <c r="T308" s="165"/>
      <c r="AT308" s="160" t="s">
        <v>199</v>
      </c>
      <c r="AU308" s="160" t="s">
        <v>87</v>
      </c>
      <c r="AV308" s="13" t="s">
        <v>87</v>
      </c>
      <c r="AW308" s="13" t="s">
        <v>33</v>
      </c>
      <c r="AX308" s="13" t="s">
        <v>77</v>
      </c>
      <c r="AY308" s="160" t="s">
        <v>185</v>
      </c>
    </row>
    <row r="309" spans="2:65" s="14" customFormat="1" x14ac:dyDescent="0.2">
      <c r="B309" s="169"/>
      <c r="D309" s="149" t="s">
        <v>199</v>
      </c>
      <c r="E309" s="170" t="s">
        <v>1</v>
      </c>
      <c r="F309" s="171" t="s">
        <v>324</v>
      </c>
      <c r="H309" s="172">
        <v>1728.79</v>
      </c>
      <c r="I309" s="173"/>
      <c r="L309" s="169"/>
      <c r="M309" s="174"/>
      <c r="T309" s="175"/>
      <c r="AT309" s="170" t="s">
        <v>199</v>
      </c>
      <c r="AU309" s="170" t="s">
        <v>87</v>
      </c>
      <c r="AV309" s="14" t="s">
        <v>184</v>
      </c>
      <c r="AW309" s="14" t="s">
        <v>33</v>
      </c>
      <c r="AX309" s="14" t="s">
        <v>85</v>
      </c>
      <c r="AY309" s="170" t="s">
        <v>185</v>
      </c>
    </row>
    <row r="310" spans="2:65" s="1" customFormat="1" ht="16.5" customHeight="1" x14ac:dyDescent="0.2">
      <c r="B310" s="32"/>
      <c r="C310" s="136" t="s">
        <v>568</v>
      </c>
      <c r="D310" s="136" t="s">
        <v>191</v>
      </c>
      <c r="E310" s="137" t="s">
        <v>1098</v>
      </c>
      <c r="F310" s="138" t="s">
        <v>1099</v>
      </c>
      <c r="G310" s="139" t="s">
        <v>382</v>
      </c>
      <c r="H310" s="140">
        <v>8.1159999999999997</v>
      </c>
      <c r="I310" s="141"/>
      <c r="J310" s="142">
        <f>ROUND(I310*H310,2)</f>
        <v>0</v>
      </c>
      <c r="K310" s="138" t="s">
        <v>195</v>
      </c>
      <c r="L310" s="32"/>
      <c r="M310" s="143" t="s">
        <v>1</v>
      </c>
      <c r="N310" s="144" t="s">
        <v>42</v>
      </c>
      <c r="P310" s="145">
        <f>O310*H310</f>
        <v>0</v>
      </c>
      <c r="Q310" s="145">
        <v>0</v>
      </c>
      <c r="R310" s="145">
        <f>Q310*H310</f>
        <v>0</v>
      </c>
      <c r="S310" s="145">
        <v>0</v>
      </c>
      <c r="T310" s="146">
        <f>S310*H310</f>
        <v>0</v>
      </c>
      <c r="AR310" s="147" t="s">
        <v>184</v>
      </c>
      <c r="AT310" s="147" t="s">
        <v>191</v>
      </c>
      <c r="AU310" s="147" t="s">
        <v>87</v>
      </c>
      <c r="AY310" s="17" t="s">
        <v>185</v>
      </c>
      <c r="BE310" s="148">
        <f>IF(N310="základní",J310,0)</f>
        <v>0</v>
      </c>
      <c r="BF310" s="148">
        <f>IF(N310="snížená",J310,0)</f>
        <v>0</v>
      </c>
      <c r="BG310" s="148">
        <f>IF(N310="zákl. přenesená",J310,0)</f>
        <v>0</v>
      </c>
      <c r="BH310" s="148">
        <f>IF(N310="sníž. přenesená",J310,0)</f>
        <v>0</v>
      </c>
      <c r="BI310" s="148">
        <f>IF(N310="nulová",J310,0)</f>
        <v>0</v>
      </c>
      <c r="BJ310" s="17" t="s">
        <v>85</v>
      </c>
      <c r="BK310" s="148">
        <f>ROUND(I310*H310,2)</f>
        <v>0</v>
      </c>
      <c r="BL310" s="17" t="s">
        <v>184</v>
      </c>
      <c r="BM310" s="147" t="s">
        <v>1100</v>
      </c>
    </row>
    <row r="311" spans="2:65" s="1" customFormat="1" x14ac:dyDescent="0.2">
      <c r="B311" s="32"/>
      <c r="D311" s="149" t="s">
        <v>198</v>
      </c>
      <c r="F311" s="150" t="s">
        <v>1101</v>
      </c>
      <c r="I311" s="151"/>
      <c r="L311" s="32"/>
      <c r="M311" s="152"/>
      <c r="T311" s="56"/>
      <c r="AT311" s="17" t="s">
        <v>198</v>
      </c>
      <c r="AU311" s="17" t="s">
        <v>87</v>
      </c>
    </row>
    <row r="312" spans="2:65" s="12" customFormat="1" x14ac:dyDescent="0.2">
      <c r="B312" s="153"/>
      <c r="D312" s="149" t="s">
        <v>199</v>
      </c>
      <c r="E312" s="154" t="s">
        <v>1</v>
      </c>
      <c r="F312" s="155" t="s">
        <v>1102</v>
      </c>
      <c r="H312" s="154" t="s">
        <v>1</v>
      </c>
      <c r="I312" s="156"/>
      <c r="L312" s="153"/>
      <c r="M312" s="157"/>
      <c r="T312" s="158"/>
      <c r="AT312" s="154" t="s">
        <v>199</v>
      </c>
      <c r="AU312" s="154" t="s">
        <v>87</v>
      </c>
      <c r="AV312" s="12" t="s">
        <v>85</v>
      </c>
      <c r="AW312" s="12" t="s">
        <v>33</v>
      </c>
      <c r="AX312" s="12" t="s">
        <v>77</v>
      </c>
      <c r="AY312" s="154" t="s">
        <v>185</v>
      </c>
    </row>
    <row r="313" spans="2:65" s="13" customFormat="1" x14ac:dyDescent="0.2">
      <c r="B313" s="159"/>
      <c r="D313" s="149" t="s">
        <v>199</v>
      </c>
      <c r="E313" s="160" t="s">
        <v>1</v>
      </c>
      <c r="F313" s="161" t="s">
        <v>1103</v>
      </c>
      <c r="H313" s="162">
        <v>8.1159999999999997</v>
      </c>
      <c r="I313" s="163"/>
      <c r="L313" s="159"/>
      <c r="M313" s="164"/>
      <c r="T313" s="165"/>
      <c r="AT313" s="160" t="s">
        <v>199</v>
      </c>
      <c r="AU313" s="160" t="s">
        <v>87</v>
      </c>
      <c r="AV313" s="13" t="s">
        <v>87</v>
      </c>
      <c r="AW313" s="13" t="s">
        <v>33</v>
      </c>
      <c r="AX313" s="13" t="s">
        <v>85</v>
      </c>
      <c r="AY313" s="160" t="s">
        <v>185</v>
      </c>
    </row>
    <row r="314" spans="2:65" s="11" customFormat="1" ht="22.95" customHeight="1" x14ac:dyDescent="0.25">
      <c r="B314" s="124"/>
      <c r="D314" s="125" t="s">
        <v>76</v>
      </c>
      <c r="E314" s="134" t="s">
        <v>87</v>
      </c>
      <c r="F314" s="134" t="s">
        <v>505</v>
      </c>
      <c r="I314" s="127"/>
      <c r="J314" s="135">
        <f>BK314</f>
        <v>0</v>
      </c>
      <c r="L314" s="124"/>
      <c r="M314" s="129"/>
      <c r="P314" s="130">
        <f>SUM(P315:P324)</f>
        <v>0</v>
      </c>
      <c r="R314" s="130">
        <f>SUM(R315:R324)</f>
        <v>45.596112000000005</v>
      </c>
      <c r="T314" s="131">
        <f>SUM(T315:T324)</f>
        <v>0</v>
      </c>
      <c r="AR314" s="125" t="s">
        <v>85</v>
      </c>
      <c r="AT314" s="132" t="s">
        <v>76</v>
      </c>
      <c r="AU314" s="132" t="s">
        <v>85</v>
      </c>
      <c r="AY314" s="125" t="s">
        <v>185</v>
      </c>
      <c r="BK314" s="133">
        <f>SUM(BK315:BK324)</f>
        <v>0</v>
      </c>
    </row>
    <row r="315" spans="2:65" s="1" customFormat="1" ht="16.5" customHeight="1" x14ac:dyDescent="0.2">
      <c r="B315" s="32"/>
      <c r="C315" s="136" t="s">
        <v>575</v>
      </c>
      <c r="D315" s="136" t="s">
        <v>191</v>
      </c>
      <c r="E315" s="137" t="s">
        <v>507</v>
      </c>
      <c r="F315" s="138" t="s">
        <v>508</v>
      </c>
      <c r="G315" s="139" t="s">
        <v>382</v>
      </c>
      <c r="H315" s="140">
        <v>16.96</v>
      </c>
      <c r="I315" s="141"/>
      <c r="J315" s="142">
        <f>ROUND(I315*H315,2)</f>
        <v>0</v>
      </c>
      <c r="K315" s="138" t="s">
        <v>195</v>
      </c>
      <c r="L315" s="32"/>
      <c r="M315" s="143" t="s">
        <v>1</v>
      </c>
      <c r="N315" s="144" t="s">
        <v>42</v>
      </c>
      <c r="P315" s="145">
        <f>O315*H315</f>
        <v>0</v>
      </c>
      <c r="Q315" s="145">
        <v>1.665</v>
      </c>
      <c r="R315" s="145">
        <f>Q315*H315</f>
        <v>28.238400000000002</v>
      </c>
      <c r="S315" s="145">
        <v>0</v>
      </c>
      <c r="T315" s="146">
        <f>S315*H315</f>
        <v>0</v>
      </c>
      <c r="AR315" s="147" t="s">
        <v>184</v>
      </c>
      <c r="AT315" s="147" t="s">
        <v>191</v>
      </c>
      <c r="AU315" s="147" t="s">
        <v>87</v>
      </c>
      <c r="AY315" s="17" t="s">
        <v>185</v>
      </c>
      <c r="BE315" s="148">
        <f>IF(N315="základní",J315,0)</f>
        <v>0</v>
      </c>
      <c r="BF315" s="148">
        <f>IF(N315="snížená",J315,0)</f>
        <v>0</v>
      </c>
      <c r="BG315" s="148">
        <f>IF(N315="zákl. přenesená",J315,0)</f>
        <v>0</v>
      </c>
      <c r="BH315" s="148">
        <f>IF(N315="sníž. přenesená",J315,0)</f>
        <v>0</v>
      </c>
      <c r="BI315" s="148">
        <f>IF(N315="nulová",J315,0)</f>
        <v>0</v>
      </c>
      <c r="BJ315" s="17" t="s">
        <v>85</v>
      </c>
      <c r="BK315" s="148">
        <f>ROUND(I315*H315,2)</f>
        <v>0</v>
      </c>
      <c r="BL315" s="17" t="s">
        <v>184</v>
      </c>
      <c r="BM315" s="147" t="s">
        <v>509</v>
      </c>
    </row>
    <row r="316" spans="2:65" s="1" customFormat="1" ht="19.2" x14ac:dyDescent="0.2">
      <c r="B316" s="32"/>
      <c r="D316" s="149" t="s">
        <v>198</v>
      </c>
      <c r="F316" s="150" t="s">
        <v>510</v>
      </c>
      <c r="I316" s="151"/>
      <c r="L316" s="32"/>
      <c r="M316" s="152"/>
      <c r="T316" s="56"/>
      <c r="AT316" s="17" t="s">
        <v>198</v>
      </c>
      <c r="AU316" s="17" t="s">
        <v>87</v>
      </c>
    </row>
    <row r="317" spans="2:65" s="13" customFormat="1" x14ac:dyDescent="0.2">
      <c r="B317" s="159"/>
      <c r="D317" s="149" t="s">
        <v>199</v>
      </c>
      <c r="E317" s="160" t="s">
        <v>1</v>
      </c>
      <c r="F317" s="161" t="s">
        <v>1104</v>
      </c>
      <c r="H317" s="162">
        <v>25.44</v>
      </c>
      <c r="I317" s="163"/>
      <c r="L317" s="159"/>
      <c r="M317" s="164"/>
      <c r="T317" s="165"/>
      <c r="AT317" s="160" t="s">
        <v>199</v>
      </c>
      <c r="AU317" s="160" t="s">
        <v>87</v>
      </c>
      <c r="AV317" s="13" t="s">
        <v>87</v>
      </c>
      <c r="AW317" s="13" t="s">
        <v>33</v>
      </c>
      <c r="AX317" s="13" t="s">
        <v>77</v>
      </c>
      <c r="AY317" s="160" t="s">
        <v>185</v>
      </c>
    </row>
    <row r="318" spans="2:65" s="12" customFormat="1" x14ac:dyDescent="0.2">
      <c r="B318" s="153"/>
      <c r="D318" s="149" t="s">
        <v>199</v>
      </c>
      <c r="E318" s="154" t="s">
        <v>1</v>
      </c>
      <c r="F318" s="155" t="s">
        <v>512</v>
      </c>
      <c r="H318" s="154" t="s">
        <v>1</v>
      </c>
      <c r="I318" s="156"/>
      <c r="L318" s="153"/>
      <c r="M318" s="157"/>
      <c r="T318" s="158"/>
      <c r="AT318" s="154" t="s">
        <v>199</v>
      </c>
      <c r="AU318" s="154" t="s">
        <v>87</v>
      </c>
      <c r="AV318" s="12" t="s">
        <v>85</v>
      </c>
      <c r="AW318" s="12" t="s">
        <v>33</v>
      </c>
      <c r="AX318" s="12" t="s">
        <v>77</v>
      </c>
      <c r="AY318" s="154" t="s">
        <v>185</v>
      </c>
    </row>
    <row r="319" spans="2:65" s="13" customFormat="1" x14ac:dyDescent="0.2">
      <c r="B319" s="159"/>
      <c r="D319" s="149" t="s">
        <v>199</v>
      </c>
      <c r="E319" s="160" t="s">
        <v>1</v>
      </c>
      <c r="F319" s="161" t="s">
        <v>1105</v>
      </c>
      <c r="H319" s="162">
        <v>-8.48</v>
      </c>
      <c r="I319" s="163"/>
      <c r="L319" s="159"/>
      <c r="M319" s="164"/>
      <c r="T319" s="165"/>
      <c r="AT319" s="160" t="s">
        <v>199</v>
      </c>
      <c r="AU319" s="160" t="s">
        <v>87</v>
      </c>
      <c r="AV319" s="13" t="s">
        <v>87</v>
      </c>
      <c r="AW319" s="13" t="s">
        <v>33</v>
      </c>
      <c r="AX319" s="13" t="s">
        <v>77</v>
      </c>
      <c r="AY319" s="160" t="s">
        <v>185</v>
      </c>
    </row>
    <row r="320" spans="2:65" s="14" customFormat="1" x14ac:dyDescent="0.2">
      <c r="B320" s="169"/>
      <c r="D320" s="149" t="s">
        <v>199</v>
      </c>
      <c r="E320" s="170" t="s">
        <v>1</v>
      </c>
      <c r="F320" s="171" t="s">
        <v>324</v>
      </c>
      <c r="H320" s="172">
        <v>16.96</v>
      </c>
      <c r="I320" s="173"/>
      <c r="L320" s="169"/>
      <c r="M320" s="174"/>
      <c r="T320" s="175"/>
      <c r="AT320" s="170" t="s">
        <v>199</v>
      </c>
      <c r="AU320" s="170" t="s">
        <v>87</v>
      </c>
      <c r="AV320" s="14" t="s">
        <v>184</v>
      </c>
      <c r="AW320" s="14" t="s">
        <v>33</v>
      </c>
      <c r="AX320" s="14" t="s">
        <v>85</v>
      </c>
      <c r="AY320" s="170" t="s">
        <v>185</v>
      </c>
    </row>
    <row r="321" spans="2:65" s="1" customFormat="1" ht="24.15" customHeight="1" x14ac:dyDescent="0.2">
      <c r="B321" s="32"/>
      <c r="C321" s="136" t="s">
        <v>584</v>
      </c>
      <c r="D321" s="136" t="s">
        <v>191</v>
      </c>
      <c r="E321" s="137" t="s">
        <v>515</v>
      </c>
      <c r="F321" s="138" t="s">
        <v>516</v>
      </c>
      <c r="G321" s="139" t="s">
        <v>365</v>
      </c>
      <c r="H321" s="140">
        <v>84.8</v>
      </c>
      <c r="I321" s="141"/>
      <c r="J321" s="142">
        <f>ROUND(I321*H321,2)</f>
        <v>0</v>
      </c>
      <c r="K321" s="138" t="s">
        <v>195</v>
      </c>
      <c r="L321" s="32"/>
      <c r="M321" s="143" t="s">
        <v>1</v>
      </c>
      <c r="N321" s="144" t="s">
        <v>42</v>
      </c>
      <c r="P321" s="145">
        <f>O321*H321</f>
        <v>0</v>
      </c>
      <c r="Q321" s="145">
        <v>0.20469000000000001</v>
      </c>
      <c r="R321" s="145">
        <f>Q321*H321</f>
        <v>17.357711999999999</v>
      </c>
      <c r="S321" s="145">
        <v>0</v>
      </c>
      <c r="T321" s="146">
        <f>S321*H321</f>
        <v>0</v>
      </c>
      <c r="AR321" s="147" t="s">
        <v>184</v>
      </c>
      <c r="AT321" s="147" t="s">
        <v>191</v>
      </c>
      <c r="AU321" s="147" t="s">
        <v>87</v>
      </c>
      <c r="AY321" s="17" t="s">
        <v>185</v>
      </c>
      <c r="BE321" s="148">
        <f>IF(N321="základní",J321,0)</f>
        <v>0</v>
      </c>
      <c r="BF321" s="148">
        <f>IF(N321="snížená",J321,0)</f>
        <v>0</v>
      </c>
      <c r="BG321" s="148">
        <f>IF(N321="zákl. přenesená",J321,0)</f>
        <v>0</v>
      </c>
      <c r="BH321" s="148">
        <f>IF(N321="sníž. přenesená",J321,0)</f>
        <v>0</v>
      </c>
      <c r="BI321" s="148">
        <f>IF(N321="nulová",J321,0)</f>
        <v>0</v>
      </c>
      <c r="BJ321" s="17" t="s">
        <v>85</v>
      </c>
      <c r="BK321" s="148">
        <f>ROUND(I321*H321,2)</f>
        <v>0</v>
      </c>
      <c r="BL321" s="17" t="s">
        <v>184</v>
      </c>
      <c r="BM321" s="147" t="s">
        <v>517</v>
      </c>
    </row>
    <row r="322" spans="2:65" s="1" customFormat="1" ht="19.2" x14ac:dyDescent="0.2">
      <c r="B322" s="32"/>
      <c r="D322" s="149" t="s">
        <v>198</v>
      </c>
      <c r="F322" s="150" t="s">
        <v>518</v>
      </c>
      <c r="I322" s="151"/>
      <c r="L322" s="32"/>
      <c r="M322" s="152"/>
      <c r="T322" s="56"/>
      <c r="AT322" s="17" t="s">
        <v>198</v>
      </c>
      <c r="AU322" s="17" t="s">
        <v>87</v>
      </c>
    </row>
    <row r="323" spans="2:65" s="13" customFormat="1" x14ac:dyDescent="0.2">
      <c r="B323" s="159"/>
      <c r="D323" s="149" t="s">
        <v>199</v>
      </c>
      <c r="E323" s="160" t="s">
        <v>1</v>
      </c>
      <c r="F323" s="161" t="s">
        <v>1106</v>
      </c>
      <c r="H323" s="162">
        <v>84.8</v>
      </c>
      <c r="I323" s="163"/>
      <c r="L323" s="159"/>
      <c r="M323" s="164"/>
      <c r="T323" s="165"/>
      <c r="AT323" s="160" t="s">
        <v>199</v>
      </c>
      <c r="AU323" s="160" t="s">
        <v>87</v>
      </c>
      <c r="AV323" s="13" t="s">
        <v>87</v>
      </c>
      <c r="AW323" s="13" t="s">
        <v>33</v>
      </c>
      <c r="AX323" s="13" t="s">
        <v>85</v>
      </c>
      <c r="AY323" s="160" t="s">
        <v>185</v>
      </c>
    </row>
    <row r="324" spans="2:65" s="12" customFormat="1" x14ac:dyDescent="0.2">
      <c r="B324" s="153"/>
      <c r="D324" s="149" t="s">
        <v>199</v>
      </c>
      <c r="E324" s="154" t="s">
        <v>1</v>
      </c>
      <c r="F324" s="155" t="s">
        <v>520</v>
      </c>
      <c r="H324" s="154" t="s">
        <v>1</v>
      </c>
      <c r="I324" s="156"/>
      <c r="L324" s="153"/>
      <c r="M324" s="157"/>
      <c r="T324" s="158"/>
      <c r="AT324" s="154" t="s">
        <v>199</v>
      </c>
      <c r="AU324" s="154" t="s">
        <v>87</v>
      </c>
      <c r="AV324" s="12" t="s">
        <v>85</v>
      </c>
      <c r="AW324" s="12" t="s">
        <v>33</v>
      </c>
      <c r="AX324" s="12" t="s">
        <v>77</v>
      </c>
      <c r="AY324" s="154" t="s">
        <v>185</v>
      </c>
    </row>
    <row r="325" spans="2:65" s="11" customFormat="1" ht="22.95" customHeight="1" x14ac:dyDescent="0.25">
      <c r="B325" s="124"/>
      <c r="D325" s="125" t="s">
        <v>76</v>
      </c>
      <c r="E325" s="134" t="s">
        <v>207</v>
      </c>
      <c r="F325" s="134" t="s">
        <v>1107</v>
      </c>
      <c r="I325" s="127"/>
      <c r="J325" s="135">
        <f>BK325</f>
        <v>0</v>
      </c>
      <c r="L325" s="124"/>
      <c r="M325" s="129"/>
      <c r="P325" s="130">
        <f>SUM(P326:P331)</f>
        <v>0</v>
      </c>
      <c r="R325" s="130">
        <f>SUM(R326:R331)</f>
        <v>1.5594450000000002</v>
      </c>
      <c r="T325" s="131">
        <f>SUM(T326:T331)</f>
        <v>0</v>
      </c>
      <c r="AR325" s="125" t="s">
        <v>85</v>
      </c>
      <c r="AT325" s="132" t="s">
        <v>76</v>
      </c>
      <c r="AU325" s="132" t="s">
        <v>85</v>
      </c>
      <c r="AY325" s="125" t="s">
        <v>185</v>
      </c>
      <c r="BK325" s="133">
        <f>SUM(BK326:BK331)</f>
        <v>0</v>
      </c>
    </row>
    <row r="326" spans="2:65" s="1" customFormat="1" ht="16.5" customHeight="1" x14ac:dyDescent="0.2">
      <c r="B326" s="32"/>
      <c r="C326" s="136" t="s">
        <v>593</v>
      </c>
      <c r="D326" s="136" t="s">
        <v>191</v>
      </c>
      <c r="E326" s="137" t="s">
        <v>1108</v>
      </c>
      <c r="F326" s="138" t="s">
        <v>1109</v>
      </c>
      <c r="G326" s="139" t="s">
        <v>365</v>
      </c>
      <c r="H326" s="140">
        <v>3.5</v>
      </c>
      <c r="I326" s="141"/>
      <c r="J326" s="142">
        <f>ROUND(I326*H326,2)</f>
        <v>0</v>
      </c>
      <c r="K326" s="138" t="s">
        <v>195</v>
      </c>
      <c r="L326" s="32"/>
      <c r="M326" s="143" t="s">
        <v>1</v>
      </c>
      <c r="N326" s="144" t="s">
        <v>42</v>
      </c>
      <c r="P326" s="145">
        <f>O326*H326</f>
        <v>0</v>
      </c>
      <c r="Q326" s="145">
        <v>0.24127000000000001</v>
      </c>
      <c r="R326" s="145">
        <f>Q326*H326</f>
        <v>0.844445</v>
      </c>
      <c r="S326" s="145">
        <v>0</v>
      </c>
      <c r="T326" s="146">
        <f>S326*H326</f>
        <v>0</v>
      </c>
      <c r="AR326" s="147" t="s">
        <v>184</v>
      </c>
      <c r="AT326" s="147" t="s">
        <v>191</v>
      </c>
      <c r="AU326" s="147" t="s">
        <v>87</v>
      </c>
      <c r="AY326" s="17" t="s">
        <v>185</v>
      </c>
      <c r="BE326" s="148">
        <f>IF(N326="základní",J326,0)</f>
        <v>0</v>
      </c>
      <c r="BF326" s="148">
        <f>IF(N326="snížená",J326,0)</f>
        <v>0</v>
      </c>
      <c r="BG326" s="148">
        <f>IF(N326="zákl. přenesená",J326,0)</f>
        <v>0</v>
      </c>
      <c r="BH326" s="148">
        <f>IF(N326="sníž. přenesená",J326,0)</f>
        <v>0</v>
      </c>
      <c r="BI326" s="148">
        <f>IF(N326="nulová",J326,0)</f>
        <v>0</v>
      </c>
      <c r="BJ326" s="17" t="s">
        <v>85</v>
      </c>
      <c r="BK326" s="148">
        <f>ROUND(I326*H326,2)</f>
        <v>0</v>
      </c>
      <c r="BL326" s="17" t="s">
        <v>184</v>
      </c>
      <c r="BM326" s="147" t="s">
        <v>1110</v>
      </c>
    </row>
    <row r="327" spans="2:65" s="1" customFormat="1" x14ac:dyDescent="0.2">
      <c r="B327" s="32"/>
      <c r="D327" s="149" t="s">
        <v>198</v>
      </c>
      <c r="F327" s="150" t="s">
        <v>1111</v>
      </c>
      <c r="I327" s="151"/>
      <c r="L327" s="32"/>
      <c r="M327" s="152"/>
      <c r="T327" s="56"/>
      <c r="AT327" s="17" t="s">
        <v>198</v>
      </c>
      <c r="AU327" s="17" t="s">
        <v>87</v>
      </c>
    </row>
    <row r="328" spans="2:65" s="13" customFormat="1" x14ac:dyDescent="0.2">
      <c r="B328" s="159"/>
      <c r="D328" s="149" t="s">
        <v>199</v>
      </c>
      <c r="E328" s="160" t="s">
        <v>1</v>
      </c>
      <c r="F328" s="161" t="s">
        <v>1112</v>
      </c>
      <c r="H328" s="162">
        <v>3.5</v>
      </c>
      <c r="I328" s="163"/>
      <c r="L328" s="159"/>
      <c r="M328" s="164"/>
      <c r="T328" s="165"/>
      <c r="AT328" s="160" t="s">
        <v>199</v>
      </c>
      <c r="AU328" s="160" t="s">
        <v>87</v>
      </c>
      <c r="AV328" s="13" t="s">
        <v>87</v>
      </c>
      <c r="AW328" s="13" t="s">
        <v>33</v>
      </c>
      <c r="AX328" s="13" t="s">
        <v>85</v>
      </c>
      <c r="AY328" s="160" t="s">
        <v>185</v>
      </c>
    </row>
    <row r="329" spans="2:65" s="1" customFormat="1" ht="16.5" customHeight="1" x14ac:dyDescent="0.2">
      <c r="B329" s="32"/>
      <c r="C329" s="176" t="s">
        <v>602</v>
      </c>
      <c r="D329" s="176" t="s">
        <v>455</v>
      </c>
      <c r="E329" s="177" t="s">
        <v>1113</v>
      </c>
      <c r="F329" s="178" t="s">
        <v>1114</v>
      </c>
      <c r="G329" s="179" t="s">
        <v>532</v>
      </c>
      <c r="H329" s="180">
        <v>22</v>
      </c>
      <c r="I329" s="181"/>
      <c r="J329" s="182">
        <f>ROUND(I329*H329,2)</f>
        <v>0</v>
      </c>
      <c r="K329" s="178" t="s">
        <v>195</v>
      </c>
      <c r="L329" s="183"/>
      <c r="M329" s="184" t="s">
        <v>1</v>
      </c>
      <c r="N329" s="185" t="s">
        <v>42</v>
      </c>
      <c r="P329" s="145">
        <f>O329*H329</f>
        <v>0</v>
      </c>
      <c r="Q329" s="145">
        <v>3.2500000000000001E-2</v>
      </c>
      <c r="R329" s="145">
        <f>Q329*H329</f>
        <v>0.71500000000000008</v>
      </c>
      <c r="S329" s="145">
        <v>0</v>
      </c>
      <c r="T329" s="146">
        <f>S329*H329</f>
        <v>0</v>
      </c>
      <c r="AR329" s="147" t="s">
        <v>236</v>
      </c>
      <c r="AT329" s="147" t="s">
        <v>455</v>
      </c>
      <c r="AU329" s="147" t="s">
        <v>87</v>
      </c>
      <c r="AY329" s="17" t="s">
        <v>185</v>
      </c>
      <c r="BE329" s="148">
        <f>IF(N329="základní",J329,0)</f>
        <v>0</v>
      </c>
      <c r="BF329" s="148">
        <f>IF(N329="snížená",J329,0)</f>
        <v>0</v>
      </c>
      <c r="BG329" s="148">
        <f>IF(N329="zákl. přenesená",J329,0)</f>
        <v>0</v>
      </c>
      <c r="BH329" s="148">
        <f>IF(N329="sníž. přenesená",J329,0)</f>
        <v>0</v>
      </c>
      <c r="BI329" s="148">
        <f>IF(N329="nulová",J329,0)</f>
        <v>0</v>
      </c>
      <c r="BJ329" s="17" t="s">
        <v>85</v>
      </c>
      <c r="BK329" s="148">
        <f>ROUND(I329*H329,2)</f>
        <v>0</v>
      </c>
      <c r="BL329" s="17" t="s">
        <v>184</v>
      </c>
      <c r="BM329" s="147" t="s">
        <v>1115</v>
      </c>
    </row>
    <row r="330" spans="2:65" s="1" customFormat="1" x14ac:dyDescent="0.2">
      <c r="B330" s="32"/>
      <c r="D330" s="149" t="s">
        <v>198</v>
      </c>
      <c r="F330" s="150" t="s">
        <v>1114</v>
      </c>
      <c r="I330" s="151"/>
      <c r="L330" s="32"/>
      <c r="M330" s="152"/>
      <c r="T330" s="56"/>
      <c r="AT330" s="17" t="s">
        <v>198</v>
      </c>
      <c r="AU330" s="17" t="s">
        <v>87</v>
      </c>
    </row>
    <row r="331" spans="2:65" s="13" customFormat="1" x14ac:dyDescent="0.2">
      <c r="B331" s="159"/>
      <c r="D331" s="149" t="s">
        <v>199</v>
      </c>
      <c r="E331" s="160" t="s">
        <v>1</v>
      </c>
      <c r="F331" s="161" t="s">
        <v>1116</v>
      </c>
      <c r="H331" s="162">
        <v>22</v>
      </c>
      <c r="I331" s="163"/>
      <c r="L331" s="159"/>
      <c r="M331" s="164"/>
      <c r="T331" s="165"/>
      <c r="AT331" s="160" t="s">
        <v>199</v>
      </c>
      <c r="AU331" s="160" t="s">
        <v>87</v>
      </c>
      <c r="AV331" s="13" t="s">
        <v>87</v>
      </c>
      <c r="AW331" s="13" t="s">
        <v>33</v>
      </c>
      <c r="AX331" s="13" t="s">
        <v>85</v>
      </c>
      <c r="AY331" s="160" t="s">
        <v>185</v>
      </c>
    </row>
    <row r="332" spans="2:65" s="11" customFormat="1" ht="22.95" customHeight="1" x14ac:dyDescent="0.25">
      <c r="B332" s="124"/>
      <c r="D332" s="125" t="s">
        <v>76</v>
      </c>
      <c r="E332" s="134" t="s">
        <v>184</v>
      </c>
      <c r="F332" s="134" t="s">
        <v>521</v>
      </c>
      <c r="I332" s="127"/>
      <c r="J332" s="135">
        <f>BK332</f>
        <v>0</v>
      </c>
      <c r="L332" s="124"/>
      <c r="M332" s="129"/>
      <c r="P332" s="130">
        <f>SUM(P333:P343)</f>
        <v>0</v>
      </c>
      <c r="R332" s="130">
        <f>SUM(R333:R343)</f>
        <v>4.5974925000000013</v>
      </c>
      <c r="T332" s="131">
        <f>SUM(T333:T343)</f>
        <v>0</v>
      </c>
      <c r="AR332" s="125" t="s">
        <v>85</v>
      </c>
      <c r="AT332" s="132" t="s">
        <v>76</v>
      </c>
      <c r="AU332" s="132" t="s">
        <v>85</v>
      </c>
      <c r="AY332" s="125" t="s">
        <v>185</v>
      </c>
      <c r="BK332" s="133">
        <f>SUM(BK333:BK343)</f>
        <v>0</v>
      </c>
    </row>
    <row r="333" spans="2:65" s="1" customFormat="1" ht="16.5" customHeight="1" x14ac:dyDescent="0.2">
      <c r="B333" s="32"/>
      <c r="C333" s="136" t="s">
        <v>609</v>
      </c>
      <c r="D333" s="136" t="s">
        <v>191</v>
      </c>
      <c r="E333" s="137" t="s">
        <v>523</v>
      </c>
      <c r="F333" s="138" t="s">
        <v>524</v>
      </c>
      <c r="G333" s="139" t="s">
        <v>382</v>
      </c>
      <c r="H333" s="140">
        <v>2.25</v>
      </c>
      <c r="I333" s="141"/>
      <c r="J333" s="142">
        <f>ROUND(I333*H333,2)</f>
        <v>0</v>
      </c>
      <c r="K333" s="138" t="s">
        <v>195</v>
      </c>
      <c r="L333" s="32"/>
      <c r="M333" s="143" t="s">
        <v>1</v>
      </c>
      <c r="N333" s="144" t="s">
        <v>42</v>
      </c>
      <c r="P333" s="145">
        <f>O333*H333</f>
        <v>0</v>
      </c>
      <c r="Q333" s="145">
        <v>1.8907700000000001</v>
      </c>
      <c r="R333" s="145">
        <f>Q333*H333</f>
        <v>4.2542325000000005</v>
      </c>
      <c r="S333" s="145">
        <v>0</v>
      </c>
      <c r="T333" s="146">
        <f>S333*H333</f>
        <v>0</v>
      </c>
      <c r="AR333" s="147" t="s">
        <v>184</v>
      </c>
      <c r="AT333" s="147" t="s">
        <v>191</v>
      </c>
      <c r="AU333" s="147" t="s">
        <v>87</v>
      </c>
      <c r="AY333" s="17" t="s">
        <v>185</v>
      </c>
      <c r="BE333" s="148">
        <f>IF(N333="základní",J333,0)</f>
        <v>0</v>
      </c>
      <c r="BF333" s="148">
        <f>IF(N333="snížená",J333,0)</f>
        <v>0</v>
      </c>
      <c r="BG333" s="148">
        <f>IF(N333="zákl. přenesená",J333,0)</f>
        <v>0</v>
      </c>
      <c r="BH333" s="148">
        <f>IF(N333="sníž. přenesená",J333,0)</f>
        <v>0</v>
      </c>
      <c r="BI333" s="148">
        <f>IF(N333="nulová",J333,0)</f>
        <v>0</v>
      </c>
      <c r="BJ333" s="17" t="s">
        <v>85</v>
      </c>
      <c r="BK333" s="148">
        <f>ROUND(I333*H333,2)</f>
        <v>0</v>
      </c>
      <c r="BL333" s="17" t="s">
        <v>184</v>
      </c>
      <c r="BM333" s="147" t="s">
        <v>525</v>
      </c>
    </row>
    <row r="334" spans="2:65" s="1" customFormat="1" x14ac:dyDescent="0.2">
      <c r="B334" s="32"/>
      <c r="D334" s="149" t="s">
        <v>198</v>
      </c>
      <c r="F334" s="150" t="s">
        <v>526</v>
      </c>
      <c r="I334" s="151"/>
      <c r="L334" s="32"/>
      <c r="M334" s="152"/>
      <c r="T334" s="56"/>
      <c r="AT334" s="17" t="s">
        <v>198</v>
      </c>
      <c r="AU334" s="17" t="s">
        <v>87</v>
      </c>
    </row>
    <row r="335" spans="2:65" s="12" customFormat="1" x14ac:dyDescent="0.2">
      <c r="B335" s="153"/>
      <c r="D335" s="149" t="s">
        <v>199</v>
      </c>
      <c r="E335" s="154" t="s">
        <v>1</v>
      </c>
      <c r="F335" s="155" t="s">
        <v>527</v>
      </c>
      <c r="H335" s="154" t="s">
        <v>1</v>
      </c>
      <c r="I335" s="156"/>
      <c r="L335" s="153"/>
      <c r="M335" s="157"/>
      <c r="T335" s="158"/>
      <c r="AT335" s="154" t="s">
        <v>199</v>
      </c>
      <c r="AU335" s="154" t="s">
        <v>87</v>
      </c>
      <c r="AV335" s="12" t="s">
        <v>85</v>
      </c>
      <c r="AW335" s="12" t="s">
        <v>33</v>
      </c>
      <c r="AX335" s="12" t="s">
        <v>77</v>
      </c>
      <c r="AY335" s="154" t="s">
        <v>185</v>
      </c>
    </row>
    <row r="336" spans="2:65" s="13" customFormat="1" x14ac:dyDescent="0.2">
      <c r="B336" s="159"/>
      <c r="D336" s="149" t="s">
        <v>199</v>
      </c>
      <c r="E336" s="160" t="s">
        <v>1</v>
      </c>
      <c r="F336" s="161" t="s">
        <v>1117</v>
      </c>
      <c r="H336" s="162">
        <v>2.25</v>
      </c>
      <c r="I336" s="163"/>
      <c r="L336" s="159"/>
      <c r="M336" s="164"/>
      <c r="T336" s="165"/>
      <c r="AT336" s="160" t="s">
        <v>199</v>
      </c>
      <c r="AU336" s="160" t="s">
        <v>87</v>
      </c>
      <c r="AV336" s="13" t="s">
        <v>87</v>
      </c>
      <c r="AW336" s="13" t="s">
        <v>33</v>
      </c>
      <c r="AX336" s="13" t="s">
        <v>85</v>
      </c>
      <c r="AY336" s="160" t="s">
        <v>185</v>
      </c>
    </row>
    <row r="337" spans="2:65" s="1" customFormat="1" ht="16.5" customHeight="1" x14ac:dyDescent="0.2">
      <c r="B337" s="32"/>
      <c r="C337" s="136" t="s">
        <v>614</v>
      </c>
      <c r="D337" s="136" t="s">
        <v>191</v>
      </c>
      <c r="E337" s="137" t="s">
        <v>530</v>
      </c>
      <c r="F337" s="138" t="s">
        <v>531</v>
      </c>
      <c r="G337" s="139" t="s">
        <v>532</v>
      </c>
      <c r="H337" s="140">
        <v>3</v>
      </c>
      <c r="I337" s="141"/>
      <c r="J337" s="142">
        <f>ROUND(I337*H337,2)</f>
        <v>0</v>
      </c>
      <c r="K337" s="138" t="s">
        <v>195</v>
      </c>
      <c r="L337" s="32"/>
      <c r="M337" s="143" t="s">
        <v>1</v>
      </c>
      <c r="N337" s="144" t="s">
        <v>42</v>
      </c>
      <c r="P337" s="145">
        <f>O337*H337</f>
        <v>0</v>
      </c>
      <c r="Q337" s="145">
        <v>8.7419999999999998E-2</v>
      </c>
      <c r="R337" s="145">
        <f>Q337*H337</f>
        <v>0.26225999999999999</v>
      </c>
      <c r="S337" s="145">
        <v>0</v>
      </c>
      <c r="T337" s="146">
        <f>S337*H337</f>
        <v>0</v>
      </c>
      <c r="AR337" s="147" t="s">
        <v>184</v>
      </c>
      <c r="AT337" s="147" t="s">
        <v>191</v>
      </c>
      <c r="AU337" s="147" t="s">
        <v>87</v>
      </c>
      <c r="AY337" s="17" t="s">
        <v>185</v>
      </c>
      <c r="BE337" s="148">
        <f>IF(N337="základní",J337,0)</f>
        <v>0</v>
      </c>
      <c r="BF337" s="148">
        <f>IF(N337="snížená",J337,0)</f>
        <v>0</v>
      </c>
      <c r="BG337" s="148">
        <f>IF(N337="zákl. přenesená",J337,0)</f>
        <v>0</v>
      </c>
      <c r="BH337" s="148">
        <f>IF(N337="sníž. přenesená",J337,0)</f>
        <v>0</v>
      </c>
      <c r="BI337" s="148">
        <f>IF(N337="nulová",J337,0)</f>
        <v>0</v>
      </c>
      <c r="BJ337" s="17" t="s">
        <v>85</v>
      </c>
      <c r="BK337" s="148">
        <f>ROUND(I337*H337,2)</f>
        <v>0</v>
      </c>
      <c r="BL337" s="17" t="s">
        <v>184</v>
      </c>
      <c r="BM337" s="147" t="s">
        <v>533</v>
      </c>
    </row>
    <row r="338" spans="2:65" s="1" customFormat="1" x14ac:dyDescent="0.2">
      <c r="B338" s="32"/>
      <c r="D338" s="149" t="s">
        <v>198</v>
      </c>
      <c r="F338" s="150" t="s">
        <v>534</v>
      </c>
      <c r="I338" s="151"/>
      <c r="L338" s="32"/>
      <c r="M338" s="152"/>
      <c r="T338" s="56"/>
      <c r="AT338" s="17" t="s">
        <v>198</v>
      </c>
      <c r="AU338" s="17" t="s">
        <v>87</v>
      </c>
    </row>
    <row r="339" spans="2:65" s="12" customFormat="1" x14ac:dyDescent="0.2">
      <c r="B339" s="153"/>
      <c r="D339" s="149" t="s">
        <v>199</v>
      </c>
      <c r="E339" s="154" t="s">
        <v>1</v>
      </c>
      <c r="F339" s="155" t="s">
        <v>535</v>
      </c>
      <c r="H339" s="154" t="s">
        <v>1</v>
      </c>
      <c r="I339" s="156"/>
      <c r="L339" s="153"/>
      <c r="M339" s="157"/>
      <c r="T339" s="158"/>
      <c r="AT339" s="154" t="s">
        <v>199</v>
      </c>
      <c r="AU339" s="154" t="s">
        <v>87</v>
      </c>
      <c r="AV339" s="12" t="s">
        <v>85</v>
      </c>
      <c r="AW339" s="12" t="s">
        <v>33</v>
      </c>
      <c r="AX339" s="12" t="s">
        <v>77</v>
      </c>
      <c r="AY339" s="154" t="s">
        <v>185</v>
      </c>
    </row>
    <row r="340" spans="2:65" s="13" customFormat="1" x14ac:dyDescent="0.2">
      <c r="B340" s="159"/>
      <c r="D340" s="149" t="s">
        <v>199</v>
      </c>
      <c r="E340" s="160" t="s">
        <v>1</v>
      </c>
      <c r="F340" s="161" t="s">
        <v>1118</v>
      </c>
      <c r="H340" s="162">
        <v>3</v>
      </c>
      <c r="I340" s="163"/>
      <c r="L340" s="159"/>
      <c r="M340" s="164"/>
      <c r="T340" s="165"/>
      <c r="AT340" s="160" t="s">
        <v>199</v>
      </c>
      <c r="AU340" s="160" t="s">
        <v>87</v>
      </c>
      <c r="AV340" s="13" t="s">
        <v>87</v>
      </c>
      <c r="AW340" s="13" t="s">
        <v>33</v>
      </c>
      <c r="AX340" s="13" t="s">
        <v>85</v>
      </c>
      <c r="AY340" s="160" t="s">
        <v>185</v>
      </c>
    </row>
    <row r="341" spans="2:65" s="1" customFormat="1" ht="16.5" customHeight="1" x14ac:dyDescent="0.2">
      <c r="B341" s="32"/>
      <c r="C341" s="176" t="s">
        <v>619</v>
      </c>
      <c r="D341" s="176" t="s">
        <v>455</v>
      </c>
      <c r="E341" s="177" t="s">
        <v>538</v>
      </c>
      <c r="F341" s="178" t="s">
        <v>539</v>
      </c>
      <c r="G341" s="179" t="s">
        <v>532</v>
      </c>
      <c r="H341" s="180">
        <v>3</v>
      </c>
      <c r="I341" s="181"/>
      <c r="J341" s="182">
        <f>ROUND(I341*H341,2)</f>
        <v>0</v>
      </c>
      <c r="K341" s="178" t="s">
        <v>195</v>
      </c>
      <c r="L341" s="183"/>
      <c r="M341" s="184" t="s">
        <v>1</v>
      </c>
      <c r="N341" s="185" t="s">
        <v>42</v>
      </c>
      <c r="P341" s="145">
        <f>O341*H341</f>
        <v>0</v>
      </c>
      <c r="Q341" s="145">
        <v>2.7E-2</v>
      </c>
      <c r="R341" s="145">
        <f>Q341*H341</f>
        <v>8.1000000000000003E-2</v>
      </c>
      <c r="S341" s="145">
        <v>0</v>
      </c>
      <c r="T341" s="146">
        <f>S341*H341</f>
        <v>0</v>
      </c>
      <c r="AR341" s="147" t="s">
        <v>236</v>
      </c>
      <c r="AT341" s="147" t="s">
        <v>455</v>
      </c>
      <c r="AU341" s="147" t="s">
        <v>87</v>
      </c>
      <c r="AY341" s="17" t="s">
        <v>185</v>
      </c>
      <c r="BE341" s="148">
        <f>IF(N341="základní",J341,0)</f>
        <v>0</v>
      </c>
      <c r="BF341" s="148">
        <f>IF(N341="snížená",J341,0)</f>
        <v>0</v>
      </c>
      <c r="BG341" s="148">
        <f>IF(N341="zákl. přenesená",J341,0)</f>
        <v>0</v>
      </c>
      <c r="BH341" s="148">
        <f>IF(N341="sníž. přenesená",J341,0)</f>
        <v>0</v>
      </c>
      <c r="BI341" s="148">
        <f>IF(N341="nulová",J341,0)</f>
        <v>0</v>
      </c>
      <c r="BJ341" s="17" t="s">
        <v>85</v>
      </c>
      <c r="BK341" s="148">
        <f>ROUND(I341*H341,2)</f>
        <v>0</v>
      </c>
      <c r="BL341" s="17" t="s">
        <v>184</v>
      </c>
      <c r="BM341" s="147" t="s">
        <v>540</v>
      </c>
    </row>
    <row r="342" spans="2:65" s="1" customFormat="1" x14ac:dyDescent="0.2">
      <c r="B342" s="32"/>
      <c r="D342" s="149" t="s">
        <v>198</v>
      </c>
      <c r="F342" s="150" t="s">
        <v>539</v>
      </c>
      <c r="I342" s="151"/>
      <c r="L342" s="32"/>
      <c r="M342" s="152"/>
      <c r="T342" s="56"/>
      <c r="AT342" s="17" t="s">
        <v>198</v>
      </c>
      <c r="AU342" s="17" t="s">
        <v>87</v>
      </c>
    </row>
    <row r="343" spans="2:65" s="13" customFormat="1" x14ac:dyDescent="0.2">
      <c r="B343" s="159"/>
      <c r="D343" s="149" t="s">
        <v>199</v>
      </c>
      <c r="E343" s="160" t="s">
        <v>1</v>
      </c>
      <c r="F343" s="161" t="s">
        <v>1119</v>
      </c>
      <c r="H343" s="162">
        <v>3</v>
      </c>
      <c r="I343" s="163"/>
      <c r="L343" s="159"/>
      <c r="M343" s="164"/>
      <c r="T343" s="165"/>
      <c r="AT343" s="160" t="s">
        <v>199</v>
      </c>
      <c r="AU343" s="160" t="s">
        <v>87</v>
      </c>
      <c r="AV343" s="13" t="s">
        <v>87</v>
      </c>
      <c r="AW343" s="13" t="s">
        <v>33</v>
      </c>
      <c r="AX343" s="13" t="s">
        <v>85</v>
      </c>
      <c r="AY343" s="160" t="s">
        <v>185</v>
      </c>
    </row>
    <row r="344" spans="2:65" s="11" customFormat="1" ht="22.95" customHeight="1" x14ac:dyDescent="0.25">
      <c r="B344" s="124"/>
      <c r="D344" s="125" t="s">
        <v>76</v>
      </c>
      <c r="E344" s="134" t="s">
        <v>188</v>
      </c>
      <c r="F344" s="134" t="s">
        <v>542</v>
      </c>
      <c r="I344" s="127"/>
      <c r="J344" s="135">
        <f>BK344</f>
        <v>0</v>
      </c>
      <c r="L344" s="124"/>
      <c r="M344" s="129"/>
      <c r="P344" s="130">
        <f>SUM(P345:P529)</f>
        <v>0</v>
      </c>
      <c r="R344" s="130">
        <f>SUM(R345:R529)</f>
        <v>199.18954140000005</v>
      </c>
      <c r="T344" s="131">
        <f>SUM(T345:T529)</f>
        <v>0</v>
      </c>
      <c r="AR344" s="125" t="s">
        <v>85</v>
      </c>
      <c r="AT344" s="132" t="s">
        <v>76</v>
      </c>
      <c r="AU344" s="132" t="s">
        <v>85</v>
      </c>
      <c r="AY344" s="125" t="s">
        <v>185</v>
      </c>
      <c r="BK344" s="133">
        <f>SUM(BK345:BK529)</f>
        <v>0</v>
      </c>
    </row>
    <row r="345" spans="2:65" s="1" customFormat="1" ht="16.5" customHeight="1" x14ac:dyDescent="0.2">
      <c r="B345" s="32"/>
      <c r="C345" s="136" t="s">
        <v>625</v>
      </c>
      <c r="D345" s="136" t="s">
        <v>191</v>
      </c>
      <c r="E345" s="137" t="s">
        <v>544</v>
      </c>
      <c r="F345" s="138" t="s">
        <v>545</v>
      </c>
      <c r="G345" s="139" t="s">
        <v>296</v>
      </c>
      <c r="H345" s="140">
        <v>32.01</v>
      </c>
      <c r="I345" s="141"/>
      <c r="J345" s="142">
        <f>ROUND(I345*H345,2)</f>
        <v>0</v>
      </c>
      <c r="K345" s="138" t="s">
        <v>195</v>
      </c>
      <c r="L345" s="32"/>
      <c r="M345" s="143" t="s">
        <v>1</v>
      </c>
      <c r="N345" s="144" t="s">
        <v>42</v>
      </c>
      <c r="P345" s="145">
        <f>O345*H345</f>
        <v>0</v>
      </c>
      <c r="Q345" s="145">
        <v>0.34499999999999997</v>
      </c>
      <c r="R345" s="145">
        <f>Q345*H345</f>
        <v>11.043449999999998</v>
      </c>
      <c r="S345" s="145">
        <v>0</v>
      </c>
      <c r="T345" s="146">
        <f>S345*H345</f>
        <v>0</v>
      </c>
      <c r="AR345" s="147" t="s">
        <v>184</v>
      </c>
      <c r="AT345" s="147" t="s">
        <v>191</v>
      </c>
      <c r="AU345" s="147" t="s">
        <v>87</v>
      </c>
      <c r="AY345" s="17" t="s">
        <v>185</v>
      </c>
      <c r="BE345" s="148">
        <f>IF(N345="základní",J345,0)</f>
        <v>0</v>
      </c>
      <c r="BF345" s="148">
        <f>IF(N345="snížená",J345,0)</f>
        <v>0</v>
      </c>
      <c r="BG345" s="148">
        <f>IF(N345="zákl. přenesená",J345,0)</f>
        <v>0</v>
      </c>
      <c r="BH345" s="148">
        <f>IF(N345="sníž. přenesená",J345,0)</f>
        <v>0</v>
      </c>
      <c r="BI345" s="148">
        <f>IF(N345="nulová",J345,0)</f>
        <v>0</v>
      </c>
      <c r="BJ345" s="17" t="s">
        <v>85</v>
      </c>
      <c r="BK345" s="148">
        <f>ROUND(I345*H345,2)</f>
        <v>0</v>
      </c>
      <c r="BL345" s="17" t="s">
        <v>184</v>
      </c>
      <c r="BM345" s="147" t="s">
        <v>1120</v>
      </c>
    </row>
    <row r="346" spans="2:65" s="1" customFormat="1" x14ac:dyDescent="0.2">
      <c r="B346" s="32"/>
      <c r="D346" s="149" t="s">
        <v>198</v>
      </c>
      <c r="F346" s="150" t="s">
        <v>547</v>
      </c>
      <c r="I346" s="151"/>
      <c r="L346" s="32"/>
      <c r="M346" s="152"/>
      <c r="T346" s="56"/>
      <c r="AT346" s="17" t="s">
        <v>198</v>
      </c>
      <c r="AU346" s="17" t="s">
        <v>87</v>
      </c>
    </row>
    <row r="347" spans="2:65" s="12" customFormat="1" x14ac:dyDescent="0.2">
      <c r="B347" s="153"/>
      <c r="D347" s="149" t="s">
        <v>199</v>
      </c>
      <c r="E347" s="154" t="s">
        <v>1</v>
      </c>
      <c r="F347" s="155" t="s">
        <v>548</v>
      </c>
      <c r="H347" s="154" t="s">
        <v>1</v>
      </c>
      <c r="I347" s="156"/>
      <c r="L347" s="153"/>
      <c r="M347" s="157"/>
      <c r="T347" s="158"/>
      <c r="AT347" s="154" t="s">
        <v>199</v>
      </c>
      <c r="AU347" s="154" t="s">
        <v>87</v>
      </c>
      <c r="AV347" s="12" t="s">
        <v>85</v>
      </c>
      <c r="AW347" s="12" t="s">
        <v>33</v>
      </c>
      <c r="AX347" s="12" t="s">
        <v>77</v>
      </c>
      <c r="AY347" s="154" t="s">
        <v>185</v>
      </c>
    </row>
    <row r="348" spans="2:65" s="13" customFormat="1" x14ac:dyDescent="0.2">
      <c r="B348" s="159"/>
      <c r="D348" s="149" t="s">
        <v>199</v>
      </c>
      <c r="E348" s="160" t="s">
        <v>1</v>
      </c>
      <c r="F348" s="161" t="s">
        <v>1121</v>
      </c>
      <c r="H348" s="162">
        <v>32.01</v>
      </c>
      <c r="I348" s="163"/>
      <c r="L348" s="159"/>
      <c r="M348" s="164"/>
      <c r="T348" s="165"/>
      <c r="AT348" s="160" t="s">
        <v>199</v>
      </c>
      <c r="AU348" s="160" t="s">
        <v>87</v>
      </c>
      <c r="AV348" s="13" t="s">
        <v>87</v>
      </c>
      <c r="AW348" s="13" t="s">
        <v>33</v>
      </c>
      <c r="AX348" s="13" t="s">
        <v>85</v>
      </c>
      <c r="AY348" s="160" t="s">
        <v>185</v>
      </c>
    </row>
    <row r="349" spans="2:65" s="1" customFormat="1" ht="16.5" customHeight="1" x14ac:dyDescent="0.2">
      <c r="B349" s="32"/>
      <c r="C349" s="136" t="s">
        <v>631</v>
      </c>
      <c r="D349" s="136" t="s">
        <v>191</v>
      </c>
      <c r="E349" s="137" t="s">
        <v>553</v>
      </c>
      <c r="F349" s="138" t="s">
        <v>554</v>
      </c>
      <c r="G349" s="139" t="s">
        <v>296</v>
      </c>
      <c r="H349" s="140">
        <v>32.01</v>
      </c>
      <c r="I349" s="141"/>
      <c r="J349" s="142">
        <f>ROUND(I349*H349,2)</f>
        <v>0</v>
      </c>
      <c r="K349" s="138" t="s">
        <v>195</v>
      </c>
      <c r="L349" s="32"/>
      <c r="M349" s="143" t="s">
        <v>1</v>
      </c>
      <c r="N349" s="144" t="s">
        <v>42</v>
      </c>
      <c r="P349" s="145">
        <f>O349*H349</f>
        <v>0</v>
      </c>
      <c r="Q349" s="145">
        <v>0.46</v>
      </c>
      <c r="R349" s="145">
        <f>Q349*H349</f>
        <v>14.724600000000001</v>
      </c>
      <c r="S349" s="145">
        <v>0</v>
      </c>
      <c r="T349" s="146">
        <f>S349*H349</f>
        <v>0</v>
      </c>
      <c r="AR349" s="147" t="s">
        <v>184</v>
      </c>
      <c r="AT349" s="147" t="s">
        <v>191</v>
      </c>
      <c r="AU349" s="147" t="s">
        <v>87</v>
      </c>
      <c r="AY349" s="17" t="s">
        <v>185</v>
      </c>
      <c r="BE349" s="148">
        <f>IF(N349="základní",J349,0)</f>
        <v>0</v>
      </c>
      <c r="BF349" s="148">
        <f>IF(N349="snížená",J349,0)</f>
        <v>0</v>
      </c>
      <c r="BG349" s="148">
        <f>IF(N349="zákl. přenesená",J349,0)</f>
        <v>0</v>
      </c>
      <c r="BH349" s="148">
        <f>IF(N349="sníž. přenesená",J349,0)</f>
        <v>0</v>
      </c>
      <c r="BI349" s="148">
        <f>IF(N349="nulová",J349,0)</f>
        <v>0</v>
      </c>
      <c r="BJ349" s="17" t="s">
        <v>85</v>
      </c>
      <c r="BK349" s="148">
        <f>ROUND(I349*H349,2)</f>
        <v>0</v>
      </c>
      <c r="BL349" s="17" t="s">
        <v>184</v>
      </c>
      <c r="BM349" s="147" t="s">
        <v>1122</v>
      </c>
    </row>
    <row r="350" spans="2:65" s="1" customFormat="1" x14ac:dyDescent="0.2">
      <c r="B350" s="32"/>
      <c r="D350" s="149" t="s">
        <v>198</v>
      </c>
      <c r="F350" s="150" t="s">
        <v>556</v>
      </c>
      <c r="I350" s="151"/>
      <c r="L350" s="32"/>
      <c r="M350" s="152"/>
      <c r="T350" s="56"/>
      <c r="AT350" s="17" t="s">
        <v>198</v>
      </c>
      <c r="AU350" s="17" t="s">
        <v>87</v>
      </c>
    </row>
    <row r="351" spans="2:65" s="12" customFormat="1" x14ac:dyDescent="0.2">
      <c r="B351" s="153"/>
      <c r="D351" s="149" t="s">
        <v>199</v>
      </c>
      <c r="E351" s="154" t="s">
        <v>1</v>
      </c>
      <c r="F351" s="155" t="s">
        <v>557</v>
      </c>
      <c r="H351" s="154" t="s">
        <v>1</v>
      </c>
      <c r="I351" s="156"/>
      <c r="L351" s="153"/>
      <c r="M351" s="157"/>
      <c r="T351" s="158"/>
      <c r="AT351" s="154" t="s">
        <v>199</v>
      </c>
      <c r="AU351" s="154" t="s">
        <v>87</v>
      </c>
      <c r="AV351" s="12" t="s">
        <v>85</v>
      </c>
      <c r="AW351" s="12" t="s">
        <v>33</v>
      </c>
      <c r="AX351" s="12" t="s">
        <v>77</v>
      </c>
      <c r="AY351" s="154" t="s">
        <v>185</v>
      </c>
    </row>
    <row r="352" spans="2:65" s="13" customFormat="1" x14ac:dyDescent="0.2">
      <c r="B352" s="159"/>
      <c r="D352" s="149" t="s">
        <v>199</v>
      </c>
      <c r="E352" s="160" t="s">
        <v>1</v>
      </c>
      <c r="F352" s="161" t="s">
        <v>1121</v>
      </c>
      <c r="H352" s="162">
        <v>32.01</v>
      </c>
      <c r="I352" s="163"/>
      <c r="L352" s="159"/>
      <c r="M352" s="164"/>
      <c r="T352" s="165"/>
      <c r="AT352" s="160" t="s">
        <v>199</v>
      </c>
      <c r="AU352" s="160" t="s">
        <v>87</v>
      </c>
      <c r="AV352" s="13" t="s">
        <v>87</v>
      </c>
      <c r="AW352" s="13" t="s">
        <v>33</v>
      </c>
      <c r="AX352" s="13" t="s">
        <v>85</v>
      </c>
      <c r="AY352" s="160" t="s">
        <v>185</v>
      </c>
    </row>
    <row r="353" spans="2:65" s="1" customFormat="1" ht="16.5" customHeight="1" x14ac:dyDescent="0.2">
      <c r="B353" s="32"/>
      <c r="C353" s="136" t="s">
        <v>637</v>
      </c>
      <c r="D353" s="136" t="s">
        <v>191</v>
      </c>
      <c r="E353" s="137" t="s">
        <v>1123</v>
      </c>
      <c r="F353" s="138" t="s">
        <v>1124</v>
      </c>
      <c r="G353" s="139" t="s">
        <v>296</v>
      </c>
      <c r="H353" s="140">
        <v>145.65</v>
      </c>
      <c r="I353" s="141"/>
      <c r="J353" s="142">
        <f>ROUND(I353*H353,2)</f>
        <v>0</v>
      </c>
      <c r="K353" s="138" t="s">
        <v>195</v>
      </c>
      <c r="L353" s="32"/>
      <c r="M353" s="143" t="s">
        <v>1</v>
      </c>
      <c r="N353" s="144" t="s">
        <v>42</v>
      </c>
      <c r="P353" s="145">
        <f>O353*H353</f>
        <v>0</v>
      </c>
      <c r="Q353" s="145">
        <v>0</v>
      </c>
      <c r="R353" s="145">
        <f>Q353*H353</f>
        <v>0</v>
      </c>
      <c r="S353" s="145">
        <v>0</v>
      </c>
      <c r="T353" s="146">
        <f>S353*H353</f>
        <v>0</v>
      </c>
      <c r="AR353" s="147" t="s">
        <v>184</v>
      </c>
      <c r="AT353" s="147" t="s">
        <v>191</v>
      </c>
      <c r="AU353" s="147" t="s">
        <v>87</v>
      </c>
      <c r="AY353" s="17" t="s">
        <v>185</v>
      </c>
      <c r="BE353" s="148">
        <f>IF(N353="základní",J353,0)</f>
        <v>0</v>
      </c>
      <c r="BF353" s="148">
        <f>IF(N353="snížená",J353,0)</f>
        <v>0</v>
      </c>
      <c r="BG353" s="148">
        <f>IF(N353="zákl. přenesená",J353,0)</f>
        <v>0</v>
      </c>
      <c r="BH353" s="148">
        <f>IF(N353="sníž. přenesená",J353,0)</f>
        <v>0</v>
      </c>
      <c r="BI353" s="148">
        <f>IF(N353="nulová",J353,0)</f>
        <v>0</v>
      </c>
      <c r="BJ353" s="17" t="s">
        <v>85</v>
      </c>
      <c r="BK353" s="148">
        <f>ROUND(I353*H353,2)</f>
        <v>0</v>
      </c>
      <c r="BL353" s="17" t="s">
        <v>184</v>
      </c>
      <c r="BM353" s="147" t="s">
        <v>546</v>
      </c>
    </row>
    <row r="354" spans="2:65" s="1" customFormat="1" x14ac:dyDescent="0.2">
      <c r="B354" s="32"/>
      <c r="D354" s="149" t="s">
        <v>198</v>
      </c>
      <c r="F354" s="150" t="s">
        <v>1125</v>
      </c>
      <c r="I354" s="151"/>
      <c r="L354" s="32"/>
      <c r="M354" s="152"/>
      <c r="T354" s="56"/>
      <c r="AT354" s="17" t="s">
        <v>198</v>
      </c>
      <c r="AU354" s="17" t="s">
        <v>87</v>
      </c>
    </row>
    <row r="355" spans="2:65" s="12" customFormat="1" x14ac:dyDescent="0.2">
      <c r="B355" s="153"/>
      <c r="D355" s="149" t="s">
        <v>199</v>
      </c>
      <c r="E355" s="154" t="s">
        <v>1</v>
      </c>
      <c r="F355" s="155" t="s">
        <v>1126</v>
      </c>
      <c r="H355" s="154" t="s">
        <v>1</v>
      </c>
      <c r="I355" s="156"/>
      <c r="L355" s="153"/>
      <c r="M355" s="157"/>
      <c r="T355" s="158"/>
      <c r="AT355" s="154" t="s">
        <v>199</v>
      </c>
      <c r="AU355" s="154" t="s">
        <v>87</v>
      </c>
      <c r="AV355" s="12" t="s">
        <v>85</v>
      </c>
      <c r="AW355" s="12" t="s">
        <v>33</v>
      </c>
      <c r="AX355" s="12" t="s">
        <v>77</v>
      </c>
      <c r="AY355" s="154" t="s">
        <v>185</v>
      </c>
    </row>
    <row r="356" spans="2:65" s="13" customFormat="1" x14ac:dyDescent="0.2">
      <c r="B356" s="159"/>
      <c r="D356" s="149" t="s">
        <v>199</v>
      </c>
      <c r="E356" s="160" t="s">
        <v>1</v>
      </c>
      <c r="F356" s="161" t="s">
        <v>1127</v>
      </c>
      <c r="H356" s="162">
        <v>145.65</v>
      </c>
      <c r="I356" s="163"/>
      <c r="L356" s="159"/>
      <c r="M356" s="164"/>
      <c r="T356" s="165"/>
      <c r="AT356" s="160" t="s">
        <v>199</v>
      </c>
      <c r="AU356" s="160" t="s">
        <v>87</v>
      </c>
      <c r="AV356" s="13" t="s">
        <v>87</v>
      </c>
      <c r="AW356" s="13" t="s">
        <v>33</v>
      </c>
      <c r="AX356" s="13" t="s">
        <v>85</v>
      </c>
      <c r="AY356" s="160" t="s">
        <v>185</v>
      </c>
    </row>
    <row r="357" spans="2:65" s="1" customFormat="1" ht="16.5" customHeight="1" x14ac:dyDescent="0.2">
      <c r="B357" s="32"/>
      <c r="C357" s="136" t="s">
        <v>643</v>
      </c>
      <c r="D357" s="136" t="s">
        <v>191</v>
      </c>
      <c r="E357" s="137" t="s">
        <v>559</v>
      </c>
      <c r="F357" s="138" t="s">
        <v>560</v>
      </c>
      <c r="G357" s="139" t="s">
        <v>296</v>
      </c>
      <c r="H357" s="140">
        <v>618.92999999999995</v>
      </c>
      <c r="I357" s="141"/>
      <c r="J357" s="142">
        <f>ROUND(I357*H357,2)</f>
        <v>0</v>
      </c>
      <c r="K357" s="138" t="s">
        <v>195</v>
      </c>
      <c r="L357" s="32"/>
      <c r="M357" s="143" t="s">
        <v>1</v>
      </c>
      <c r="N357" s="144" t="s">
        <v>42</v>
      </c>
      <c r="P357" s="145">
        <f>O357*H357</f>
        <v>0</v>
      </c>
      <c r="Q357" s="145">
        <v>0</v>
      </c>
      <c r="R357" s="145">
        <f>Q357*H357</f>
        <v>0</v>
      </c>
      <c r="S357" s="145">
        <v>0</v>
      </c>
      <c r="T357" s="146">
        <f>S357*H357</f>
        <v>0</v>
      </c>
      <c r="AR357" s="147" t="s">
        <v>184</v>
      </c>
      <c r="AT357" s="147" t="s">
        <v>191</v>
      </c>
      <c r="AU357" s="147" t="s">
        <v>87</v>
      </c>
      <c r="AY357" s="17" t="s">
        <v>185</v>
      </c>
      <c r="BE357" s="148">
        <f>IF(N357="základní",J357,0)</f>
        <v>0</v>
      </c>
      <c r="BF357" s="148">
        <f>IF(N357="snížená",J357,0)</f>
        <v>0</v>
      </c>
      <c r="BG357" s="148">
        <f>IF(N357="zákl. přenesená",J357,0)</f>
        <v>0</v>
      </c>
      <c r="BH357" s="148">
        <f>IF(N357="sníž. přenesená",J357,0)</f>
        <v>0</v>
      </c>
      <c r="BI357" s="148">
        <f>IF(N357="nulová",J357,0)</f>
        <v>0</v>
      </c>
      <c r="BJ357" s="17" t="s">
        <v>85</v>
      </c>
      <c r="BK357" s="148">
        <f>ROUND(I357*H357,2)</f>
        <v>0</v>
      </c>
      <c r="BL357" s="17" t="s">
        <v>184</v>
      </c>
      <c r="BM357" s="147" t="s">
        <v>561</v>
      </c>
    </row>
    <row r="358" spans="2:65" s="1" customFormat="1" x14ac:dyDescent="0.2">
      <c r="B358" s="32"/>
      <c r="D358" s="149" t="s">
        <v>198</v>
      </c>
      <c r="F358" s="150" t="s">
        <v>562</v>
      </c>
      <c r="I358" s="151"/>
      <c r="L358" s="32"/>
      <c r="M358" s="152"/>
      <c r="T358" s="56"/>
      <c r="AT358" s="17" t="s">
        <v>198</v>
      </c>
      <c r="AU358" s="17" t="s">
        <v>87</v>
      </c>
    </row>
    <row r="359" spans="2:65" s="12" customFormat="1" x14ac:dyDescent="0.2">
      <c r="B359" s="153"/>
      <c r="D359" s="149" t="s">
        <v>199</v>
      </c>
      <c r="E359" s="154" t="s">
        <v>1</v>
      </c>
      <c r="F359" s="155" t="s">
        <v>563</v>
      </c>
      <c r="H359" s="154" t="s">
        <v>1</v>
      </c>
      <c r="I359" s="156"/>
      <c r="L359" s="153"/>
      <c r="M359" s="157"/>
      <c r="T359" s="158"/>
      <c r="AT359" s="154" t="s">
        <v>199</v>
      </c>
      <c r="AU359" s="154" t="s">
        <v>87</v>
      </c>
      <c r="AV359" s="12" t="s">
        <v>85</v>
      </c>
      <c r="AW359" s="12" t="s">
        <v>33</v>
      </c>
      <c r="AX359" s="12" t="s">
        <v>77</v>
      </c>
      <c r="AY359" s="154" t="s">
        <v>185</v>
      </c>
    </row>
    <row r="360" spans="2:65" s="13" customFormat="1" x14ac:dyDescent="0.2">
      <c r="B360" s="159"/>
      <c r="D360" s="149" t="s">
        <v>199</v>
      </c>
      <c r="E360" s="160" t="s">
        <v>1</v>
      </c>
      <c r="F360" s="161" t="s">
        <v>1128</v>
      </c>
      <c r="H360" s="162">
        <v>368.03</v>
      </c>
      <c r="I360" s="163"/>
      <c r="L360" s="159"/>
      <c r="M360" s="164"/>
      <c r="T360" s="165"/>
      <c r="AT360" s="160" t="s">
        <v>199</v>
      </c>
      <c r="AU360" s="160" t="s">
        <v>87</v>
      </c>
      <c r="AV360" s="13" t="s">
        <v>87</v>
      </c>
      <c r="AW360" s="13" t="s">
        <v>33</v>
      </c>
      <c r="AX360" s="13" t="s">
        <v>77</v>
      </c>
      <c r="AY360" s="160" t="s">
        <v>185</v>
      </c>
    </row>
    <row r="361" spans="2:65" s="12" customFormat="1" x14ac:dyDescent="0.2">
      <c r="B361" s="153"/>
      <c r="D361" s="149" t="s">
        <v>199</v>
      </c>
      <c r="E361" s="154" t="s">
        <v>1</v>
      </c>
      <c r="F361" s="155" t="s">
        <v>565</v>
      </c>
      <c r="H361" s="154" t="s">
        <v>1</v>
      </c>
      <c r="I361" s="156"/>
      <c r="L361" s="153"/>
      <c r="M361" s="157"/>
      <c r="T361" s="158"/>
      <c r="AT361" s="154" t="s">
        <v>199</v>
      </c>
      <c r="AU361" s="154" t="s">
        <v>87</v>
      </c>
      <c r="AV361" s="12" t="s">
        <v>85</v>
      </c>
      <c r="AW361" s="12" t="s">
        <v>33</v>
      </c>
      <c r="AX361" s="12" t="s">
        <v>77</v>
      </c>
      <c r="AY361" s="154" t="s">
        <v>185</v>
      </c>
    </row>
    <row r="362" spans="2:65" s="13" customFormat="1" x14ac:dyDescent="0.2">
      <c r="B362" s="159"/>
      <c r="D362" s="149" t="s">
        <v>199</v>
      </c>
      <c r="E362" s="160" t="s">
        <v>1</v>
      </c>
      <c r="F362" s="161" t="s">
        <v>1129</v>
      </c>
      <c r="H362" s="162">
        <v>195.01</v>
      </c>
      <c r="I362" s="163"/>
      <c r="L362" s="159"/>
      <c r="M362" s="164"/>
      <c r="T362" s="165"/>
      <c r="AT362" s="160" t="s">
        <v>199</v>
      </c>
      <c r="AU362" s="160" t="s">
        <v>87</v>
      </c>
      <c r="AV362" s="13" t="s">
        <v>87</v>
      </c>
      <c r="AW362" s="13" t="s">
        <v>33</v>
      </c>
      <c r="AX362" s="13" t="s">
        <v>77</v>
      </c>
      <c r="AY362" s="160" t="s">
        <v>185</v>
      </c>
    </row>
    <row r="363" spans="2:65" s="13" customFormat="1" x14ac:dyDescent="0.2">
      <c r="B363" s="159"/>
      <c r="D363" s="149" t="s">
        <v>199</v>
      </c>
      <c r="E363" s="160" t="s">
        <v>1</v>
      </c>
      <c r="F363" s="161" t="s">
        <v>1130</v>
      </c>
      <c r="H363" s="162">
        <v>55.89</v>
      </c>
      <c r="I363" s="163"/>
      <c r="L363" s="159"/>
      <c r="M363" s="164"/>
      <c r="T363" s="165"/>
      <c r="AT363" s="160" t="s">
        <v>199</v>
      </c>
      <c r="AU363" s="160" t="s">
        <v>87</v>
      </c>
      <c r="AV363" s="13" t="s">
        <v>87</v>
      </c>
      <c r="AW363" s="13" t="s">
        <v>33</v>
      </c>
      <c r="AX363" s="13" t="s">
        <v>77</v>
      </c>
      <c r="AY363" s="160" t="s">
        <v>185</v>
      </c>
    </row>
    <row r="364" spans="2:65" s="14" customFormat="1" x14ac:dyDescent="0.2">
      <c r="B364" s="169"/>
      <c r="D364" s="149" t="s">
        <v>199</v>
      </c>
      <c r="E364" s="170" t="s">
        <v>1</v>
      </c>
      <c r="F364" s="171" t="s">
        <v>324</v>
      </c>
      <c r="H364" s="172">
        <v>618.92999999999995</v>
      </c>
      <c r="I364" s="173"/>
      <c r="L364" s="169"/>
      <c r="M364" s="174"/>
      <c r="T364" s="175"/>
      <c r="AT364" s="170" t="s">
        <v>199</v>
      </c>
      <c r="AU364" s="170" t="s">
        <v>87</v>
      </c>
      <c r="AV364" s="14" t="s">
        <v>184</v>
      </c>
      <c r="AW364" s="14" t="s">
        <v>33</v>
      </c>
      <c r="AX364" s="14" t="s">
        <v>85</v>
      </c>
      <c r="AY364" s="170" t="s">
        <v>185</v>
      </c>
    </row>
    <row r="365" spans="2:65" s="1" customFormat="1" ht="16.5" customHeight="1" x14ac:dyDescent="0.2">
      <c r="B365" s="32"/>
      <c r="C365" s="136" t="s">
        <v>649</v>
      </c>
      <c r="D365" s="136" t="s">
        <v>191</v>
      </c>
      <c r="E365" s="137" t="s">
        <v>569</v>
      </c>
      <c r="F365" s="138" t="s">
        <v>570</v>
      </c>
      <c r="G365" s="139" t="s">
        <v>296</v>
      </c>
      <c r="H365" s="140">
        <v>331.86</v>
      </c>
      <c r="I365" s="141"/>
      <c r="J365" s="142">
        <f>ROUND(I365*H365,2)</f>
        <v>0</v>
      </c>
      <c r="K365" s="138" t="s">
        <v>195</v>
      </c>
      <c r="L365" s="32"/>
      <c r="M365" s="143" t="s">
        <v>1</v>
      </c>
      <c r="N365" s="144" t="s">
        <v>42</v>
      </c>
      <c r="P365" s="145">
        <f>O365*H365</f>
        <v>0</v>
      </c>
      <c r="Q365" s="145">
        <v>0</v>
      </c>
      <c r="R365" s="145">
        <f>Q365*H365</f>
        <v>0</v>
      </c>
      <c r="S365" s="145">
        <v>0</v>
      </c>
      <c r="T365" s="146">
        <f>S365*H365</f>
        <v>0</v>
      </c>
      <c r="AR365" s="147" t="s">
        <v>184</v>
      </c>
      <c r="AT365" s="147" t="s">
        <v>191</v>
      </c>
      <c r="AU365" s="147" t="s">
        <v>87</v>
      </c>
      <c r="AY365" s="17" t="s">
        <v>185</v>
      </c>
      <c r="BE365" s="148">
        <f>IF(N365="základní",J365,0)</f>
        <v>0</v>
      </c>
      <c r="BF365" s="148">
        <f>IF(N365="snížená",J365,0)</f>
        <v>0</v>
      </c>
      <c r="BG365" s="148">
        <f>IF(N365="zákl. přenesená",J365,0)</f>
        <v>0</v>
      </c>
      <c r="BH365" s="148">
        <f>IF(N365="sníž. přenesená",J365,0)</f>
        <v>0</v>
      </c>
      <c r="BI365" s="148">
        <f>IF(N365="nulová",J365,0)</f>
        <v>0</v>
      </c>
      <c r="BJ365" s="17" t="s">
        <v>85</v>
      </c>
      <c r="BK365" s="148">
        <f>ROUND(I365*H365,2)</f>
        <v>0</v>
      </c>
      <c r="BL365" s="17" t="s">
        <v>184</v>
      </c>
      <c r="BM365" s="147" t="s">
        <v>571</v>
      </c>
    </row>
    <row r="366" spans="2:65" s="1" customFormat="1" x14ac:dyDescent="0.2">
      <c r="B366" s="32"/>
      <c r="D366" s="149" t="s">
        <v>198</v>
      </c>
      <c r="F366" s="150" t="s">
        <v>572</v>
      </c>
      <c r="I366" s="151"/>
      <c r="L366" s="32"/>
      <c r="M366" s="152"/>
      <c r="T366" s="56"/>
      <c r="AT366" s="17" t="s">
        <v>198</v>
      </c>
      <c r="AU366" s="17" t="s">
        <v>87</v>
      </c>
    </row>
    <row r="367" spans="2:65" s="12" customFormat="1" x14ac:dyDescent="0.2">
      <c r="B367" s="153"/>
      <c r="D367" s="149" t="s">
        <v>199</v>
      </c>
      <c r="E367" s="154" t="s">
        <v>1</v>
      </c>
      <c r="F367" s="155" t="s">
        <v>573</v>
      </c>
      <c r="H367" s="154" t="s">
        <v>1</v>
      </c>
      <c r="I367" s="156"/>
      <c r="L367" s="153"/>
      <c r="M367" s="157"/>
      <c r="T367" s="158"/>
      <c r="AT367" s="154" t="s">
        <v>199</v>
      </c>
      <c r="AU367" s="154" t="s">
        <v>87</v>
      </c>
      <c r="AV367" s="12" t="s">
        <v>85</v>
      </c>
      <c r="AW367" s="12" t="s">
        <v>33</v>
      </c>
      <c r="AX367" s="12" t="s">
        <v>77</v>
      </c>
      <c r="AY367" s="154" t="s">
        <v>185</v>
      </c>
    </row>
    <row r="368" spans="2:65" s="13" customFormat="1" x14ac:dyDescent="0.2">
      <c r="B368" s="159"/>
      <c r="D368" s="149" t="s">
        <v>199</v>
      </c>
      <c r="E368" s="160" t="s">
        <v>1</v>
      </c>
      <c r="F368" s="161" t="s">
        <v>1131</v>
      </c>
      <c r="H368" s="162">
        <v>156.94999999999999</v>
      </c>
      <c r="I368" s="163"/>
      <c r="L368" s="159"/>
      <c r="M368" s="164"/>
      <c r="T368" s="165"/>
      <c r="AT368" s="160" t="s">
        <v>199</v>
      </c>
      <c r="AU368" s="160" t="s">
        <v>87</v>
      </c>
      <c r="AV368" s="13" t="s">
        <v>87</v>
      </c>
      <c r="AW368" s="13" t="s">
        <v>33</v>
      </c>
      <c r="AX368" s="13" t="s">
        <v>77</v>
      </c>
      <c r="AY368" s="160" t="s">
        <v>185</v>
      </c>
    </row>
    <row r="369" spans="2:65" s="13" customFormat="1" x14ac:dyDescent="0.2">
      <c r="B369" s="159"/>
      <c r="D369" s="149" t="s">
        <v>199</v>
      </c>
      <c r="E369" s="160" t="s">
        <v>1</v>
      </c>
      <c r="F369" s="161" t="s">
        <v>1132</v>
      </c>
      <c r="H369" s="162">
        <v>47.34</v>
      </c>
      <c r="I369" s="163"/>
      <c r="L369" s="159"/>
      <c r="M369" s="164"/>
      <c r="T369" s="165"/>
      <c r="AT369" s="160" t="s">
        <v>199</v>
      </c>
      <c r="AU369" s="160" t="s">
        <v>87</v>
      </c>
      <c r="AV369" s="13" t="s">
        <v>87</v>
      </c>
      <c r="AW369" s="13" t="s">
        <v>33</v>
      </c>
      <c r="AX369" s="13" t="s">
        <v>77</v>
      </c>
      <c r="AY369" s="160" t="s">
        <v>185</v>
      </c>
    </row>
    <row r="370" spans="2:65" s="13" customFormat="1" x14ac:dyDescent="0.2">
      <c r="B370" s="159"/>
      <c r="D370" s="149" t="s">
        <v>199</v>
      </c>
      <c r="E370" s="160" t="s">
        <v>1</v>
      </c>
      <c r="F370" s="161" t="s">
        <v>1133</v>
      </c>
      <c r="H370" s="162">
        <v>127.57</v>
      </c>
      <c r="I370" s="163"/>
      <c r="L370" s="159"/>
      <c r="M370" s="164"/>
      <c r="T370" s="165"/>
      <c r="AT370" s="160" t="s">
        <v>199</v>
      </c>
      <c r="AU370" s="160" t="s">
        <v>87</v>
      </c>
      <c r="AV370" s="13" t="s">
        <v>87</v>
      </c>
      <c r="AW370" s="13" t="s">
        <v>33</v>
      </c>
      <c r="AX370" s="13" t="s">
        <v>77</v>
      </c>
      <c r="AY370" s="160" t="s">
        <v>185</v>
      </c>
    </row>
    <row r="371" spans="2:65" s="14" customFormat="1" x14ac:dyDescent="0.2">
      <c r="B371" s="169"/>
      <c r="D371" s="149" t="s">
        <v>199</v>
      </c>
      <c r="E371" s="170" t="s">
        <v>1</v>
      </c>
      <c r="F371" s="171" t="s">
        <v>324</v>
      </c>
      <c r="H371" s="172">
        <v>331.86</v>
      </c>
      <c r="I371" s="173"/>
      <c r="L371" s="169"/>
      <c r="M371" s="174"/>
      <c r="T371" s="175"/>
      <c r="AT371" s="170" t="s">
        <v>199</v>
      </c>
      <c r="AU371" s="170" t="s">
        <v>87</v>
      </c>
      <c r="AV371" s="14" t="s">
        <v>184</v>
      </c>
      <c r="AW371" s="14" t="s">
        <v>33</v>
      </c>
      <c r="AX371" s="14" t="s">
        <v>85</v>
      </c>
      <c r="AY371" s="170" t="s">
        <v>185</v>
      </c>
    </row>
    <row r="372" spans="2:65" s="1" customFormat="1" ht="16.5" customHeight="1" x14ac:dyDescent="0.2">
      <c r="B372" s="32"/>
      <c r="C372" s="136" t="s">
        <v>656</v>
      </c>
      <c r="D372" s="136" t="s">
        <v>191</v>
      </c>
      <c r="E372" s="137" t="s">
        <v>1134</v>
      </c>
      <c r="F372" s="138" t="s">
        <v>1135</v>
      </c>
      <c r="G372" s="139" t="s">
        <v>296</v>
      </c>
      <c r="H372" s="140">
        <v>127.57</v>
      </c>
      <c r="I372" s="141"/>
      <c r="J372" s="142">
        <f>ROUND(I372*H372,2)</f>
        <v>0</v>
      </c>
      <c r="K372" s="138" t="s">
        <v>195</v>
      </c>
      <c r="L372" s="32"/>
      <c r="M372" s="143" t="s">
        <v>1</v>
      </c>
      <c r="N372" s="144" t="s">
        <v>42</v>
      </c>
      <c r="P372" s="145">
        <f>O372*H372</f>
        <v>0</v>
      </c>
      <c r="Q372" s="145">
        <v>0</v>
      </c>
      <c r="R372" s="145">
        <f>Q372*H372</f>
        <v>0</v>
      </c>
      <c r="S372" s="145">
        <v>0</v>
      </c>
      <c r="T372" s="146">
        <f>S372*H372</f>
        <v>0</v>
      </c>
      <c r="AR372" s="147" t="s">
        <v>184</v>
      </c>
      <c r="AT372" s="147" t="s">
        <v>191</v>
      </c>
      <c r="AU372" s="147" t="s">
        <v>87</v>
      </c>
      <c r="AY372" s="17" t="s">
        <v>185</v>
      </c>
      <c r="BE372" s="148">
        <f>IF(N372="základní",J372,0)</f>
        <v>0</v>
      </c>
      <c r="BF372" s="148">
        <f>IF(N372="snížená",J372,0)</f>
        <v>0</v>
      </c>
      <c r="BG372" s="148">
        <f>IF(N372="zákl. přenesená",J372,0)</f>
        <v>0</v>
      </c>
      <c r="BH372" s="148">
        <f>IF(N372="sníž. přenesená",J372,0)</f>
        <v>0</v>
      </c>
      <c r="BI372" s="148">
        <f>IF(N372="nulová",J372,0)</f>
        <v>0</v>
      </c>
      <c r="BJ372" s="17" t="s">
        <v>85</v>
      </c>
      <c r="BK372" s="148">
        <f>ROUND(I372*H372,2)</f>
        <v>0</v>
      </c>
      <c r="BL372" s="17" t="s">
        <v>184</v>
      </c>
      <c r="BM372" s="147" t="s">
        <v>1136</v>
      </c>
    </row>
    <row r="373" spans="2:65" s="1" customFormat="1" x14ac:dyDescent="0.2">
      <c r="B373" s="32"/>
      <c r="D373" s="149" t="s">
        <v>198</v>
      </c>
      <c r="F373" s="150" t="s">
        <v>1137</v>
      </c>
      <c r="I373" s="151"/>
      <c r="L373" s="32"/>
      <c r="M373" s="152"/>
      <c r="T373" s="56"/>
      <c r="AT373" s="17" t="s">
        <v>198</v>
      </c>
      <c r="AU373" s="17" t="s">
        <v>87</v>
      </c>
    </row>
    <row r="374" spans="2:65" s="12" customFormat="1" x14ac:dyDescent="0.2">
      <c r="B374" s="153"/>
      <c r="D374" s="149" t="s">
        <v>199</v>
      </c>
      <c r="E374" s="154" t="s">
        <v>1</v>
      </c>
      <c r="F374" s="155" t="s">
        <v>1138</v>
      </c>
      <c r="H374" s="154" t="s">
        <v>1</v>
      </c>
      <c r="I374" s="156"/>
      <c r="L374" s="153"/>
      <c r="M374" s="157"/>
      <c r="T374" s="158"/>
      <c r="AT374" s="154" t="s">
        <v>199</v>
      </c>
      <c r="AU374" s="154" t="s">
        <v>87</v>
      </c>
      <c r="AV374" s="12" t="s">
        <v>85</v>
      </c>
      <c r="AW374" s="12" t="s">
        <v>33</v>
      </c>
      <c r="AX374" s="12" t="s">
        <v>77</v>
      </c>
      <c r="AY374" s="154" t="s">
        <v>185</v>
      </c>
    </row>
    <row r="375" spans="2:65" s="13" customFormat="1" x14ac:dyDescent="0.2">
      <c r="B375" s="159"/>
      <c r="D375" s="149" t="s">
        <v>199</v>
      </c>
      <c r="E375" s="160" t="s">
        <v>1</v>
      </c>
      <c r="F375" s="161" t="s">
        <v>1139</v>
      </c>
      <c r="H375" s="162">
        <v>127.57</v>
      </c>
      <c r="I375" s="163"/>
      <c r="L375" s="159"/>
      <c r="M375" s="164"/>
      <c r="T375" s="165"/>
      <c r="AT375" s="160" t="s">
        <v>199</v>
      </c>
      <c r="AU375" s="160" t="s">
        <v>87</v>
      </c>
      <c r="AV375" s="13" t="s">
        <v>87</v>
      </c>
      <c r="AW375" s="13" t="s">
        <v>33</v>
      </c>
      <c r="AX375" s="13" t="s">
        <v>85</v>
      </c>
      <c r="AY375" s="160" t="s">
        <v>185</v>
      </c>
    </row>
    <row r="376" spans="2:65" s="1" customFormat="1" ht="24.15" customHeight="1" x14ac:dyDescent="0.2">
      <c r="B376" s="32"/>
      <c r="C376" s="136" t="s">
        <v>662</v>
      </c>
      <c r="D376" s="136" t="s">
        <v>191</v>
      </c>
      <c r="E376" s="137" t="s">
        <v>1140</v>
      </c>
      <c r="F376" s="138" t="s">
        <v>1141</v>
      </c>
      <c r="G376" s="139" t="s">
        <v>296</v>
      </c>
      <c r="H376" s="140">
        <v>56.44</v>
      </c>
      <c r="I376" s="141"/>
      <c r="J376" s="142">
        <f>ROUND(I376*H376,2)</f>
        <v>0</v>
      </c>
      <c r="K376" s="138" t="s">
        <v>195</v>
      </c>
      <c r="L376" s="32"/>
      <c r="M376" s="143" t="s">
        <v>1</v>
      </c>
      <c r="N376" s="144" t="s">
        <v>42</v>
      </c>
      <c r="P376" s="145">
        <f>O376*H376</f>
        <v>0</v>
      </c>
      <c r="Q376" s="145">
        <v>0.26375999999999999</v>
      </c>
      <c r="R376" s="145">
        <f>Q376*H376</f>
        <v>14.886614399999999</v>
      </c>
      <c r="S376" s="145">
        <v>0</v>
      </c>
      <c r="T376" s="146">
        <f>S376*H376</f>
        <v>0</v>
      </c>
      <c r="AR376" s="147" t="s">
        <v>184</v>
      </c>
      <c r="AT376" s="147" t="s">
        <v>191</v>
      </c>
      <c r="AU376" s="147" t="s">
        <v>87</v>
      </c>
      <c r="AY376" s="17" t="s">
        <v>185</v>
      </c>
      <c r="BE376" s="148">
        <f>IF(N376="základní",J376,0)</f>
        <v>0</v>
      </c>
      <c r="BF376" s="148">
        <f>IF(N376="snížená",J376,0)</f>
        <v>0</v>
      </c>
      <c r="BG376" s="148">
        <f>IF(N376="zákl. přenesená",J376,0)</f>
        <v>0</v>
      </c>
      <c r="BH376" s="148">
        <f>IF(N376="sníž. přenesená",J376,0)</f>
        <v>0</v>
      </c>
      <c r="BI376" s="148">
        <f>IF(N376="nulová",J376,0)</f>
        <v>0</v>
      </c>
      <c r="BJ376" s="17" t="s">
        <v>85</v>
      </c>
      <c r="BK376" s="148">
        <f>ROUND(I376*H376,2)</f>
        <v>0</v>
      </c>
      <c r="BL376" s="17" t="s">
        <v>184</v>
      </c>
      <c r="BM376" s="147" t="s">
        <v>1142</v>
      </c>
    </row>
    <row r="377" spans="2:65" s="1" customFormat="1" ht="19.2" x14ac:dyDescent="0.2">
      <c r="B377" s="32"/>
      <c r="D377" s="149" t="s">
        <v>198</v>
      </c>
      <c r="F377" s="150" t="s">
        <v>1143</v>
      </c>
      <c r="I377" s="151"/>
      <c r="L377" s="32"/>
      <c r="M377" s="152"/>
      <c r="T377" s="56"/>
      <c r="AT377" s="17" t="s">
        <v>198</v>
      </c>
      <c r="AU377" s="17" t="s">
        <v>87</v>
      </c>
    </row>
    <row r="378" spans="2:65" s="12" customFormat="1" x14ac:dyDescent="0.2">
      <c r="B378" s="153"/>
      <c r="D378" s="149" t="s">
        <v>199</v>
      </c>
      <c r="E378" s="154" t="s">
        <v>1</v>
      </c>
      <c r="F378" s="155" t="s">
        <v>580</v>
      </c>
      <c r="H378" s="154" t="s">
        <v>1</v>
      </c>
      <c r="I378" s="156"/>
      <c r="L378" s="153"/>
      <c r="M378" s="157"/>
      <c r="T378" s="158"/>
      <c r="AT378" s="154" t="s">
        <v>199</v>
      </c>
      <c r="AU378" s="154" t="s">
        <v>87</v>
      </c>
      <c r="AV378" s="12" t="s">
        <v>85</v>
      </c>
      <c r="AW378" s="12" t="s">
        <v>33</v>
      </c>
      <c r="AX378" s="12" t="s">
        <v>77</v>
      </c>
      <c r="AY378" s="154" t="s">
        <v>185</v>
      </c>
    </row>
    <row r="379" spans="2:65" s="13" customFormat="1" x14ac:dyDescent="0.2">
      <c r="B379" s="159"/>
      <c r="D379" s="149" t="s">
        <v>199</v>
      </c>
      <c r="E379" s="160" t="s">
        <v>1</v>
      </c>
      <c r="F379" s="161" t="s">
        <v>1144</v>
      </c>
      <c r="H379" s="162">
        <v>56.44</v>
      </c>
      <c r="I379" s="163"/>
      <c r="L379" s="159"/>
      <c r="M379" s="164"/>
      <c r="T379" s="165"/>
      <c r="AT379" s="160" t="s">
        <v>199</v>
      </c>
      <c r="AU379" s="160" t="s">
        <v>87</v>
      </c>
      <c r="AV379" s="13" t="s">
        <v>87</v>
      </c>
      <c r="AW379" s="13" t="s">
        <v>33</v>
      </c>
      <c r="AX379" s="13" t="s">
        <v>85</v>
      </c>
      <c r="AY379" s="160" t="s">
        <v>185</v>
      </c>
    </row>
    <row r="380" spans="2:65" s="1" customFormat="1" ht="16.5" customHeight="1" x14ac:dyDescent="0.2">
      <c r="B380" s="32"/>
      <c r="C380" s="136" t="s">
        <v>667</v>
      </c>
      <c r="D380" s="136" t="s">
        <v>191</v>
      </c>
      <c r="E380" s="137" t="s">
        <v>576</v>
      </c>
      <c r="F380" s="138" t="s">
        <v>577</v>
      </c>
      <c r="G380" s="139" t="s">
        <v>296</v>
      </c>
      <c r="H380" s="140">
        <v>368.03</v>
      </c>
      <c r="I380" s="141"/>
      <c r="J380" s="142">
        <f>ROUND(I380*H380,2)</f>
        <v>0</v>
      </c>
      <c r="K380" s="138" t="s">
        <v>195</v>
      </c>
      <c r="L380" s="32"/>
      <c r="M380" s="143" t="s">
        <v>1</v>
      </c>
      <c r="N380" s="144" t="s">
        <v>42</v>
      </c>
      <c r="P380" s="145">
        <f>O380*H380</f>
        <v>0</v>
      </c>
      <c r="Q380" s="145">
        <v>0</v>
      </c>
      <c r="R380" s="145">
        <f>Q380*H380</f>
        <v>0</v>
      </c>
      <c r="S380" s="145">
        <v>0</v>
      </c>
      <c r="T380" s="146">
        <f>S380*H380</f>
        <v>0</v>
      </c>
      <c r="AR380" s="147" t="s">
        <v>184</v>
      </c>
      <c r="AT380" s="147" t="s">
        <v>191</v>
      </c>
      <c r="AU380" s="147" t="s">
        <v>87</v>
      </c>
      <c r="AY380" s="17" t="s">
        <v>185</v>
      </c>
      <c r="BE380" s="148">
        <f>IF(N380="základní",J380,0)</f>
        <v>0</v>
      </c>
      <c r="BF380" s="148">
        <f>IF(N380="snížená",J380,0)</f>
        <v>0</v>
      </c>
      <c r="BG380" s="148">
        <f>IF(N380="zákl. přenesená",J380,0)</f>
        <v>0</v>
      </c>
      <c r="BH380" s="148">
        <f>IF(N380="sníž. přenesená",J380,0)</f>
        <v>0</v>
      </c>
      <c r="BI380" s="148">
        <f>IF(N380="nulová",J380,0)</f>
        <v>0</v>
      </c>
      <c r="BJ380" s="17" t="s">
        <v>85</v>
      </c>
      <c r="BK380" s="148">
        <f>ROUND(I380*H380,2)</f>
        <v>0</v>
      </c>
      <c r="BL380" s="17" t="s">
        <v>184</v>
      </c>
      <c r="BM380" s="147" t="s">
        <v>578</v>
      </c>
    </row>
    <row r="381" spans="2:65" s="1" customFormat="1" ht="19.2" x14ac:dyDescent="0.2">
      <c r="B381" s="32"/>
      <c r="D381" s="149" t="s">
        <v>198</v>
      </c>
      <c r="F381" s="150" t="s">
        <v>579</v>
      </c>
      <c r="I381" s="151"/>
      <c r="L381" s="32"/>
      <c r="M381" s="152"/>
      <c r="T381" s="56"/>
      <c r="AT381" s="17" t="s">
        <v>198</v>
      </c>
      <c r="AU381" s="17" t="s">
        <v>87</v>
      </c>
    </row>
    <row r="382" spans="2:65" s="12" customFormat="1" x14ac:dyDescent="0.2">
      <c r="B382" s="153"/>
      <c r="D382" s="149" t="s">
        <v>199</v>
      </c>
      <c r="E382" s="154" t="s">
        <v>1</v>
      </c>
      <c r="F382" s="155" t="s">
        <v>580</v>
      </c>
      <c r="H382" s="154" t="s">
        <v>1</v>
      </c>
      <c r="I382" s="156"/>
      <c r="L382" s="153"/>
      <c r="M382" s="157"/>
      <c r="T382" s="158"/>
      <c r="AT382" s="154" t="s">
        <v>199</v>
      </c>
      <c r="AU382" s="154" t="s">
        <v>87</v>
      </c>
      <c r="AV382" s="12" t="s">
        <v>85</v>
      </c>
      <c r="AW382" s="12" t="s">
        <v>33</v>
      </c>
      <c r="AX382" s="12" t="s">
        <v>77</v>
      </c>
      <c r="AY382" s="154" t="s">
        <v>185</v>
      </c>
    </row>
    <row r="383" spans="2:65" s="13" customFormat="1" x14ac:dyDescent="0.2">
      <c r="B383" s="159"/>
      <c r="D383" s="149" t="s">
        <v>199</v>
      </c>
      <c r="E383" s="160" t="s">
        <v>1</v>
      </c>
      <c r="F383" s="161" t="s">
        <v>1145</v>
      </c>
      <c r="H383" s="162">
        <v>368.03</v>
      </c>
      <c r="I383" s="163"/>
      <c r="L383" s="159"/>
      <c r="M383" s="164"/>
      <c r="T383" s="165"/>
      <c r="AT383" s="160" t="s">
        <v>199</v>
      </c>
      <c r="AU383" s="160" t="s">
        <v>87</v>
      </c>
      <c r="AV383" s="13" t="s">
        <v>87</v>
      </c>
      <c r="AW383" s="13" t="s">
        <v>33</v>
      </c>
      <c r="AX383" s="13" t="s">
        <v>85</v>
      </c>
      <c r="AY383" s="160" t="s">
        <v>185</v>
      </c>
    </row>
    <row r="384" spans="2:65" s="1" customFormat="1" ht="21.75" customHeight="1" x14ac:dyDescent="0.2">
      <c r="B384" s="32"/>
      <c r="C384" s="136" t="s">
        <v>674</v>
      </c>
      <c r="D384" s="136" t="s">
        <v>191</v>
      </c>
      <c r="E384" s="137" t="s">
        <v>585</v>
      </c>
      <c r="F384" s="138" t="s">
        <v>586</v>
      </c>
      <c r="G384" s="139" t="s">
        <v>296</v>
      </c>
      <c r="H384" s="140">
        <v>368.03</v>
      </c>
      <c r="I384" s="141"/>
      <c r="J384" s="142">
        <f>ROUND(I384*H384,2)</f>
        <v>0</v>
      </c>
      <c r="K384" s="138" t="s">
        <v>195</v>
      </c>
      <c r="L384" s="32"/>
      <c r="M384" s="143" t="s">
        <v>1</v>
      </c>
      <c r="N384" s="144" t="s">
        <v>42</v>
      </c>
      <c r="P384" s="145">
        <f>O384*H384</f>
        <v>0</v>
      </c>
      <c r="Q384" s="145">
        <v>0</v>
      </c>
      <c r="R384" s="145">
        <f>Q384*H384</f>
        <v>0</v>
      </c>
      <c r="S384" s="145">
        <v>0</v>
      </c>
      <c r="T384" s="146">
        <f>S384*H384</f>
        <v>0</v>
      </c>
      <c r="AR384" s="147" t="s">
        <v>184</v>
      </c>
      <c r="AT384" s="147" t="s">
        <v>191</v>
      </c>
      <c r="AU384" s="147" t="s">
        <v>87</v>
      </c>
      <c r="AY384" s="17" t="s">
        <v>185</v>
      </c>
      <c r="BE384" s="148">
        <f>IF(N384="základní",J384,0)</f>
        <v>0</v>
      </c>
      <c r="BF384" s="148">
        <f>IF(N384="snížená",J384,0)</f>
        <v>0</v>
      </c>
      <c r="BG384" s="148">
        <f>IF(N384="zákl. přenesená",J384,0)</f>
        <v>0</v>
      </c>
      <c r="BH384" s="148">
        <f>IF(N384="sníž. přenesená",J384,0)</f>
        <v>0</v>
      </c>
      <c r="BI384" s="148">
        <f>IF(N384="nulová",J384,0)</f>
        <v>0</v>
      </c>
      <c r="BJ384" s="17" t="s">
        <v>85</v>
      </c>
      <c r="BK384" s="148">
        <f>ROUND(I384*H384,2)</f>
        <v>0</v>
      </c>
      <c r="BL384" s="17" t="s">
        <v>184</v>
      </c>
      <c r="BM384" s="147" t="s">
        <v>587</v>
      </c>
    </row>
    <row r="385" spans="2:65" s="1" customFormat="1" ht="19.2" x14ac:dyDescent="0.2">
      <c r="B385" s="32"/>
      <c r="D385" s="149" t="s">
        <v>198</v>
      </c>
      <c r="F385" s="150" t="s">
        <v>588</v>
      </c>
      <c r="I385" s="151"/>
      <c r="L385" s="32"/>
      <c r="M385" s="152"/>
      <c r="T385" s="56"/>
      <c r="AT385" s="17" t="s">
        <v>198</v>
      </c>
      <c r="AU385" s="17" t="s">
        <v>87</v>
      </c>
    </row>
    <row r="386" spans="2:65" s="12" customFormat="1" x14ac:dyDescent="0.2">
      <c r="B386" s="153"/>
      <c r="D386" s="149" t="s">
        <v>199</v>
      </c>
      <c r="E386" s="154" t="s">
        <v>1</v>
      </c>
      <c r="F386" s="155" t="s">
        <v>589</v>
      </c>
      <c r="H386" s="154" t="s">
        <v>1</v>
      </c>
      <c r="I386" s="156"/>
      <c r="L386" s="153"/>
      <c r="M386" s="157"/>
      <c r="T386" s="158"/>
      <c r="AT386" s="154" t="s">
        <v>199</v>
      </c>
      <c r="AU386" s="154" t="s">
        <v>87</v>
      </c>
      <c r="AV386" s="12" t="s">
        <v>85</v>
      </c>
      <c r="AW386" s="12" t="s">
        <v>33</v>
      </c>
      <c r="AX386" s="12" t="s">
        <v>77</v>
      </c>
      <c r="AY386" s="154" t="s">
        <v>185</v>
      </c>
    </row>
    <row r="387" spans="2:65" s="12" customFormat="1" x14ac:dyDescent="0.2">
      <c r="B387" s="153"/>
      <c r="D387" s="149" t="s">
        <v>199</v>
      </c>
      <c r="E387" s="154" t="s">
        <v>1</v>
      </c>
      <c r="F387" s="155" t="s">
        <v>590</v>
      </c>
      <c r="H387" s="154" t="s">
        <v>1</v>
      </c>
      <c r="I387" s="156"/>
      <c r="L387" s="153"/>
      <c r="M387" s="157"/>
      <c r="T387" s="158"/>
      <c r="AT387" s="154" t="s">
        <v>199</v>
      </c>
      <c r="AU387" s="154" t="s">
        <v>87</v>
      </c>
      <c r="AV387" s="12" t="s">
        <v>85</v>
      </c>
      <c r="AW387" s="12" t="s">
        <v>33</v>
      </c>
      <c r="AX387" s="12" t="s">
        <v>77</v>
      </c>
      <c r="AY387" s="154" t="s">
        <v>185</v>
      </c>
    </row>
    <row r="388" spans="2:65" s="12" customFormat="1" x14ac:dyDescent="0.2">
      <c r="B388" s="153"/>
      <c r="D388" s="149" t="s">
        <v>199</v>
      </c>
      <c r="E388" s="154" t="s">
        <v>1</v>
      </c>
      <c r="F388" s="155" t="s">
        <v>591</v>
      </c>
      <c r="H388" s="154" t="s">
        <v>1</v>
      </c>
      <c r="I388" s="156"/>
      <c r="L388" s="153"/>
      <c r="M388" s="157"/>
      <c r="T388" s="158"/>
      <c r="AT388" s="154" t="s">
        <v>199</v>
      </c>
      <c r="AU388" s="154" t="s">
        <v>87</v>
      </c>
      <c r="AV388" s="12" t="s">
        <v>85</v>
      </c>
      <c r="AW388" s="12" t="s">
        <v>33</v>
      </c>
      <c r="AX388" s="12" t="s">
        <v>77</v>
      </c>
      <c r="AY388" s="154" t="s">
        <v>185</v>
      </c>
    </row>
    <row r="389" spans="2:65" s="13" customFormat="1" x14ac:dyDescent="0.2">
      <c r="B389" s="159"/>
      <c r="D389" s="149" t="s">
        <v>199</v>
      </c>
      <c r="E389" s="160" t="s">
        <v>1</v>
      </c>
      <c r="F389" s="161" t="s">
        <v>1146</v>
      </c>
      <c r="H389" s="162">
        <v>368.03</v>
      </c>
      <c r="I389" s="163"/>
      <c r="L389" s="159"/>
      <c r="M389" s="164"/>
      <c r="T389" s="165"/>
      <c r="AT389" s="160" t="s">
        <v>199</v>
      </c>
      <c r="AU389" s="160" t="s">
        <v>87</v>
      </c>
      <c r="AV389" s="13" t="s">
        <v>87</v>
      </c>
      <c r="AW389" s="13" t="s">
        <v>33</v>
      </c>
      <c r="AX389" s="13" t="s">
        <v>85</v>
      </c>
      <c r="AY389" s="160" t="s">
        <v>185</v>
      </c>
    </row>
    <row r="390" spans="2:65" s="1" customFormat="1" ht="24.15" customHeight="1" x14ac:dyDescent="0.2">
      <c r="B390" s="32"/>
      <c r="C390" s="136" t="s">
        <v>680</v>
      </c>
      <c r="D390" s="136" t="s">
        <v>191</v>
      </c>
      <c r="E390" s="137" t="s">
        <v>594</v>
      </c>
      <c r="F390" s="138" t="s">
        <v>595</v>
      </c>
      <c r="G390" s="139" t="s">
        <v>296</v>
      </c>
      <c r="H390" s="140">
        <v>368.03</v>
      </c>
      <c r="I390" s="141"/>
      <c r="J390" s="142">
        <f>ROUND(I390*H390,2)</f>
        <v>0</v>
      </c>
      <c r="K390" s="138" t="s">
        <v>195</v>
      </c>
      <c r="L390" s="32"/>
      <c r="M390" s="143" t="s">
        <v>1</v>
      </c>
      <c r="N390" s="144" t="s">
        <v>42</v>
      </c>
      <c r="P390" s="145">
        <f>O390*H390</f>
        <v>0</v>
      </c>
      <c r="Q390" s="145">
        <v>0</v>
      </c>
      <c r="R390" s="145">
        <f>Q390*H390</f>
        <v>0</v>
      </c>
      <c r="S390" s="145">
        <v>0</v>
      </c>
      <c r="T390" s="146">
        <f>S390*H390</f>
        <v>0</v>
      </c>
      <c r="AR390" s="147" t="s">
        <v>184</v>
      </c>
      <c r="AT390" s="147" t="s">
        <v>191</v>
      </c>
      <c r="AU390" s="147" t="s">
        <v>87</v>
      </c>
      <c r="AY390" s="17" t="s">
        <v>185</v>
      </c>
      <c r="BE390" s="148">
        <f>IF(N390="základní",J390,0)</f>
        <v>0</v>
      </c>
      <c r="BF390" s="148">
        <f>IF(N390="snížená",J390,0)</f>
        <v>0</v>
      </c>
      <c r="BG390" s="148">
        <f>IF(N390="zákl. přenesená",J390,0)</f>
        <v>0</v>
      </c>
      <c r="BH390" s="148">
        <f>IF(N390="sníž. přenesená",J390,0)</f>
        <v>0</v>
      </c>
      <c r="BI390" s="148">
        <f>IF(N390="nulová",J390,0)</f>
        <v>0</v>
      </c>
      <c r="BJ390" s="17" t="s">
        <v>85</v>
      </c>
      <c r="BK390" s="148">
        <f>ROUND(I390*H390,2)</f>
        <v>0</v>
      </c>
      <c r="BL390" s="17" t="s">
        <v>184</v>
      </c>
      <c r="BM390" s="147" t="s">
        <v>596</v>
      </c>
    </row>
    <row r="391" spans="2:65" s="1" customFormat="1" ht="19.2" x14ac:dyDescent="0.2">
      <c r="B391" s="32"/>
      <c r="D391" s="149" t="s">
        <v>198</v>
      </c>
      <c r="F391" s="150" t="s">
        <v>597</v>
      </c>
      <c r="I391" s="151"/>
      <c r="L391" s="32"/>
      <c r="M391" s="152"/>
      <c r="T391" s="56"/>
      <c r="AT391" s="17" t="s">
        <v>198</v>
      </c>
      <c r="AU391" s="17" t="s">
        <v>87</v>
      </c>
    </row>
    <row r="392" spans="2:65" s="12" customFormat="1" x14ac:dyDescent="0.2">
      <c r="B392" s="153"/>
      <c r="D392" s="149" t="s">
        <v>199</v>
      </c>
      <c r="E392" s="154" t="s">
        <v>1</v>
      </c>
      <c r="F392" s="155" t="s">
        <v>598</v>
      </c>
      <c r="H392" s="154" t="s">
        <v>1</v>
      </c>
      <c r="I392" s="156"/>
      <c r="L392" s="153"/>
      <c r="M392" s="157"/>
      <c r="T392" s="158"/>
      <c r="AT392" s="154" t="s">
        <v>199</v>
      </c>
      <c r="AU392" s="154" t="s">
        <v>87</v>
      </c>
      <c r="AV392" s="12" t="s">
        <v>85</v>
      </c>
      <c r="AW392" s="12" t="s">
        <v>33</v>
      </c>
      <c r="AX392" s="12" t="s">
        <v>77</v>
      </c>
      <c r="AY392" s="154" t="s">
        <v>185</v>
      </c>
    </row>
    <row r="393" spans="2:65" s="12" customFormat="1" x14ac:dyDescent="0.2">
      <c r="B393" s="153"/>
      <c r="D393" s="149" t="s">
        <v>199</v>
      </c>
      <c r="E393" s="154" t="s">
        <v>1</v>
      </c>
      <c r="F393" s="155" t="s">
        <v>599</v>
      </c>
      <c r="H393" s="154" t="s">
        <v>1</v>
      </c>
      <c r="I393" s="156"/>
      <c r="L393" s="153"/>
      <c r="M393" s="157"/>
      <c r="T393" s="158"/>
      <c r="AT393" s="154" t="s">
        <v>199</v>
      </c>
      <c r="AU393" s="154" t="s">
        <v>87</v>
      </c>
      <c r="AV393" s="12" t="s">
        <v>85</v>
      </c>
      <c r="AW393" s="12" t="s">
        <v>33</v>
      </c>
      <c r="AX393" s="12" t="s">
        <v>77</v>
      </c>
      <c r="AY393" s="154" t="s">
        <v>185</v>
      </c>
    </row>
    <row r="394" spans="2:65" s="13" customFormat="1" x14ac:dyDescent="0.2">
      <c r="B394" s="159"/>
      <c r="D394" s="149" t="s">
        <v>199</v>
      </c>
      <c r="E394" s="160" t="s">
        <v>1</v>
      </c>
      <c r="F394" s="161" t="s">
        <v>1146</v>
      </c>
      <c r="H394" s="162">
        <v>368.03</v>
      </c>
      <c r="I394" s="163"/>
      <c r="L394" s="159"/>
      <c r="M394" s="164"/>
      <c r="T394" s="165"/>
      <c r="AT394" s="160" t="s">
        <v>199</v>
      </c>
      <c r="AU394" s="160" t="s">
        <v>87</v>
      </c>
      <c r="AV394" s="13" t="s">
        <v>87</v>
      </c>
      <c r="AW394" s="13" t="s">
        <v>33</v>
      </c>
      <c r="AX394" s="13" t="s">
        <v>85</v>
      </c>
      <c r="AY394" s="160" t="s">
        <v>185</v>
      </c>
    </row>
    <row r="395" spans="2:65" s="12" customFormat="1" x14ac:dyDescent="0.2">
      <c r="B395" s="153"/>
      <c r="D395" s="149" t="s">
        <v>199</v>
      </c>
      <c r="E395" s="154" t="s">
        <v>1</v>
      </c>
      <c r="F395" s="155" t="s">
        <v>600</v>
      </c>
      <c r="H395" s="154" t="s">
        <v>1</v>
      </c>
      <c r="I395" s="156"/>
      <c r="L395" s="153"/>
      <c r="M395" s="157"/>
      <c r="T395" s="158"/>
      <c r="AT395" s="154" t="s">
        <v>199</v>
      </c>
      <c r="AU395" s="154" t="s">
        <v>87</v>
      </c>
      <c r="AV395" s="12" t="s">
        <v>85</v>
      </c>
      <c r="AW395" s="12" t="s">
        <v>33</v>
      </c>
      <c r="AX395" s="12" t="s">
        <v>77</v>
      </c>
      <c r="AY395" s="154" t="s">
        <v>185</v>
      </c>
    </row>
    <row r="396" spans="2:65" s="12" customFormat="1" x14ac:dyDescent="0.2">
      <c r="B396" s="153"/>
      <c r="D396" s="149" t="s">
        <v>199</v>
      </c>
      <c r="E396" s="154" t="s">
        <v>1</v>
      </c>
      <c r="F396" s="155" t="s">
        <v>601</v>
      </c>
      <c r="H396" s="154" t="s">
        <v>1</v>
      </c>
      <c r="I396" s="156"/>
      <c r="L396" s="153"/>
      <c r="M396" s="157"/>
      <c r="T396" s="158"/>
      <c r="AT396" s="154" t="s">
        <v>199</v>
      </c>
      <c r="AU396" s="154" t="s">
        <v>87</v>
      </c>
      <c r="AV396" s="12" t="s">
        <v>85</v>
      </c>
      <c r="AW396" s="12" t="s">
        <v>33</v>
      </c>
      <c r="AX396" s="12" t="s">
        <v>77</v>
      </c>
      <c r="AY396" s="154" t="s">
        <v>185</v>
      </c>
    </row>
    <row r="397" spans="2:65" s="1" customFormat="1" ht="16.5" customHeight="1" x14ac:dyDescent="0.2">
      <c r="B397" s="32"/>
      <c r="C397" s="176" t="s">
        <v>686</v>
      </c>
      <c r="D397" s="176" t="s">
        <v>455</v>
      </c>
      <c r="E397" s="177" t="s">
        <v>603</v>
      </c>
      <c r="F397" s="178" t="s">
        <v>604</v>
      </c>
      <c r="G397" s="179" t="s">
        <v>443</v>
      </c>
      <c r="H397" s="180">
        <v>3.4390000000000001</v>
      </c>
      <c r="I397" s="181"/>
      <c r="J397" s="182">
        <f>ROUND(I397*H397,2)</f>
        <v>0</v>
      </c>
      <c r="K397" s="178" t="s">
        <v>195</v>
      </c>
      <c r="L397" s="183"/>
      <c r="M397" s="184" t="s">
        <v>1</v>
      </c>
      <c r="N397" s="185" t="s">
        <v>42</v>
      </c>
      <c r="P397" s="145">
        <f>O397*H397</f>
        <v>0</v>
      </c>
      <c r="Q397" s="145">
        <v>1</v>
      </c>
      <c r="R397" s="145">
        <f>Q397*H397</f>
        <v>3.4390000000000001</v>
      </c>
      <c r="S397" s="145">
        <v>0</v>
      </c>
      <c r="T397" s="146">
        <f>S397*H397</f>
        <v>0</v>
      </c>
      <c r="AR397" s="147" t="s">
        <v>236</v>
      </c>
      <c r="AT397" s="147" t="s">
        <v>455</v>
      </c>
      <c r="AU397" s="147" t="s">
        <v>87</v>
      </c>
      <c r="AY397" s="17" t="s">
        <v>185</v>
      </c>
      <c r="BE397" s="148">
        <f>IF(N397="základní",J397,0)</f>
        <v>0</v>
      </c>
      <c r="BF397" s="148">
        <f>IF(N397="snížená",J397,0)</f>
        <v>0</v>
      </c>
      <c r="BG397" s="148">
        <f>IF(N397="zákl. přenesená",J397,0)</f>
        <v>0</v>
      </c>
      <c r="BH397" s="148">
        <f>IF(N397="sníž. přenesená",J397,0)</f>
        <v>0</v>
      </c>
      <c r="BI397" s="148">
        <f>IF(N397="nulová",J397,0)</f>
        <v>0</v>
      </c>
      <c r="BJ397" s="17" t="s">
        <v>85</v>
      </c>
      <c r="BK397" s="148">
        <f>ROUND(I397*H397,2)</f>
        <v>0</v>
      </c>
      <c r="BL397" s="17" t="s">
        <v>184</v>
      </c>
      <c r="BM397" s="147" t="s">
        <v>605</v>
      </c>
    </row>
    <row r="398" spans="2:65" s="1" customFormat="1" x14ac:dyDescent="0.2">
      <c r="B398" s="32"/>
      <c r="D398" s="149" t="s">
        <v>198</v>
      </c>
      <c r="F398" s="150" t="s">
        <v>604</v>
      </c>
      <c r="I398" s="151"/>
      <c r="L398" s="32"/>
      <c r="M398" s="152"/>
      <c r="T398" s="56"/>
      <c r="AT398" s="17" t="s">
        <v>198</v>
      </c>
      <c r="AU398" s="17" t="s">
        <v>87</v>
      </c>
    </row>
    <row r="399" spans="2:65" s="12" customFormat="1" x14ac:dyDescent="0.2">
      <c r="B399" s="153"/>
      <c r="D399" s="149" t="s">
        <v>199</v>
      </c>
      <c r="E399" s="154" t="s">
        <v>1</v>
      </c>
      <c r="F399" s="155" t="s">
        <v>606</v>
      </c>
      <c r="H399" s="154" t="s">
        <v>1</v>
      </c>
      <c r="I399" s="156"/>
      <c r="L399" s="153"/>
      <c r="M399" s="157"/>
      <c r="T399" s="158"/>
      <c r="AT399" s="154" t="s">
        <v>199</v>
      </c>
      <c r="AU399" s="154" t="s">
        <v>87</v>
      </c>
      <c r="AV399" s="12" t="s">
        <v>85</v>
      </c>
      <c r="AW399" s="12" t="s">
        <v>33</v>
      </c>
      <c r="AX399" s="12" t="s">
        <v>77</v>
      </c>
      <c r="AY399" s="154" t="s">
        <v>185</v>
      </c>
    </row>
    <row r="400" spans="2:65" s="12" customFormat="1" x14ac:dyDescent="0.2">
      <c r="B400" s="153"/>
      <c r="D400" s="149" t="s">
        <v>199</v>
      </c>
      <c r="E400" s="154" t="s">
        <v>1</v>
      </c>
      <c r="F400" s="155" t="s">
        <v>607</v>
      </c>
      <c r="H400" s="154" t="s">
        <v>1</v>
      </c>
      <c r="I400" s="156"/>
      <c r="L400" s="153"/>
      <c r="M400" s="157"/>
      <c r="T400" s="158"/>
      <c r="AT400" s="154" t="s">
        <v>199</v>
      </c>
      <c r="AU400" s="154" t="s">
        <v>87</v>
      </c>
      <c r="AV400" s="12" t="s">
        <v>85</v>
      </c>
      <c r="AW400" s="12" t="s">
        <v>33</v>
      </c>
      <c r="AX400" s="12" t="s">
        <v>77</v>
      </c>
      <c r="AY400" s="154" t="s">
        <v>185</v>
      </c>
    </row>
    <row r="401" spans="2:65" s="13" customFormat="1" x14ac:dyDescent="0.2">
      <c r="B401" s="159"/>
      <c r="D401" s="149" t="s">
        <v>199</v>
      </c>
      <c r="E401" s="160" t="s">
        <v>1</v>
      </c>
      <c r="F401" s="161" t="s">
        <v>608</v>
      </c>
      <c r="H401" s="162">
        <v>3.4390000000000001</v>
      </c>
      <c r="I401" s="163"/>
      <c r="L401" s="159"/>
      <c r="M401" s="164"/>
      <c r="T401" s="165"/>
      <c r="AT401" s="160" t="s">
        <v>199</v>
      </c>
      <c r="AU401" s="160" t="s">
        <v>87</v>
      </c>
      <c r="AV401" s="13" t="s">
        <v>87</v>
      </c>
      <c r="AW401" s="13" t="s">
        <v>33</v>
      </c>
      <c r="AX401" s="13" t="s">
        <v>85</v>
      </c>
      <c r="AY401" s="160" t="s">
        <v>185</v>
      </c>
    </row>
    <row r="402" spans="2:65" s="1" customFormat="1" ht="16.5" customHeight="1" x14ac:dyDescent="0.2">
      <c r="B402" s="32"/>
      <c r="C402" s="176" t="s">
        <v>691</v>
      </c>
      <c r="D402" s="176" t="s">
        <v>455</v>
      </c>
      <c r="E402" s="177" t="s">
        <v>610</v>
      </c>
      <c r="F402" s="178" t="s">
        <v>611</v>
      </c>
      <c r="G402" s="179" t="s">
        <v>443</v>
      </c>
      <c r="H402" s="180">
        <v>10.121</v>
      </c>
      <c r="I402" s="181"/>
      <c r="J402" s="182">
        <f>ROUND(I402*H402,2)</f>
        <v>0</v>
      </c>
      <c r="K402" s="178" t="s">
        <v>195</v>
      </c>
      <c r="L402" s="183"/>
      <c r="M402" s="184" t="s">
        <v>1</v>
      </c>
      <c r="N402" s="185" t="s">
        <v>42</v>
      </c>
      <c r="P402" s="145">
        <f>O402*H402</f>
        <v>0</v>
      </c>
      <c r="Q402" s="145">
        <v>1</v>
      </c>
      <c r="R402" s="145">
        <f>Q402*H402</f>
        <v>10.121</v>
      </c>
      <c r="S402" s="145">
        <v>0</v>
      </c>
      <c r="T402" s="146">
        <f>S402*H402</f>
        <v>0</v>
      </c>
      <c r="AR402" s="147" t="s">
        <v>236</v>
      </c>
      <c r="AT402" s="147" t="s">
        <v>455</v>
      </c>
      <c r="AU402" s="147" t="s">
        <v>87</v>
      </c>
      <c r="AY402" s="17" t="s">
        <v>185</v>
      </c>
      <c r="BE402" s="148">
        <f>IF(N402="základní",J402,0)</f>
        <v>0</v>
      </c>
      <c r="BF402" s="148">
        <f>IF(N402="snížená",J402,0)</f>
        <v>0</v>
      </c>
      <c r="BG402" s="148">
        <f>IF(N402="zákl. přenesená",J402,0)</f>
        <v>0</v>
      </c>
      <c r="BH402" s="148">
        <f>IF(N402="sníž. přenesená",J402,0)</f>
        <v>0</v>
      </c>
      <c r="BI402" s="148">
        <f>IF(N402="nulová",J402,0)</f>
        <v>0</v>
      </c>
      <c r="BJ402" s="17" t="s">
        <v>85</v>
      </c>
      <c r="BK402" s="148">
        <f>ROUND(I402*H402,2)</f>
        <v>0</v>
      </c>
      <c r="BL402" s="17" t="s">
        <v>184</v>
      </c>
      <c r="BM402" s="147" t="s">
        <v>612</v>
      </c>
    </row>
    <row r="403" spans="2:65" s="1" customFormat="1" x14ac:dyDescent="0.2">
      <c r="B403" s="32"/>
      <c r="D403" s="149" t="s">
        <v>198</v>
      </c>
      <c r="F403" s="150" t="s">
        <v>611</v>
      </c>
      <c r="I403" s="151"/>
      <c r="L403" s="32"/>
      <c r="M403" s="152"/>
      <c r="T403" s="56"/>
      <c r="AT403" s="17" t="s">
        <v>198</v>
      </c>
      <c r="AU403" s="17" t="s">
        <v>87</v>
      </c>
    </row>
    <row r="404" spans="2:65" s="13" customFormat="1" x14ac:dyDescent="0.2">
      <c r="B404" s="159"/>
      <c r="D404" s="149" t="s">
        <v>199</v>
      </c>
      <c r="E404" s="160" t="s">
        <v>1</v>
      </c>
      <c r="F404" s="161" t="s">
        <v>1147</v>
      </c>
      <c r="H404" s="162">
        <v>10.121</v>
      </c>
      <c r="I404" s="163"/>
      <c r="L404" s="159"/>
      <c r="M404" s="164"/>
      <c r="T404" s="165"/>
      <c r="AT404" s="160" t="s">
        <v>199</v>
      </c>
      <c r="AU404" s="160" t="s">
        <v>87</v>
      </c>
      <c r="AV404" s="13" t="s">
        <v>87</v>
      </c>
      <c r="AW404" s="13" t="s">
        <v>33</v>
      </c>
      <c r="AX404" s="13" t="s">
        <v>85</v>
      </c>
      <c r="AY404" s="160" t="s">
        <v>185</v>
      </c>
    </row>
    <row r="405" spans="2:65" s="1" customFormat="1" ht="16.5" customHeight="1" x14ac:dyDescent="0.2">
      <c r="B405" s="32"/>
      <c r="C405" s="176" t="s">
        <v>699</v>
      </c>
      <c r="D405" s="176" t="s">
        <v>455</v>
      </c>
      <c r="E405" s="177" t="s">
        <v>615</v>
      </c>
      <c r="F405" s="178" t="s">
        <v>616</v>
      </c>
      <c r="G405" s="179" t="s">
        <v>443</v>
      </c>
      <c r="H405" s="180">
        <v>8.0969999999999995</v>
      </c>
      <c r="I405" s="181"/>
      <c r="J405" s="182">
        <f>ROUND(I405*H405,2)</f>
        <v>0</v>
      </c>
      <c r="K405" s="178" t="s">
        <v>195</v>
      </c>
      <c r="L405" s="183"/>
      <c r="M405" s="184" t="s">
        <v>1</v>
      </c>
      <c r="N405" s="185" t="s">
        <v>42</v>
      </c>
      <c r="P405" s="145">
        <f>O405*H405</f>
        <v>0</v>
      </c>
      <c r="Q405" s="145">
        <v>1</v>
      </c>
      <c r="R405" s="145">
        <f>Q405*H405</f>
        <v>8.0969999999999995</v>
      </c>
      <c r="S405" s="145">
        <v>0</v>
      </c>
      <c r="T405" s="146">
        <f>S405*H405</f>
        <v>0</v>
      </c>
      <c r="AR405" s="147" t="s">
        <v>236</v>
      </c>
      <c r="AT405" s="147" t="s">
        <v>455</v>
      </c>
      <c r="AU405" s="147" t="s">
        <v>87</v>
      </c>
      <c r="AY405" s="17" t="s">
        <v>185</v>
      </c>
      <c r="BE405" s="148">
        <f>IF(N405="základní",J405,0)</f>
        <v>0</v>
      </c>
      <c r="BF405" s="148">
        <f>IF(N405="snížená",J405,0)</f>
        <v>0</v>
      </c>
      <c r="BG405" s="148">
        <f>IF(N405="zákl. přenesená",J405,0)</f>
        <v>0</v>
      </c>
      <c r="BH405" s="148">
        <f>IF(N405="sníž. přenesená",J405,0)</f>
        <v>0</v>
      </c>
      <c r="BI405" s="148">
        <f>IF(N405="nulová",J405,0)</f>
        <v>0</v>
      </c>
      <c r="BJ405" s="17" t="s">
        <v>85</v>
      </c>
      <c r="BK405" s="148">
        <f>ROUND(I405*H405,2)</f>
        <v>0</v>
      </c>
      <c r="BL405" s="17" t="s">
        <v>184</v>
      </c>
      <c r="BM405" s="147" t="s">
        <v>617</v>
      </c>
    </row>
    <row r="406" spans="2:65" s="1" customFormat="1" x14ac:dyDescent="0.2">
      <c r="B406" s="32"/>
      <c r="D406" s="149" t="s">
        <v>198</v>
      </c>
      <c r="F406" s="150" t="s">
        <v>616</v>
      </c>
      <c r="I406" s="151"/>
      <c r="L406" s="32"/>
      <c r="M406" s="152"/>
      <c r="T406" s="56"/>
      <c r="AT406" s="17" t="s">
        <v>198</v>
      </c>
      <c r="AU406" s="17" t="s">
        <v>87</v>
      </c>
    </row>
    <row r="407" spans="2:65" s="13" customFormat="1" x14ac:dyDescent="0.2">
      <c r="B407" s="159"/>
      <c r="D407" s="149" t="s">
        <v>199</v>
      </c>
      <c r="E407" s="160" t="s">
        <v>1</v>
      </c>
      <c r="F407" s="161" t="s">
        <v>1148</v>
      </c>
      <c r="H407" s="162">
        <v>8.0969999999999995</v>
      </c>
      <c r="I407" s="163"/>
      <c r="L407" s="159"/>
      <c r="M407" s="164"/>
      <c r="T407" s="165"/>
      <c r="AT407" s="160" t="s">
        <v>199</v>
      </c>
      <c r="AU407" s="160" t="s">
        <v>87</v>
      </c>
      <c r="AV407" s="13" t="s">
        <v>87</v>
      </c>
      <c r="AW407" s="13" t="s">
        <v>33</v>
      </c>
      <c r="AX407" s="13" t="s">
        <v>85</v>
      </c>
      <c r="AY407" s="160" t="s">
        <v>185</v>
      </c>
    </row>
    <row r="408" spans="2:65" s="1" customFormat="1" ht="16.5" customHeight="1" x14ac:dyDescent="0.2">
      <c r="B408" s="32"/>
      <c r="C408" s="136" t="s">
        <v>706</v>
      </c>
      <c r="D408" s="136" t="s">
        <v>191</v>
      </c>
      <c r="E408" s="137" t="s">
        <v>620</v>
      </c>
      <c r="F408" s="138" t="s">
        <v>621</v>
      </c>
      <c r="G408" s="139" t="s">
        <v>296</v>
      </c>
      <c r="H408" s="140">
        <v>250.9</v>
      </c>
      <c r="I408" s="141"/>
      <c r="J408" s="142">
        <f>ROUND(I408*H408,2)</f>
        <v>0</v>
      </c>
      <c r="K408" s="138" t="s">
        <v>195</v>
      </c>
      <c r="L408" s="32"/>
      <c r="M408" s="143" t="s">
        <v>1</v>
      </c>
      <c r="N408" s="144" t="s">
        <v>42</v>
      </c>
      <c r="P408" s="145">
        <f>O408*H408</f>
        <v>0</v>
      </c>
      <c r="Q408" s="145">
        <v>0</v>
      </c>
      <c r="R408" s="145">
        <f>Q408*H408</f>
        <v>0</v>
      </c>
      <c r="S408" s="145">
        <v>0</v>
      </c>
      <c r="T408" s="146">
        <f>S408*H408</f>
        <v>0</v>
      </c>
      <c r="AR408" s="147" t="s">
        <v>184</v>
      </c>
      <c r="AT408" s="147" t="s">
        <v>191</v>
      </c>
      <c r="AU408" s="147" t="s">
        <v>87</v>
      </c>
      <c r="AY408" s="17" t="s">
        <v>185</v>
      </c>
      <c r="BE408" s="148">
        <f>IF(N408="základní",J408,0)</f>
        <v>0</v>
      </c>
      <c r="BF408" s="148">
        <f>IF(N408="snížená",J408,0)</f>
        <v>0</v>
      </c>
      <c r="BG408" s="148">
        <f>IF(N408="zákl. přenesená",J408,0)</f>
        <v>0</v>
      </c>
      <c r="BH408" s="148">
        <f>IF(N408="sníž. přenesená",J408,0)</f>
        <v>0</v>
      </c>
      <c r="BI408" s="148">
        <f>IF(N408="nulová",J408,0)</f>
        <v>0</v>
      </c>
      <c r="BJ408" s="17" t="s">
        <v>85</v>
      </c>
      <c r="BK408" s="148">
        <f>ROUND(I408*H408,2)</f>
        <v>0</v>
      </c>
      <c r="BL408" s="17" t="s">
        <v>184</v>
      </c>
      <c r="BM408" s="147" t="s">
        <v>622</v>
      </c>
    </row>
    <row r="409" spans="2:65" s="1" customFormat="1" x14ac:dyDescent="0.2">
      <c r="B409" s="32"/>
      <c r="D409" s="149" t="s">
        <v>198</v>
      </c>
      <c r="F409" s="150" t="s">
        <v>623</v>
      </c>
      <c r="I409" s="151"/>
      <c r="L409" s="32"/>
      <c r="M409" s="152"/>
      <c r="T409" s="56"/>
      <c r="AT409" s="17" t="s">
        <v>198</v>
      </c>
      <c r="AU409" s="17" t="s">
        <v>87</v>
      </c>
    </row>
    <row r="410" spans="2:65" s="12" customFormat="1" x14ac:dyDescent="0.2">
      <c r="B410" s="153"/>
      <c r="D410" s="149" t="s">
        <v>199</v>
      </c>
      <c r="E410" s="154" t="s">
        <v>1</v>
      </c>
      <c r="F410" s="155" t="s">
        <v>624</v>
      </c>
      <c r="H410" s="154" t="s">
        <v>1</v>
      </c>
      <c r="I410" s="156"/>
      <c r="L410" s="153"/>
      <c r="M410" s="157"/>
      <c r="T410" s="158"/>
      <c r="AT410" s="154" t="s">
        <v>199</v>
      </c>
      <c r="AU410" s="154" t="s">
        <v>87</v>
      </c>
      <c r="AV410" s="12" t="s">
        <v>85</v>
      </c>
      <c r="AW410" s="12" t="s">
        <v>33</v>
      </c>
      <c r="AX410" s="12" t="s">
        <v>77</v>
      </c>
      <c r="AY410" s="154" t="s">
        <v>185</v>
      </c>
    </row>
    <row r="411" spans="2:65" s="13" customFormat="1" x14ac:dyDescent="0.2">
      <c r="B411" s="159"/>
      <c r="D411" s="149" t="s">
        <v>199</v>
      </c>
      <c r="E411" s="160" t="s">
        <v>1</v>
      </c>
      <c r="F411" s="161" t="s">
        <v>1130</v>
      </c>
      <c r="H411" s="162">
        <v>55.89</v>
      </c>
      <c r="I411" s="163"/>
      <c r="L411" s="159"/>
      <c r="M411" s="164"/>
      <c r="T411" s="165"/>
      <c r="AT411" s="160" t="s">
        <v>199</v>
      </c>
      <c r="AU411" s="160" t="s">
        <v>87</v>
      </c>
      <c r="AV411" s="13" t="s">
        <v>87</v>
      </c>
      <c r="AW411" s="13" t="s">
        <v>33</v>
      </c>
      <c r="AX411" s="13" t="s">
        <v>77</v>
      </c>
      <c r="AY411" s="160" t="s">
        <v>185</v>
      </c>
    </row>
    <row r="412" spans="2:65" s="13" customFormat="1" x14ac:dyDescent="0.2">
      <c r="B412" s="159"/>
      <c r="D412" s="149" t="s">
        <v>199</v>
      </c>
      <c r="E412" s="160" t="s">
        <v>1</v>
      </c>
      <c r="F412" s="161" t="s">
        <v>1129</v>
      </c>
      <c r="H412" s="162">
        <v>195.01</v>
      </c>
      <c r="I412" s="163"/>
      <c r="L412" s="159"/>
      <c r="M412" s="164"/>
      <c r="T412" s="165"/>
      <c r="AT412" s="160" t="s">
        <v>199</v>
      </c>
      <c r="AU412" s="160" t="s">
        <v>87</v>
      </c>
      <c r="AV412" s="13" t="s">
        <v>87</v>
      </c>
      <c r="AW412" s="13" t="s">
        <v>33</v>
      </c>
      <c r="AX412" s="13" t="s">
        <v>77</v>
      </c>
      <c r="AY412" s="160" t="s">
        <v>185</v>
      </c>
    </row>
    <row r="413" spans="2:65" s="14" customFormat="1" x14ac:dyDescent="0.2">
      <c r="B413" s="169"/>
      <c r="D413" s="149" t="s">
        <v>199</v>
      </c>
      <c r="E413" s="170" t="s">
        <v>1</v>
      </c>
      <c r="F413" s="171" t="s">
        <v>324</v>
      </c>
      <c r="H413" s="172">
        <v>250.9</v>
      </c>
      <c r="I413" s="173"/>
      <c r="L413" s="169"/>
      <c r="M413" s="174"/>
      <c r="T413" s="175"/>
      <c r="AT413" s="170" t="s">
        <v>199</v>
      </c>
      <c r="AU413" s="170" t="s">
        <v>87</v>
      </c>
      <c r="AV413" s="14" t="s">
        <v>184</v>
      </c>
      <c r="AW413" s="14" t="s">
        <v>33</v>
      </c>
      <c r="AX413" s="14" t="s">
        <v>85</v>
      </c>
      <c r="AY413" s="170" t="s">
        <v>185</v>
      </c>
    </row>
    <row r="414" spans="2:65" s="1" customFormat="1" ht="16.5" customHeight="1" x14ac:dyDescent="0.2">
      <c r="B414" s="32"/>
      <c r="C414" s="136" t="s">
        <v>712</v>
      </c>
      <c r="D414" s="136" t="s">
        <v>191</v>
      </c>
      <c r="E414" s="137" t="s">
        <v>1149</v>
      </c>
      <c r="F414" s="138" t="s">
        <v>1150</v>
      </c>
      <c r="G414" s="139" t="s">
        <v>296</v>
      </c>
      <c r="H414" s="140">
        <v>7</v>
      </c>
      <c r="I414" s="141"/>
      <c r="J414" s="142">
        <f>ROUND(I414*H414,2)</f>
        <v>0</v>
      </c>
      <c r="K414" s="138" t="s">
        <v>195</v>
      </c>
      <c r="L414" s="32"/>
      <c r="M414" s="143" t="s">
        <v>1</v>
      </c>
      <c r="N414" s="144" t="s">
        <v>42</v>
      </c>
      <c r="P414" s="145">
        <f>O414*H414</f>
        <v>0</v>
      </c>
      <c r="Q414" s="145">
        <v>0.23</v>
      </c>
      <c r="R414" s="145">
        <f>Q414*H414</f>
        <v>1.61</v>
      </c>
      <c r="S414" s="145">
        <v>0</v>
      </c>
      <c r="T414" s="146">
        <f>S414*H414</f>
        <v>0</v>
      </c>
      <c r="AR414" s="147" t="s">
        <v>184</v>
      </c>
      <c r="AT414" s="147" t="s">
        <v>191</v>
      </c>
      <c r="AU414" s="147" t="s">
        <v>87</v>
      </c>
      <c r="AY414" s="17" t="s">
        <v>185</v>
      </c>
      <c r="BE414" s="148">
        <f>IF(N414="základní",J414,0)</f>
        <v>0</v>
      </c>
      <c r="BF414" s="148">
        <f>IF(N414="snížená",J414,0)</f>
        <v>0</v>
      </c>
      <c r="BG414" s="148">
        <f>IF(N414="zákl. přenesená",J414,0)</f>
        <v>0</v>
      </c>
      <c r="BH414" s="148">
        <f>IF(N414="sníž. přenesená",J414,0)</f>
        <v>0</v>
      </c>
      <c r="BI414" s="148">
        <f>IF(N414="nulová",J414,0)</f>
        <v>0</v>
      </c>
      <c r="BJ414" s="17" t="s">
        <v>85</v>
      </c>
      <c r="BK414" s="148">
        <f>ROUND(I414*H414,2)</f>
        <v>0</v>
      </c>
      <c r="BL414" s="17" t="s">
        <v>184</v>
      </c>
      <c r="BM414" s="147" t="s">
        <v>1151</v>
      </c>
    </row>
    <row r="415" spans="2:65" s="1" customFormat="1" x14ac:dyDescent="0.2">
      <c r="B415" s="32"/>
      <c r="D415" s="149" t="s">
        <v>198</v>
      </c>
      <c r="F415" s="150" t="s">
        <v>1152</v>
      </c>
      <c r="I415" s="151"/>
      <c r="L415" s="32"/>
      <c r="M415" s="152"/>
      <c r="T415" s="56"/>
      <c r="AT415" s="17" t="s">
        <v>198</v>
      </c>
      <c r="AU415" s="17" t="s">
        <v>87</v>
      </c>
    </row>
    <row r="416" spans="2:65" s="13" customFormat="1" x14ac:dyDescent="0.2">
      <c r="B416" s="159"/>
      <c r="D416" s="149" t="s">
        <v>199</v>
      </c>
      <c r="E416" s="160" t="s">
        <v>1</v>
      </c>
      <c r="F416" s="161" t="s">
        <v>1153</v>
      </c>
      <c r="H416" s="162">
        <v>7</v>
      </c>
      <c r="I416" s="163"/>
      <c r="L416" s="159"/>
      <c r="M416" s="164"/>
      <c r="T416" s="165"/>
      <c r="AT416" s="160" t="s">
        <v>199</v>
      </c>
      <c r="AU416" s="160" t="s">
        <v>87</v>
      </c>
      <c r="AV416" s="13" t="s">
        <v>87</v>
      </c>
      <c r="AW416" s="13" t="s">
        <v>33</v>
      </c>
      <c r="AX416" s="13" t="s">
        <v>85</v>
      </c>
      <c r="AY416" s="160" t="s">
        <v>185</v>
      </c>
    </row>
    <row r="417" spans="2:65" s="1" customFormat="1" ht="21.75" customHeight="1" x14ac:dyDescent="0.2">
      <c r="B417" s="32"/>
      <c r="C417" s="136" t="s">
        <v>718</v>
      </c>
      <c r="D417" s="136" t="s">
        <v>191</v>
      </c>
      <c r="E417" s="137" t="s">
        <v>1154</v>
      </c>
      <c r="F417" s="138" t="s">
        <v>1155</v>
      </c>
      <c r="G417" s="139" t="s">
        <v>296</v>
      </c>
      <c r="H417" s="140">
        <v>56.44</v>
      </c>
      <c r="I417" s="141"/>
      <c r="J417" s="142">
        <f>ROUND(I417*H417,2)</f>
        <v>0</v>
      </c>
      <c r="K417" s="138" t="s">
        <v>195</v>
      </c>
      <c r="L417" s="32"/>
      <c r="M417" s="143" t="s">
        <v>1</v>
      </c>
      <c r="N417" s="144" t="s">
        <v>42</v>
      </c>
      <c r="P417" s="145">
        <f>O417*H417</f>
        <v>0</v>
      </c>
      <c r="Q417" s="145">
        <v>0.12966</v>
      </c>
      <c r="R417" s="145">
        <f>Q417*H417</f>
        <v>7.3180103999999995</v>
      </c>
      <c r="S417" s="145">
        <v>0</v>
      </c>
      <c r="T417" s="146">
        <f>S417*H417</f>
        <v>0</v>
      </c>
      <c r="AR417" s="147" t="s">
        <v>184</v>
      </c>
      <c r="AT417" s="147" t="s">
        <v>191</v>
      </c>
      <c r="AU417" s="147" t="s">
        <v>87</v>
      </c>
      <c r="AY417" s="17" t="s">
        <v>185</v>
      </c>
      <c r="BE417" s="148">
        <f>IF(N417="základní",J417,0)</f>
        <v>0</v>
      </c>
      <c r="BF417" s="148">
        <f>IF(N417="snížená",J417,0)</f>
        <v>0</v>
      </c>
      <c r="BG417" s="148">
        <f>IF(N417="zákl. přenesená",J417,0)</f>
        <v>0</v>
      </c>
      <c r="BH417" s="148">
        <f>IF(N417="sníž. přenesená",J417,0)</f>
        <v>0</v>
      </c>
      <c r="BI417" s="148">
        <f>IF(N417="nulová",J417,0)</f>
        <v>0</v>
      </c>
      <c r="BJ417" s="17" t="s">
        <v>85</v>
      </c>
      <c r="BK417" s="148">
        <f>ROUND(I417*H417,2)</f>
        <v>0</v>
      </c>
      <c r="BL417" s="17" t="s">
        <v>184</v>
      </c>
      <c r="BM417" s="147" t="s">
        <v>1156</v>
      </c>
    </row>
    <row r="418" spans="2:65" s="1" customFormat="1" ht="19.2" x14ac:dyDescent="0.2">
      <c r="B418" s="32"/>
      <c r="D418" s="149" t="s">
        <v>198</v>
      </c>
      <c r="F418" s="150" t="s">
        <v>1157</v>
      </c>
      <c r="I418" s="151"/>
      <c r="L418" s="32"/>
      <c r="M418" s="152"/>
      <c r="T418" s="56"/>
      <c r="AT418" s="17" t="s">
        <v>198</v>
      </c>
      <c r="AU418" s="17" t="s">
        <v>87</v>
      </c>
    </row>
    <row r="419" spans="2:65" s="12" customFormat="1" x14ac:dyDescent="0.2">
      <c r="B419" s="153"/>
      <c r="D419" s="149" t="s">
        <v>199</v>
      </c>
      <c r="E419" s="154" t="s">
        <v>1</v>
      </c>
      <c r="F419" s="155" t="s">
        <v>1158</v>
      </c>
      <c r="H419" s="154" t="s">
        <v>1</v>
      </c>
      <c r="I419" s="156"/>
      <c r="L419" s="153"/>
      <c r="M419" s="157"/>
      <c r="T419" s="158"/>
      <c r="AT419" s="154" t="s">
        <v>199</v>
      </c>
      <c r="AU419" s="154" t="s">
        <v>87</v>
      </c>
      <c r="AV419" s="12" t="s">
        <v>85</v>
      </c>
      <c r="AW419" s="12" t="s">
        <v>33</v>
      </c>
      <c r="AX419" s="12" t="s">
        <v>77</v>
      </c>
      <c r="AY419" s="154" t="s">
        <v>185</v>
      </c>
    </row>
    <row r="420" spans="2:65" s="13" customFormat="1" x14ac:dyDescent="0.2">
      <c r="B420" s="159"/>
      <c r="D420" s="149" t="s">
        <v>199</v>
      </c>
      <c r="E420" s="160" t="s">
        <v>1</v>
      </c>
      <c r="F420" s="161" t="s">
        <v>1159</v>
      </c>
      <c r="H420" s="162">
        <v>56.44</v>
      </c>
      <c r="I420" s="163"/>
      <c r="L420" s="159"/>
      <c r="M420" s="164"/>
      <c r="T420" s="165"/>
      <c r="AT420" s="160" t="s">
        <v>199</v>
      </c>
      <c r="AU420" s="160" t="s">
        <v>87</v>
      </c>
      <c r="AV420" s="13" t="s">
        <v>87</v>
      </c>
      <c r="AW420" s="13" t="s">
        <v>33</v>
      </c>
      <c r="AX420" s="13" t="s">
        <v>85</v>
      </c>
      <c r="AY420" s="160" t="s">
        <v>185</v>
      </c>
    </row>
    <row r="421" spans="2:65" s="1" customFormat="1" ht="16.5" customHeight="1" x14ac:dyDescent="0.2">
      <c r="B421" s="32"/>
      <c r="C421" s="136" t="s">
        <v>724</v>
      </c>
      <c r="D421" s="136" t="s">
        <v>191</v>
      </c>
      <c r="E421" s="137" t="s">
        <v>626</v>
      </c>
      <c r="F421" s="138" t="s">
        <v>627</v>
      </c>
      <c r="G421" s="139" t="s">
        <v>296</v>
      </c>
      <c r="H421" s="140">
        <v>368.03</v>
      </c>
      <c r="I421" s="141"/>
      <c r="J421" s="142">
        <f>ROUND(I421*H421,2)</f>
        <v>0</v>
      </c>
      <c r="K421" s="138" t="s">
        <v>195</v>
      </c>
      <c r="L421" s="32"/>
      <c r="M421" s="143" t="s">
        <v>1</v>
      </c>
      <c r="N421" s="144" t="s">
        <v>42</v>
      </c>
      <c r="P421" s="145">
        <f>O421*H421</f>
        <v>0</v>
      </c>
      <c r="Q421" s="145">
        <v>0</v>
      </c>
      <c r="R421" s="145">
        <f>Q421*H421</f>
        <v>0</v>
      </c>
      <c r="S421" s="145">
        <v>0</v>
      </c>
      <c r="T421" s="146">
        <f>S421*H421</f>
        <v>0</v>
      </c>
      <c r="AR421" s="147" t="s">
        <v>184</v>
      </c>
      <c r="AT421" s="147" t="s">
        <v>191</v>
      </c>
      <c r="AU421" s="147" t="s">
        <v>87</v>
      </c>
      <c r="AY421" s="17" t="s">
        <v>185</v>
      </c>
      <c r="BE421" s="148">
        <f>IF(N421="základní",J421,0)</f>
        <v>0</v>
      </c>
      <c r="BF421" s="148">
        <f>IF(N421="snížená",J421,0)</f>
        <v>0</v>
      </c>
      <c r="BG421" s="148">
        <f>IF(N421="zákl. přenesená",J421,0)</f>
        <v>0</v>
      </c>
      <c r="BH421" s="148">
        <f>IF(N421="sníž. přenesená",J421,0)</f>
        <v>0</v>
      </c>
      <c r="BI421" s="148">
        <f>IF(N421="nulová",J421,0)</f>
        <v>0</v>
      </c>
      <c r="BJ421" s="17" t="s">
        <v>85</v>
      </c>
      <c r="BK421" s="148">
        <f>ROUND(I421*H421,2)</f>
        <v>0</v>
      </c>
      <c r="BL421" s="17" t="s">
        <v>184</v>
      </c>
      <c r="BM421" s="147" t="s">
        <v>628</v>
      </c>
    </row>
    <row r="422" spans="2:65" s="1" customFormat="1" x14ac:dyDescent="0.2">
      <c r="B422" s="32"/>
      <c r="D422" s="149" t="s">
        <v>198</v>
      </c>
      <c r="F422" s="150" t="s">
        <v>629</v>
      </c>
      <c r="I422" s="151"/>
      <c r="L422" s="32"/>
      <c r="M422" s="152"/>
      <c r="T422" s="56"/>
      <c r="AT422" s="17" t="s">
        <v>198</v>
      </c>
      <c r="AU422" s="17" t="s">
        <v>87</v>
      </c>
    </row>
    <row r="423" spans="2:65" s="12" customFormat="1" x14ac:dyDescent="0.2">
      <c r="B423" s="153"/>
      <c r="D423" s="149" t="s">
        <v>199</v>
      </c>
      <c r="E423" s="154" t="s">
        <v>1</v>
      </c>
      <c r="F423" s="155" t="s">
        <v>630</v>
      </c>
      <c r="H423" s="154" t="s">
        <v>1</v>
      </c>
      <c r="I423" s="156"/>
      <c r="L423" s="153"/>
      <c r="M423" s="157"/>
      <c r="T423" s="158"/>
      <c r="AT423" s="154" t="s">
        <v>199</v>
      </c>
      <c r="AU423" s="154" t="s">
        <v>87</v>
      </c>
      <c r="AV423" s="12" t="s">
        <v>85</v>
      </c>
      <c r="AW423" s="12" t="s">
        <v>33</v>
      </c>
      <c r="AX423" s="12" t="s">
        <v>77</v>
      </c>
      <c r="AY423" s="154" t="s">
        <v>185</v>
      </c>
    </row>
    <row r="424" spans="2:65" s="13" customFormat="1" x14ac:dyDescent="0.2">
      <c r="B424" s="159"/>
      <c r="D424" s="149" t="s">
        <v>199</v>
      </c>
      <c r="E424" s="160" t="s">
        <v>1</v>
      </c>
      <c r="F424" s="161" t="s">
        <v>1145</v>
      </c>
      <c r="H424" s="162">
        <v>368.03</v>
      </c>
      <c r="I424" s="163"/>
      <c r="L424" s="159"/>
      <c r="M424" s="164"/>
      <c r="T424" s="165"/>
      <c r="AT424" s="160" t="s">
        <v>199</v>
      </c>
      <c r="AU424" s="160" t="s">
        <v>87</v>
      </c>
      <c r="AV424" s="13" t="s">
        <v>87</v>
      </c>
      <c r="AW424" s="13" t="s">
        <v>33</v>
      </c>
      <c r="AX424" s="13" t="s">
        <v>85</v>
      </c>
      <c r="AY424" s="160" t="s">
        <v>185</v>
      </c>
    </row>
    <row r="425" spans="2:65" s="1" customFormat="1" ht="16.5" customHeight="1" x14ac:dyDescent="0.2">
      <c r="B425" s="32"/>
      <c r="C425" s="136" t="s">
        <v>730</v>
      </c>
      <c r="D425" s="136" t="s">
        <v>191</v>
      </c>
      <c r="E425" s="137" t="s">
        <v>632</v>
      </c>
      <c r="F425" s="138" t="s">
        <v>633</v>
      </c>
      <c r="G425" s="139" t="s">
        <v>296</v>
      </c>
      <c r="H425" s="140">
        <v>424.47</v>
      </c>
      <c r="I425" s="141"/>
      <c r="J425" s="142">
        <f>ROUND(I425*H425,2)</f>
        <v>0</v>
      </c>
      <c r="K425" s="138" t="s">
        <v>195</v>
      </c>
      <c r="L425" s="32"/>
      <c r="M425" s="143" t="s">
        <v>1</v>
      </c>
      <c r="N425" s="144" t="s">
        <v>42</v>
      </c>
      <c r="P425" s="145">
        <f>O425*H425</f>
        <v>0</v>
      </c>
      <c r="Q425" s="145">
        <v>0</v>
      </c>
      <c r="R425" s="145">
        <f>Q425*H425</f>
        <v>0</v>
      </c>
      <c r="S425" s="145">
        <v>0</v>
      </c>
      <c r="T425" s="146">
        <f>S425*H425</f>
        <v>0</v>
      </c>
      <c r="AR425" s="147" t="s">
        <v>184</v>
      </c>
      <c r="AT425" s="147" t="s">
        <v>191</v>
      </c>
      <c r="AU425" s="147" t="s">
        <v>87</v>
      </c>
      <c r="AY425" s="17" t="s">
        <v>185</v>
      </c>
      <c r="BE425" s="148">
        <f>IF(N425="základní",J425,0)</f>
        <v>0</v>
      </c>
      <c r="BF425" s="148">
        <f>IF(N425="snížená",J425,0)</f>
        <v>0</v>
      </c>
      <c r="BG425" s="148">
        <f>IF(N425="zákl. přenesená",J425,0)</f>
        <v>0</v>
      </c>
      <c r="BH425" s="148">
        <f>IF(N425="sníž. přenesená",J425,0)</f>
        <v>0</v>
      </c>
      <c r="BI425" s="148">
        <f>IF(N425="nulová",J425,0)</f>
        <v>0</v>
      </c>
      <c r="BJ425" s="17" t="s">
        <v>85</v>
      </c>
      <c r="BK425" s="148">
        <f>ROUND(I425*H425,2)</f>
        <v>0</v>
      </c>
      <c r="BL425" s="17" t="s">
        <v>184</v>
      </c>
      <c r="BM425" s="147" t="s">
        <v>634</v>
      </c>
    </row>
    <row r="426" spans="2:65" s="1" customFormat="1" x14ac:dyDescent="0.2">
      <c r="B426" s="32"/>
      <c r="D426" s="149" t="s">
        <v>198</v>
      </c>
      <c r="F426" s="150" t="s">
        <v>635</v>
      </c>
      <c r="I426" s="151"/>
      <c r="L426" s="32"/>
      <c r="M426" s="152"/>
      <c r="T426" s="56"/>
      <c r="AT426" s="17" t="s">
        <v>198</v>
      </c>
      <c r="AU426" s="17" t="s">
        <v>87</v>
      </c>
    </row>
    <row r="427" spans="2:65" s="12" customFormat="1" x14ac:dyDescent="0.2">
      <c r="B427" s="153"/>
      <c r="D427" s="149" t="s">
        <v>199</v>
      </c>
      <c r="E427" s="154" t="s">
        <v>1</v>
      </c>
      <c r="F427" s="155" t="s">
        <v>636</v>
      </c>
      <c r="H427" s="154" t="s">
        <v>1</v>
      </c>
      <c r="I427" s="156"/>
      <c r="L427" s="153"/>
      <c r="M427" s="157"/>
      <c r="T427" s="158"/>
      <c r="AT427" s="154" t="s">
        <v>199</v>
      </c>
      <c r="AU427" s="154" t="s">
        <v>87</v>
      </c>
      <c r="AV427" s="12" t="s">
        <v>85</v>
      </c>
      <c r="AW427" s="12" t="s">
        <v>33</v>
      </c>
      <c r="AX427" s="12" t="s">
        <v>77</v>
      </c>
      <c r="AY427" s="154" t="s">
        <v>185</v>
      </c>
    </row>
    <row r="428" spans="2:65" s="13" customFormat="1" x14ac:dyDescent="0.2">
      <c r="B428" s="159"/>
      <c r="D428" s="149" t="s">
        <v>199</v>
      </c>
      <c r="E428" s="160" t="s">
        <v>1</v>
      </c>
      <c r="F428" s="161" t="s">
        <v>1145</v>
      </c>
      <c r="H428" s="162">
        <v>368.03</v>
      </c>
      <c r="I428" s="163"/>
      <c r="L428" s="159"/>
      <c r="M428" s="164"/>
      <c r="T428" s="165"/>
      <c r="AT428" s="160" t="s">
        <v>199</v>
      </c>
      <c r="AU428" s="160" t="s">
        <v>87</v>
      </c>
      <c r="AV428" s="13" t="s">
        <v>87</v>
      </c>
      <c r="AW428" s="13" t="s">
        <v>33</v>
      </c>
      <c r="AX428" s="13" t="s">
        <v>77</v>
      </c>
      <c r="AY428" s="160" t="s">
        <v>185</v>
      </c>
    </row>
    <row r="429" spans="2:65" s="13" customFormat="1" x14ac:dyDescent="0.2">
      <c r="B429" s="159"/>
      <c r="D429" s="149" t="s">
        <v>199</v>
      </c>
      <c r="E429" s="160" t="s">
        <v>1</v>
      </c>
      <c r="F429" s="161" t="s">
        <v>1144</v>
      </c>
      <c r="H429" s="162">
        <v>56.44</v>
      </c>
      <c r="I429" s="163"/>
      <c r="L429" s="159"/>
      <c r="M429" s="164"/>
      <c r="T429" s="165"/>
      <c r="AT429" s="160" t="s">
        <v>199</v>
      </c>
      <c r="AU429" s="160" t="s">
        <v>87</v>
      </c>
      <c r="AV429" s="13" t="s">
        <v>87</v>
      </c>
      <c r="AW429" s="13" t="s">
        <v>33</v>
      </c>
      <c r="AX429" s="13" t="s">
        <v>77</v>
      </c>
      <c r="AY429" s="160" t="s">
        <v>185</v>
      </c>
    </row>
    <row r="430" spans="2:65" s="14" customFormat="1" x14ac:dyDescent="0.2">
      <c r="B430" s="169"/>
      <c r="D430" s="149" t="s">
        <v>199</v>
      </c>
      <c r="E430" s="170" t="s">
        <v>1</v>
      </c>
      <c r="F430" s="171" t="s">
        <v>324</v>
      </c>
      <c r="H430" s="172">
        <v>424.47</v>
      </c>
      <c r="I430" s="173"/>
      <c r="L430" s="169"/>
      <c r="M430" s="174"/>
      <c r="T430" s="175"/>
      <c r="AT430" s="170" t="s">
        <v>199</v>
      </c>
      <c r="AU430" s="170" t="s">
        <v>87</v>
      </c>
      <c r="AV430" s="14" t="s">
        <v>184</v>
      </c>
      <c r="AW430" s="14" t="s">
        <v>33</v>
      </c>
      <c r="AX430" s="14" t="s">
        <v>85</v>
      </c>
      <c r="AY430" s="170" t="s">
        <v>185</v>
      </c>
    </row>
    <row r="431" spans="2:65" s="1" customFormat="1" ht="16.5" customHeight="1" x14ac:dyDescent="0.2">
      <c r="B431" s="32"/>
      <c r="C431" s="136" t="s">
        <v>738</v>
      </c>
      <c r="D431" s="136" t="s">
        <v>191</v>
      </c>
      <c r="E431" s="137" t="s">
        <v>1160</v>
      </c>
      <c r="F431" s="138" t="s">
        <v>1161</v>
      </c>
      <c r="G431" s="139" t="s">
        <v>296</v>
      </c>
      <c r="H431" s="140">
        <v>127.57</v>
      </c>
      <c r="I431" s="141"/>
      <c r="J431" s="142">
        <f>ROUND(I431*H431,2)</f>
        <v>0</v>
      </c>
      <c r="K431" s="138" t="s">
        <v>195</v>
      </c>
      <c r="L431" s="32"/>
      <c r="M431" s="143" t="s">
        <v>1</v>
      </c>
      <c r="N431" s="144" t="s">
        <v>42</v>
      </c>
      <c r="P431" s="145">
        <f>O431*H431</f>
        <v>0</v>
      </c>
      <c r="Q431" s="145">
        <v>0</v>
      </c>
      <c r="R431" s="145">
        <f>Q431*H431</f>
        <v>0</v>
      </c>
      <c r="S431" s="145">
        <v>0</v>
      </c>
      <c r="T431" s="146">
        <f>S431*H431</f>
        <v>0</v>
      </c>
      <c r="AR431" s="147" t="s">
        <v>184</v>
      </c>
      <c r="AT431" s="147" t="s">
        <v>191</v>
      </c>
      <c r="AU431" s="147" t="s">
        <v>87</v>
      </c>
      <c r="AY431" s="17" t="s">
        <v>185</v>
      </c>
      <c r="BE431" s="148">
        <f>IF(N431="základní",J431,0)</f>
        <v>0</v>
      </c>
      <c r="BF431" s="148">
        <f>IF(N431="snížená",J431,0)</f>
        <v>0</v>
      </c>
      <c r="BG431" s="148">
        <f>IF(N431="zákl. přenesená",J431,0)</f>
        <v>0</v>
      </c>
      <c r="BH431" s="148">
        <f>IF(N431="sníž. přenesená",J431,0)</f>
        <v>0</v>
      </c>
      <c r="BI431" s="148">
        <f>IF(N431="nulová",J431,0)</f>
        <v>0</v>
      </c>
      <c r="BJ431" s="17" t="s">
        <v>85</v>
      </c>
      <c r="BK431" s="148">
        <f>ROUND(I431*H431,2)</f>
        <v>0</v>
      </c>
      <c r="BL431" s="17" t="s">
        <v>184</v>
      </c>
      <c r="BM431" s="147" t="s">
        <v>1162</v>
      </c>
    </row>
    <row r="432" spans="2:65" s="1" customFormat="1" x14ac:dyDescent="0.2">
      <c r="B432" s="32"/>
      <c r="D432" s="149" t="s">
        <v>198</v>
      </c>
      <c r="F432" s="150" t="s">
        <v>1163</v>
      </c>
      <c r="I432" s="151"/>
      <c r="L432" s="32"/>
      <c r="M432" s="152"/>
      <c r="T432" s="56"/>
      <c r="AT432" s="17" t="s">
        <v>198</v>
      </c>
      <c r="AU432" s="17" t="s">
        <v>87</v>
      </c>
    </row>
    <row r="433" spans="2:65" s="12" customFormat="1" x14ac:dyDescent="0.2">
      <c r="B433" s="153"/>
      <c r="D433" s="149" t="s">
        <v>199</v>
      </c>
      <c r="E433" s="154" t="s">
        <v>1</v>
      </c>
      <c r="F433" s="155" t="s">
        <v>1164</v>
      </c>
      <c r="H433" s="154" t="s">
        <v>1</v>
      </c>
      <c r="I433" s="156"/>
      <c r="L433" s="153"/>
      <c r="M433" s="157"/>
      <c r="T433" s="158"/>
      <c r="AT433" s="154" t="s">
        <v>199</v>
      </c>
      <c r="AU433" s="154" t="s">
        <v>87</v>
      </c>
      <c r="AV433" s="12" t="s">
        <v>85</v>
      </c>
      <c r="AW433" s="12" t="s">
        <v>33</v>
      </c>
      <c r="AX433" s="12" t="s">
        <v>77</v>
      </c>
      <c r="AY433" s="154" t="s">
        <v>185</v>
      </c>
    </row>
    <row r="434" spans="2:65" s="13" customFormat="1" x14ac:dyDescent="0.2">
      <c r="B434" s="159"/>
      <c r="D434" s="149" t="s">
        <v>199</v>
      </c>
      <c r="E434" s="160" t="s">
        <v>1</v>
      </c>
      <c r="F434" s="161" t="s">
        <v>1139</v>
      </c>
      <c r="H434" s="162">
        <v>127.57</v>
      </c>
      <c r="I434" s="163"/>
      <c r="L434" s="159"/>
      <c r="M434" s="164"/>
      <c r="T434" s="165"/>
      <c r="AT434" s="160" t="s">
        <v>199</v>
      </c>
      <c r="AU434" s="160" t="s">
        <v>87</v>
      </c>
      <c r="AV434" s="13" t="s">
        <v>87</v>
      </c>
      <c r="AW434" s="13" t="s">
        <v>33</v>
      </c>
      <c r="AX434" s="13" t="s">
        <v>85</v>
      </c>
      <c r="AY434" s="160" t="s">
        <v>185</v>
      </c>
    </row>
    <row r="435" spans="2:65" s="1" customFormat="1" ht="21.75" customHeight="1" x14ac:dyDescent="0.2">
      <c r="B435" s="32"/>
      <c r="C435" s="136" t="s">
        <v>743</v>
      </c>
      <c r="D435" s="136" t="s">
        <v>191</v>
      </c>
      <c r="E435" s="137" t="s">
        <v>638</v>
      </c>
      <c r="F435" s="138" t="s">
        <v>639</v>
      </c>
      <c r="G435" s="139" t="s">
        <v>296</v>
      </c>
      <c r="H435" s="140">
        <v>368.03</v>
      </c>
      <c r="I435" s="141"/>
      <c r="J435" s="142">
        <f>ROUND(I435*H435,2)</f>
        <v>0</v>
      </c>
      <c r="K435" s="138" t="s">
        <v>195</v>
      </c>
      <c r="L435" s="32"/>
      <c r="M435" s="143" t="s">
        <v>1</v>
      </c>
      <c r="N435" s="144" t="s">
        <v>42</v>
      </c>
      <c r="P435" s="145">
        <f>O435*H435</f>
        <v>0</v>
      </c>
      <c r="Q435" s="145">
        <v>0</v>
      </c>
      <c r="R435" s="145">
        <f>Q435*H435</f>
        <v>0</v>
      </c>
      <c r="S435" s="145">
        <v>0</v>
      </c>
      <c r="T435" s="146">
        <f>S435*H435</f>
        <v>0</v>
      </c>
      <c r="AR435" s="147" t="s">
        <v>184</v>
      </c>
      <c r="AT435" s="147" t="s">
        <v>191</v>
      </c>
      <c r="AU435" s="147" t="s">
        <v>87</v>
      </c>
      <c r="AY435" s="17" t="s">
        <v>185</v>
      </c>
      <c r="BE435" s="148">
        <f>IF(N435="základní",J435,0)</f>
        <v>0</v>
      </c>
      <c r="BF435" s="148">
        <f>IF(N435="snížená",J435,0)</f>
        <v>0</v>
      </c>
      <c r="BG435" s="148">
        <f>IF(N435="zákl. přenesená",J435,0)</f>
        <v>0</v>
      </c>
      <c r="BH435" s="148">
        <f>IF(N435="sníž. přenesená",J435,0)</f>
        <v>0</v>
      </c>
      <c r="BI435" s="148">
        <f>IF(N435="nulová",J435,0)</f>
        <v>0</v>
      </c>
      <c r="BJ435" s="17" t="s">
        <v>85</v>
      </c>
      <c r="BK435" s="148">
        <f>ROUND(I435*H435,2)</f>
        <v>0</v>
      </c>
      <c r="BL435" s="17" t="s">
        <v>184</v>
      </c>
      <c r="BM435" s="147" t="s">
        <v>640</v>
      </c>
    </row>
    <row r="436" spans="2:65" s="1" customFormat="1" ht="19.2" x14ac:dyDescent="0.2">
      <c r="B436" s="32"/>
      <c r="D436" s="149" t="s">
        <v>198</v>
      </c>
      <c r="F436" s="150" t="s">
        <v>641</v>
      </c>
      <c r="I436" s="151"/>
      <c r="L436" s="32"/>
      <c r="M436" s="152"/>
      <c r="T436" s="56"/>
      <c r="AT436" s="17" t="s">
        <v>198</v>
      </c>
      <c r="AU436" s="17" t="s">
        <v>87</v>
      </c>
    </row>
    <row r="437" spans="2:65" s="12" customFormat="1" x14ac:dyDescent="0.2">
      <c r="B437" s="153"/>
      <c r="D437" s="149" t="s">
        <v>199</v>
      </c>
      <c r="E437" s="154" t="s">
        <v>1</v>
      </c>
      <c r="F437" s="155" t="s">
        <v>642</v>
      </c>
      <c r="H437" s="154" t="s">
        <v>1</v>
      </c>
      <c r="I437" s="156"/>
      <c r="L437" s="153"/>
      <c r="M437" s="157"/>
      <c r="T437" s="158"/>
      <c r="AT437" s="154" t="s">
        <v>199</v>
      </c>
      <c r="AU437" s="154" t="s">
        <v>87</v>
      </c>
      <c r="AV437" s="12" t="s">
        <v>85</v>
      </c>
      <c r="AW437" s="12" t="s">
        <v>33</v>
      </c>
      <c r="AX437" s="12" t="s">
        <v>77</v>
      </c>
      <c r="AY437" s="154" t="s">
        <v>185</v>
      </c>
    </row>
    <row r="438" spans="2:65" s="13" customFormat="1" x14ac:dyDescent="0.2">
      <c r="B438" s="159"/>
      <c r="D438" s="149" t="s">
        <v>199</v>
      </c>
      <c r="E438" s="160" t="s">
        <v>1</v>
      </c>
      <c r="F438" s="161" t="s">
        <v>1145</v>
      </c>
      <c r="H438" s="162">
        <v>368.03</v>
      </c>
      <c r="I438" s="163"/>
      <c r="L438" s="159"/>
      <c r="M438" s="164"/>
      <c r="T438" s="165"/>
      <c r="AT438" s="160" t="s">
        <v>199</v>
      </c>
      <c r="AU438" s="160" t="s">
        <v>87</v>
      </c>
      <c r="AV438" s="13" t="s">
        <v>87</v>
      </c>
      <c r="AW438" s="13" t="s">
        <v>33</v>
      </c>
      <c r="AX438" s="13" t="s">
        <v>85</v>
      </c>
      <c r="AY438" s="160" t="s">
        <v>185</v>
      </c>
    </row>
    <row r="439" spans="2:65" s="1" customFormat="1" ht="16.5" customHeight="1" x14ac:dyDescent="0.2">
      <c r="B439" s="32"/>
      <c r="C439" s="136" t="s">
        <v>750</v>
      </c>
      <c r="D439" s="136" t="s">
        <v>191</v>
      </c>
      <c r="E439" s="137" t="s">
        <v>1165</v>
      </c>
      <c r="F439" s="138" t="s">
        <v>1166</v>
      </c>
      <c r="G439" s="139" t="s">
        <v>296</v>
      </c>
      <c r="H439" s="140">
        <v>127.57</v>
      </c>
      <c r="I439" s="141"/>
      <c r="J439" s="142">
        <f>ROUND(I439*H439,2)</f>
        <v>0</v>
      </c>
      <c r="K439" s="138" t="s">
        <v>195</v>
      </c>
      <c r="L439" s="32"/>
      <c r="M439" s="143" t="s">
        <v>1</v>
      </c>
      <c r="N439" s="144" t="s">
        <v>42</v>
      </c>
      <c r="P439" s="145">
        <f>O439*H439</f>
        <v>0</v>
      </c>
      <c r="Q439" s="145">
        <v>0</v>
      </c>
      <c r="R439" s="145">
        <f>Q439*H439</f>
        <v>0</v>
      </c>
      <c r="S439" s="145">
        <v>0</v>
      </c>
      <c r="T439" s="146">
        <f>S439*H439</f>
        <v>0</v>
      </c>
      <c r="AR439" s="147" t="s">
        <v>184</v>
      </c>
      <c r="AT439" s="147" t="s">
        <v>191</v>
      </c>
      <c r="AU439" s="147" t="s">
        <v>87</v>
      </c>
      <c r="AY439" s="17" t="s">
        <v>185</v>
      </c>
      <c r="BE439" s="148">
        <f>IF(N439="základní",J439,0)</f>
        <v>0</v>
      </c>
      <c r="BF439" s="148">
        <f>IF(N439="snížená",J439,0)</f>
        <v>0</v>
      </c>
      <c r="BG439" s="148">
        <f>IF(N439="zákl. přenesená",J439,0)</f>
        <v>0</v>
      </c>
      <c r="BH439" s="148">
        <f>IF(N439="sníž. přenesená",J439,0)</f>
        <v>0</v>
      </c>
      <c r="BI439" s="148">
        <f>IF(N439="nulová",J439,0)</f>
        <v>0</v>
      </c>
      <c r="BJ439" s="17" t="s">
        <v>85</v>
      </c>
      <c r="BK439" s="148">
        <f>ROUND(I439*H439,2)</f>
        <v>0</v>
      </c>
      <c r="BL439" s="17" t="s">
        <v>184</v>
      </c>
      <c r="BM439" s="147" t="s">
        <v>1167</v>
      </c>
    </row>
    <row r="440" spans="2:65" s="1" customFormat="1" ht="19.2" x14ac:dyDescent="0.2">
      <c r="B440" s="32"/>
      <c r="D440" s="149" t="s">
        <v>198</v>
      </c>
      <c r="F440" s="150" t="s">
        <v>1168</v>
      </c>
      <c r="I440" s="151"/>
      <c r="L440" s="32"/>
      <c r="M440" s="152"/>
      <c r="T440" s="56"/>
      <c r="AT440" s="17" t="s">
        <v>198</v>
      </c>
      <c r="AU440" s="17" t="s">
        <v>87</v>
      </c>
    </row>
    <row r="441" spans="2:65" s="12" customFormat="1" x14ac:dyDescent="0.2">
      <c r="B441" s="153"/>
      <c r="D441" s="149" t="s">
        <v>199</v>
      </c>
      <c r="E441" s="154" t="s">
        <v>1</v>
      </c>
      <c r="F441" s="155" t="s">
        <v>1169</v>
      </c>
      <c r="H441" s="154" t="s">
        <v>1</v>
      </c>
      <c r="I441" s="156"/>
      <c r="L441" s="153"/>
      <c r="M441" s="157"/>
      <c r="T441" s="158"/>
      <c r="AT441" s="154" t="s">
        <v>199</v>
      </c>
      <c r="AU441" s="154" t="s">
        <v>87</v>
      </c>
      <c r="AV441" s="12" t="s">
        <v>85</v>
      </c>
      <c r="AW441" s="12" t="s">
        <v>33</v>
      </c>
      <c r="AX441" s="12" t="s">
        <v>77</v>
      </c>
      <c r="AY441" s="154" t="s">
        <v>185</v>
      </c>
    </row>
    <row r="442" spans="2:65" s="13" customFormat="1" x14ac:dyDescent="0.2">
      <c r="B442" s="159"/>
      <c r="D442" s="149" t="s">
        <v>199</v>
      </c>
      <c r="E442" s="160" t="s">
        <v>1</v>
      </c>
      <c r="F442" s="161" t="s">
        <v>1139</v>
      </c>
      <c r="H442" s="162">
        <v>127.57</v>
      </c>
      <c r="I442" s="163"/>
      <c r="L442" s="159"/>
      <c r="M442" s="164"/>
      <c r="T442" s="165"/>
      <c r="AT442" s="160" t="s">
        <v>199</v>
      </c>
      <c r="AU442" s="160" t="s">
        <v>87</v>
      </c>
      <c r="AV442" s="13" t="s">
        <v>87</v>
      </c>
      <c r="AW442" s="13" t="s">
        <v>33</v>
      </c>
      <c r="AX442" s="13" t="s">
        <v>85</v>
      </c>
      <c r="AY442" s="160" t="s">
        <v>185</v>
      </c>
    </row>
    <row r="443" spans="2:65" s="1" customFormat="1" ht="16.5" customHeight="1" x14ac:dyDescent="0.2">
      <c r="B443" s="32"/>
      <c r="C443" s="136" t="s">
        <v>754</v>
      </c>
      <c r="D443" s="136" t="s">
        <v>191</v>
      </c>
      <c r="E443" s="137" t="s">
        <v>1170</v>
      </c>
      <c r="F443" s="138" t="s">
        <v>1171</v>
      </c>
      <c r="G443" s="139" t="s">
        <v>296</v>
      </c>
      <c r="H443" s="140">
        <v>37.799999999999997</v>
      </c>
      <c r="I443" s="141"/>
      <c r="J443" s="142">
        <f>ROUND(I443*H443,2)</f>
        <v>0</v>
      </c>
      <c r="K443" s="138" t="s">
        <v>195</v>
      </c>
      <c r="L443" s="32"/>
      <c r="M443" s="143" t="s">
        <v>1</v>
      </c>
      <c r="N443" s="144" t="s">
        <v>42</v>
      </c>
      <c r="P443" s="145">
        <f>O443*H443</f>
        <v>0</v>
      </c>
      <c r="Q443" s="145">
        <v>0.16700000000000001</v>
      </c>
      <c r="R443" s="145">
        <f>Q443*H443</f>
        <v>6.3125999999999998</v>
      </c>
      <c r="S443" s="145">
        <v>0</v>
      </c>
      <c r="T443" s="146">
        <f>S443*H443</f>
        <v>0</v>
      </c>
      <c r="AR443" s="147" t="s">
        <v>184</v>
      </c>
      <c r="AT443" s="147" t="s">
        <v>191</v>
      </c>
      <c r="AU443" s="147" t="s">
        <v>87</v>
      </c>
      <c r="AY443" s="17" t="s">
        <v>185</v>
      </c>
      <c r="BE443" s="148">
        <f>IF(N443="základní",J443,0)</f>
        <v>0</v>
      </c>
      <c r="BF443" s="148">
        <f>IF(N443="snížená",J443,0)</f>
        <v>0</v>
      </c>
      <c r="BG443" s="148">
        <f>IF(N443="zákl. přenesená",J443,0)</f>
        <v>0</v>
      </c>
      <c r="BH443" s="148">
        <f>IF(N443="sníž. přenesená",J443,0)</f>
        <v>0</v>
      </c>
      <c r="BI443" s="148">
        <f>IF(N443="nulová",J443,0)</f>
        <v>0</v>
      </c>
      <c r="BJ443" s="17" t="s">
        <v>85</v>
      </c>
      <c r="BK443" s="148">
        <f>ROUND(I443*H443,2)</f>
        <v>0</v>
      </c>
      <c r="BL443" s="17" t="s">
        <v>184</v>
      </c>
      <c r="BM443" s="147" t="s">
        <v>1172</v>
      </c>
    </row>
    <row r="444" spans="2:65" s="1" customFormat="1" ht="19.2" x14ac:dyDescent="0.2">
      <c r="B444" s="32"/>
      <c r="D444" s="149" t="s">
        <v>198</v>
      </c>
      <c r="F444" s="150" t="s">
        <v>1173</v>
      </c>
      <c r="I444" s="151"/>
      <c r="L444" s="32"/>
      <c r="M444" s="152"/>
      <c r="T444" s="56"/>
      <c r="AT444" s="17" t="s">
        <v>198</v>
      </c>
      <c r="AU444" s="17" t="s">
        <v>87</v>
      </c>
    </row>
    <row r="445" spans="2:65" s="12" customFormat="1" x14ac:dyDescent="0.2">
      <c r="B445" s="153"/>
      <c r="D445" s="149" t="s">
        <v>199</v>
      </c>
      <c r="E445" s="154" t="s">
        <v>1</v>
      </c>
      <c r="F445" s="155" t="s">
        <v>1174</v>
      </c>
      <c r="H445" s="154" t="s">
        <v>1</v>
      </c>
      <c r="I445" s="156"/>
      <c r="L445" s="153"/>
      <c r="M445" s="157"/>
      <c r="T445" s="158"/>
      <c r="AT445" s="154" t="s">
        <v>199</v>
      </c>
      <c r="AU445" s="154" t="s">
        <v>87</v>
      </c>
      <c r="AV445" s="12" t="s">
        <v>85</v>
      </c>
      <c r="AW445" s="12" t="s">
        <v>33</v>
      </c>
      <c r="AX445" s="12" t="s">
        <v>77</v>
      </c>
      <c r="AY445" s="154" t="s">
        <v>185</v>
      </c>
    </row>
    <row r="446" spans="2:65" s="13" customFormat="1" x14ac:dyDescent="0.2">
      <c r="B446" s="159"/>
      <c r="D446" s="149" t="s">
        <v>199</v>
      </c>
      <c r="E446" s="160" t="s">
        <v>1</v>
      </c>
      <c r="F446" s="161" t="s">
        <v>1175</v>
      </c>
      <c r="H446" s="162">
        <v>47.34</v>
      </c>
      <c r="I446" s="163"/>
      <c r="L446" s="159"/>
      <c r="M446" s="164"/>
      <c r="T446" s="165"/>
      <c r="AT446" s="160" t="s">
        <v>199</v>
      </c>
      <c r="AU446" s="160" t="s">
        <v>87</v>
      </c>
      <c r="AV446" s="13" t="s">
        <v>87</v>
      </c>
      <c r="AW446" s="13" t="s">
        <v>33</v>
      </c>
      <c r="AX446" s="13" t="s">
        <v>77</v>
      </c>
      <c r="AY446" s="160" t="s">
        <v>185</v>
      </c>
    </row>
    <row r="447" spans="2:65" s="12" customFormat="1" x14ac:dyDescent="0.2">
      <c r="B447" s="153"/>
      <c r="D447" s="149" t="s">
        <v>199</v>
      </c>
      <c r="E447" s="154" t="s">
        <v>1</v>
      </c>
      <c r="F447" s="155" t="s">
        <v>1176</v>
      </c>
      <c r="H447" s="154" t="s">
        <v>1</v>
      </c>
      <c r="I447" s="156"/>
      <c r="L447" s="153"/>
      <c r="M447" s="157"/>
      <c r="T447" s="158"/>
      <c r="AT447" s="154" t="s">
        <v>199</v>
      </c>
      <c r="AU447" s="154" t="s">
        <v>87</v>
      </c>
      <c r="AV447" s="12" t="s">
        <v>85</v>
      </c>
      <c r="AW447" s="12" t="s">
        <v>33</v>
      </c>
      <c r="AX447" s="12" t="s">
        <v>77</v>
      </c>
      <c r="AY447" s="154" t="s">
        <v>185</v>
      </c>
    </row>
    <row r="448" spans="2:65" s="13" customFormat="1" x14ac:dyDescent="0.2">
      <c r="B448" s="159"/>
      <c r="D448" s="149" t="s">
        <v>199</v>
      </c>
      <c r="E448" s="160" t="s">
        <v>1</v>
      </c>
      <c r="F448" s="161" t="s">
        <v>1177</v>
      </c>
      <c r="H448" s="162">
        <v>-9.5399999999999991</v>
      </c>
      <c r="I448" s="163"/>
      <c r="L448" s="159"/>
      <c r="M448" s="164"/>
      <c r="T448" s="165"/>
      <c r="AT448" s="160" t="s">
        <v>199</v>
      </c>
      <c r="AU448" s="160" t="s">
        <v>87</v>
      </c>
      <c r="AV448" s="13" t="s">
        <v>87</v>
      </c>
      <c r="AW448" s="13" t="s">
        <v>33</v>
      </c>
      <c r="AX448" s="13" t="s">
        <v>77</v>
      </c>
      <c r="AY448" s="160" t="s">
        <v>185</v>
      </c>
    </row>
    <row r="449" spans="2:65" s="14" customFormat="1" x14ac:dyDescent="0.2">
      <c r="B449" s="169"/>
      <c r="D449" s="149" t="s">
        <v>199</v>
      </c>
      <c r="E449" s="170" t="s">
        <v>1</v>
      </c>
      <c r="F449" s="171" t="s">
        <v>324</v>
      </c>
      <c r="H449" s="172">
        <v>37.799999999999997</v>
      </c>
      <c r="I449" s="173"/>
      <c r="L449" s="169"/>
      <c r="M449" s="174"/>
      <c r="T449" s="175"/>
      <c r="AT449" s="170" t="s">
        <v>199</v>
      </c>
      <c r="AU449" s="170" t="s">
        <v>87</v>
      </c>
      <c r="AV449" s="14" t="s">
        <v>184</v>
      </c>
      <c r="AW449" s="14" t="s">
        <v>33</v>
      </c>
      <c r="AX449" s="14" t="s">
        <v>85</v>
      </c>
      <c r="AY449" s="170" t="s">
        <v>185</v>
      </c>
    </row>
    <row r="450" spans="2:65" s="12" customFormat="1" x14ac:dyDescent="0.2">
      <c r="B450" s="153"/>
      <c r="D450" s="149" t="s">
        <v>199</v>
      </c>
      <c r="E450" s="154" t="s">
        <v>1</v>
      </c>
      <c r="F450" s="155" t="s">
        <v>1178</v>
      </c>
      <c r="H450" s="154" t="s">
        <v>1</v>
      </c>
      <c r="I450" s="156"/>
      <c r="L450" s="153"/>
      <c r="M450" s="157"/>
      <c r="T450" s="158"/>
      <c r="AT450" s="154" t="s">
        <v>199</v>
      </c>
      <c r="AU450" s="154" t="s">
        <v>87</v>
      </c>
      <c r="AV450" s="12" t="s">
        <v>85</v>
      </c>
      <c r="AW450" s="12" t="s">
        <v>33</v>
      </c>
      <c r="AX450" s="12" t="s">
        <v>77</v>
      </c>
      <c r="AY450" s="154" t="s">
        <v>185</v>
      </c>
    </row>
    <row r="451" spans="2:65" s="1" customFormat="1" ht="16.5" customHeight="1" x14ac:dyDescent="0.2">
      <c r="B451" s="32"/>
      <c r="C451" s="176" t="s">
        <v>761</v>
      </c>
      <c r="D451" s="176" t="s">
        <v>455</v>
      </c>
      <c r="E451" s="177" t="s">
        <v>1179</v>
      </c>
      <c r="F451" s="178" t="s">
        <v>1180</v>
      </c>
      <c r="G451" s="179" t="s">
        <v>296</v>
      </c>
      <c r="H451" s="180">
        <v>30.814</v>
      </c>
      <c r="I451" s="181"/>
      <c r="J451" s="182">
        <f>ROUND(I451*H451,2)</f>
        <v>0</v>
      </c>
      <c r="K451" s="178" t="s">
        <v>195</v>
      </c>
      <c r="L451" s="183"/>
      <c r="M451" s="184" t="s">
        <v>1</v>
      </c>
      <c r="N451" s="185" t="s">
        <v>42</v>
      </c>
      <c r="P451" s="145">
        <f>O451*H451</f>
        <v>0</v>
      </c>
      <c r="Q451" s="145">
        <v>0.11799999999999999</v>
      </c>
      <c r="R451" s="145">
        <f>Q451*H451</f>
        <v>3.6360519999999998</v>
      </c>
      <c r="S451" s="145">
        <v>0</v>
      </c>
      <c r="T451" s="146">
        <f>S451*H451</f>
        <v>0</v>
      </c>
      <c r="AR451" s="147" t="s">
        <v>236</v>
      </c>
      <c r="AT451" s="147" t="s">
        <v>455</v>
      </c>
      <c r="AU451" s="147" t="s">
        <v>87</v>
      </c>
      <c r="AY451" s="17" t="s">
        <v>185</v>
      </c>
      <c r="BE451" s="148">
        <f>IF(N451="základní",J451,0)</f>
        <v>0</v>
      </c>
      <c r="BF451" s="148">
        <f>IF(N451="snížená",J451,0)</f>
        <v>0</v>
      </c>
      <c r="BG451" s="148">
        <f>IF(N451="zákl. přenesená",J451,0)</f>
        <v>0</v>
      </c>
      <c r="BH451" s="148">
        <f>IF(N451="sníž. přenesená",J451,0)</f>
        <v>0</v>
      </c>
      <c r="BI451" s="148">
        <f>IF(N451="nulová",J451,0)</f>
        <v>0</v>
      </c>
      <c r="BJ451" s="17" t="s">
        <v>85</v>
      </c>
      <c r="BK451" s="148">
        <f>ROUND(I451*H451,2)</f>
        <v>0</v>
      </c>
      <c r="BL451" s="17" t="s">
        <v>184</v>
      </c>
      <c r="BM451" s="147" t="s">
        <v>1181</v>
      </c>
    </row>
    <row r="452" spans="2:65" s="1" customFormat="1" x14ac:dyDescent="0.2">
      <c r="B452" s="32"/>
      <c r="D452" s="149" t="s">
        <v>198</v>
      </c>
      <c r="F452" s="150" t="s">
        <v>1180</v>
      </c>
      <c r="I452" s="151"/>
      <c r="L452" s="32"/>
      <c r="M452" s="152"/>
      <c r="T452" s="56"/>
      <c r="AT452" s="17" t="s">
        <v>198</v>
      </c>
      <c r="AU452" s="17" t="s">
        <v>87</v>
      </c>
    </row>
    <row r="453" spans="2:65" s="13" customFormat="1" x14ac:dyDescent="0.2">
      <c r="B453" s="159"/>
      <c r="D453" s="149" t="s">
        <v>199</v>
      </c>
      <c r="E453" s="160" t="s">
        <v>1</v>
      </c>
      <c r="F453" s="161" t="s">
        <v>1182</v>
      </c>
      <c r="H453" s="162">
        <v>37.799999999999997</v>
      </c>
      <c r="I453" s="163"/>
      <c r="L453" s="159"/>
      <c r="M453" s="164"/>
      <c r="T453" s="165"/>
      <c r="AT453" s="160" t="s">
        <v>199</v>
      </c>
      <c r="AU453" s="160" t="s">
        <v>87</v>
      </c>
      <c r="AV453" s="13" t="s">
        <v>87</v>
      </c>
      <c r="AW453" s="13" t="s">
        <v>33</v>
      </c>
      <c r="AX453" s="13" t="s">
        <v>77</v>
      </c>
      <c r="AY453" s="160" t="s">
        <v>185</v>
      </c>
    </row>
    <row r="454" spans="2:65" s="12" customFormat="1" x14ac:dyDescent="0.2">
      <c r="B454" s="153"/>
      <c r="D454" s="149" t="s">
        <v>199</v>
      </c>
      <c r="E454" s="154" t="s">
        <v>1</v>
      </c>
      <c r="F454" s="155" t="s">
        <v>1183</v>
      </c>
      <c r="H454" s="154" t="s">
        <v>1</v>
      </c>
      <c r="I454" s="156"/>
      <c r="L454" s="153"/>
      <c r="M454" s="157"/>
      <c r="T454" s="158"/>
      <c r="AT454" s="154" t="s">
        <v>199</v>
      </c>
      <c r="AU454" s="154" t="s">
        <v>87</v>
      </c>
      <c r="AV454" s="12" t="s">
        <v>85</v>
      </c>
      <c r="AW454" s="12" t="s">
        <v>33</v>
      </c>
      <c r="AX454" s="12" t="s">
        <v>77</v>
      </c>
      <c r="AY454" s="154" t="s">
        <v>185</v>
      </c>
    </row>
    <row r="455" spans="2:65" s="13" customFormat="1" x14ac:dyDescent="0.2">
      <c r="B455" s="159"/>
      <c r="D455" s="149" t="s">
        <v>199</v>
      </c>
      <c r="E455" s="160" t="s">
        <v>1</v>
      </c>
      <c r="F455" s="161" t="s">
        <v>1184</v>
      </c>
      <c r="H455" s="162">
        <v>-7.59</v>
      </c>
      <c r="I455" s="163"/>
      <c r="L455" s="159"/>
      <c r="M455" s="164"/>
      <c r="T455" s="165"/>
      <c r="AT455" s="160" t="s">
        <v>199</v>
      </c>
      <c r="AU455" s="160" t="s">
        <v>87</v>
      </c>
      <c r="AV455" s="13" t="s">
        <v>87</v>
      </c>
      <c r="AW455" s="13" t="s">
        <v>33</v>
      </c>
      <c r="AX455" s="13" t="s">
        <v>77</v>
      </c>
      <c r="AY455" s="160" t="s">
        <v>185</v>
      </c>
    </row>
    <row r="456" spans="2:65" s="14" customFormat="1" x14ac:dyDescent="0.2">
      <c r="B456" s="169"/>
      <c r="D456" s="149" t="s">
        <v>199</v>
      </c>
      <c r="E456" s="170" t="s">
        <v>1</v>
      </c>
      <c r="F456" s="171" t="s">
        <v>324</v>
      </c>
      <c r="H456" s="172">
        <v>30.21</v>
      </c>
      <c r="I456" s="173"/>
      <c r="L456" s="169"/>
      <c r="M456" s="174"/>
      <c r="T456" s="175"/>
      <c r="AT456" s="170" t="s">
        <v>199</v>
      </c>
      <c r="AU456" s="170" t="s">
        <v>87</v>
      </c>
      <c r="AV456" s="14" t="s">
        <v>184</v>
      </c>
      <c r="AW456" s="14" t="s">
        <v>33</v>
      </c>
      <c r="AX456" s="14" t="s">
        <v>85</v>
      </c>
      <c r="AY456" s="170" t="s">
        <v>185</v>
      </c>
    </row>
    <row r="457" spans="2:65" s="12" customFormat="1" x14ac:dyDescent="0.2">
      <c r="B457" s="153"/>
      <c r="D457" s="149" t="s">
        <v>199</v>
      </c>
      <c r="E457" s="154" t="s">
        <v>1</v>
      </c>
      <c r="F457" s="155" t="s">
        <v>1185</v>
      </c>
      <c r="H457" s="154" t="s">
        <v>1</v>
      </c>
      <c r="I457" s="156"/>
      <c r="L457" s="153"/>
      <c r="M457" s="157"/>
      <c r="T457" s="158"/>
      <c r="AT457" s="154" t="s">
        <v>199</v>
      </c>
      <c r="AU457" s="154" t="s">
        <v>87</v>
      </c>
      <c r="AV457" s="12" t="s">
        <v>85</v>
      </c>
      <c r="AW457" s="12" t="s">
        <v>33</v>
      </c>
      <c r="AX457" s="12" t="s">
        <v>77</v>
      </c>
      <c r="AY457" s="154" t="s">
        <v>185</v>
      </c>
    </row>
    <row r="458" spans="2:65" s="13" customFormat="1" x14ac:dyDescent="0.2">
      <c r="B458" s="159"/>
      <c r="D458" s="149" t="s">
        <v>199</v>
      </c>
      <c r="F458" s="161" t="s">
        <v>1186</v>
      </c>
      <c r="H458" s="162">
        <v>30.814</v>
      </c>
      <c r="I458" s="163"/>
      <c r="L458" s="159"/>
      <c r="M458" s="164"/>
      <c r="T458" s="165"/>
      <c r="AT458" s="160" t="s">
        <v>199</v>
      </c>
      <c r="AU458" s="160" t="s">
        <v>87</v>
      </c>
      <c r="AV458" s="13" t="s">
        <v>87</v>
      </c>
      <c r="AW458" s="13" t="s">
        <v>4</v>
      </c>
      <c r="AX458" s="13" t="s">
        <v>85</v>
      </c>
      <c r="AY458" s="160" t="s">
        <v>185</v>
      </c>
    </row>
    <row r="459" spans="2:65" s="1" customFormat="1" ht="16.5" customHeight="1" x14ac:dyDescent="0.2">
      <c r="B459" s="32"/>
      <c r="C459" s="136" t="s">
        <v>767</v>
      </c>
      <c r="D459" s="136" t="s">
        <v>191</v>
      </c>
      <c r="E459" s="137" t="s">
        <v>1187</v>
      </c>
      <c r="F459" s="138" t="s">
        <v>1188</v>
      </c>
      <c r="G459" s="139" t="s">
        <v>296</v>
      </c>
      <c r="H459" s="140">
        <v>1.54</v>
      </c>
      <c r="I459" s="141"/>
      <c r="J459" s="142">
        <f>ROUND(I459*H459,2)</f>
        <v>0</v>
      </c>
      <c r="K459" s="138" t="s">
        <v>195</v>
      </c>
      <c r="L459" s="32"/>
      <c r="M459" s="143" t="s">
        <v>1</v>
      </c>
      <c r="N459" s="144" t="s">
        <v>42</v>
      </c>
      <c r="P459" s="145">
        <f>O459*H459</f>
        <v>0</v>
      </c>
      <c r="Q459" s="145">
        <v>8.9219999999999994E-2</v>
      </c>
      <c r="R459" s="145">
        <f>Q459*H459</f>
        <v>0.13739879999999999</v>
      </c>
      <c r="S459" s="145">
        <v>0</v>
      </c>
      <c r="T459" s="146">
        <f>S459*H459</f>
        <v>0</v>
      </c>
      <c r="AR459" s="147" t="s">
        <v>184</v>
      </c>
      <c r="AT459" s="147" t="s">
        <v>191</v>
      </c>
      <c r="AU459" s="147" t="s">
        <v>87</v>
      </c>
      <c r="AY459" s="17" t="s">
        <v>185</v>
      </c>
      <c r="BE459" s="148">
        <f>IF(N459="základní",J459,0)</f>
        <v>0</v>
      </c>
      <c r="BF459" s="148">
        <f>IF(N459="snížená",J459,0)</f>
        <v>0</v>
      </c>
      <c r="BG459" s="148">
        <f>IF(N459="zákl. přenesená",J459,0)</f>
        <v>0</v>
      </c>
      <c r="BH459" s="148">
        <f>IF(N459="sníž. přenesená",J459,0)</f>
        <v>0</v>
      </c>
      <c r="BI459" s="148">
        <f>IF(N459="nulová",J459,0)</f>
        <v>0</v>
      </c>
      <c r="BJ459" s="17" t="s">
        <v>85</v>
      </c>
      <c r="BK459" s="148">
        <f>ROUND(I459*H459,2)</f>
        <v>0</v>
      </c>
      <c r="BL459" s="17" t="s">
        <v>184</v>
      </c>
      <c r="BM459" s="147" t="s">
        <v>1189</v>
      </c>
    </row>
    <row r="460" spans="2:65" s="1" customFormat="1" ht="28.8" x14ac:dyDescent="0.2">
      <c r="B460" s="32"/>
      <c r="D460" s="149" t="s">
        <v>198</v>
      </c>
      <c r="F460" s="150" t="s">
        <v>1190</v>
      </c>
      <c r="I460" s="151"/>
      <c r="L460" s="32"/>
      <c r="M460" s="152"/>
      <c r="T460" s="56"/>
      <c r="AT460" s="17" t="s">
        <v>198</v>
      </c>
      <c r="AU460" s="17" t="s">
        <v>87</v>
      </c>
    </row>
    <row r="461" spans="2:65" s="12" customFormat="1" x14ac:dyDescent="0.2">
      <c r="B461" s="153"/>
      <c r="D461" s="149" t="s">
        <v>199</v>
      </c>
      <c r="E461" s="154" t="s">
        <v>1</v>
      </c>
      <c r="F461" s="155" t="s">
        <v>1191</v>
      </c>
      <c r="H461" s="154" t="s">
        <v>1</v>
      </c>
      <c r="I461" s="156"/>
      <c r="L461" s="153"/>
      <c r="M461" s="157"/>
      <c r="T461" s="158"/>
      <c r="AT461" s="154" t="s">
        <v>199</v>
      </c>
      <c r="AU461" s="154" t="s">
        <v>87</v>
      </c>
      <c r="AV461" s="12" t="s">
        <v>85</v>
      </c>
      <c r="AW461" s="12" t="s">
        <v>33</v>
      </c>
      <c r="AX461" s="12" t="s">
        <v>77</v>
      </c>
      <c r="AY461" s="154" t="s">
        <v>185</v>
      </c>
    </row>
    <row r="462" spans="2:65" s="13" customFormat="1" x14ac:dyDescent="0.2">
      <c r="B462" s="159"/>
      <c r="D462" s="149" t="s">
        <v>199</v>
      </c>
      <c r="E462" s="160" t="s">
        <v>1</v>
      </c>
      <c r="F462" s="161" t="s">
        <v>1192</v>
      </c>
      <c r="H462" s="162">
        <v>1.54</v>
      </c>
      <c r="I462" s="163"/>
      <c r="L462" s="159"/>
      <c r="M462" s="164"/>
      <c r="T462" s="165"/>
      <c r="AT462" s="160" t="s">
        <v>199</v>
      </c>
      <c r="AU462" s="160" t="s">
        <v>87</v>
      </c>
      <c r="AV462" s="13" t="s">
        <v>87</v>
      </c>
      <c r="AW462" s="13" t="s">
        <v>33</v>
      </c>
      <c r="AX462" s="13" t="s">
        <v>85</v>
      </c>
      <c r="AY462" s="160" t="s">
        <v>185</v>
      </c>
    </row>
    <row r="463" spans="2:65" s="1" customFormat="1" ht="16.5" customHeight="1" x14ac:dyDescent="0.2">
      <c r="B463" s="32"/>
      <c r="C463" s="176" t="s">
        <v>771</v>
      </c>
      <c r="D463" s="176" t="s">
        <v>455</v>
      </c>
      <c r="E463" s="177" t="s">
        <v>1193</v>
      </c>
      <c r="F463" s="178" t="s">
        <v>1194</v>
      </c>
      <c r="G463" s="179" t="s">
        <v>296</v>
      </c>
      <c r="H463" s="180">
        <v>1.5860000000000001</v>
      </c>
      <c r="I463" s="181"/>
      <c r="J463" s="182">
        <f>ROUND(I463*H463,2)</f>
        <v>0</v>
      </c>
      <c r="K463" s="178" t="s">
        <v>195</v>
      </c>
      <c r="L463" s="183"/>
      <c r="M463" s="184" t="s">
        <v>1</v>
      </c>
      <c r="N463" s="185" t="s">
        <v>42</v>
      </c>
      <c r="P463" s="145">
        <f>O463*H463</f>
        <v>0</v>
      </c>
      <c r="Q463" s="145">
        <v>0.13100000000000001</v>
      </c>
      <c r="R463" s="145">
        <f>Q463*H463</f>
        <v>0.20776600000000001</v>
      </c>
      <c r="S463" s="145">
        <v>0</v>
      </c>
      <c r="T463" s="146">
        <f>S463*H463</f>
        <v>0</v>
      </c>
      <c r="AR463" s="147" t="s">
        <v>236</v>
      </c>
      <c r="AT463" s="147" t="s">
        <v>455</v>
      </c>
      <c r="AU463" s="147" t="s">
        <v>87</v>
      </c>
      <c r="AY463" s="17" t="s">
        <v>185</v>
      </c>
      <c r="BE463" s="148">
        <f>IF(N463="základní",J463,0)</f>
        <v>0</v>
      </c>
      <c r="BF463" s="148">
        <f>IF(N463="snížená",J463,0)</f>
        <v>0</v>
      </c>
      <c r="BG463" s="148">
        <f>IF(N463="zákl. přenesená",J463,0)</f>
        <v>0</v>
      </c>
      <c r="BH463" s="148">
        <f>IF(N463="sníž. přenesená",J463,0)</f>
        <v>0</v>
      </c>
      <c r="BI463" s="148">
        <f>IF(N463="nulová",J463,0)</f>
        <v>0</v>
      </c>
      <c r="BJ463" s="17" t="s">
        <v>85</v>
      </c>
      <c r="BK463" s="148">
        <f>ROUND(I463*H463,2)</f>
        <v>0</v>
      </c>
      <c r="BL463" s="17" t="s">
        <v>184</v>
      </c>
      <c r="BM463" s="147" t="s">
        <v>1195</v>
      </c>
    </row>
    <row r="464" spans="2:65" s="1" customFormat="1" x14ac:dyDescent="0.2">
      <c r="B464" s="32"/>
      <c r="D464" s="149" t="s">
        <v>198</v>
      </c>
      <c r="F464" s="150" t="s">
        <v>1194</v>
      </c>
      <c r="I464" s="151"/>
      <c r="L464" s="32"/>
      <c r="M464" s="152"/>
      <c r="T464" s="56"/>
      <c r="AT464" s="17" t="s">
        <v>198</v>
      </c>
      <c r="AU464" s="17" t="s">
        <v>87</v>
      </c>
    </row>
    <row r="465" spans="2:65" s="13" customFormat="1" x14ac:dyDescent="0.2">
      <c r="B465" s="159"/>
      <c r="D465" s="149" t="s">
        <v>199</v>
      </c>
      <c r="E465" s="160" t="s">
        <v>1</v>
      </c>
      <c r="F465" s="161" t="s">
        <v>1196</v>
      </c>
      <c r="H465" s="162">
        <v>1.54</v>
      </c>
      <c r="I465" s="163"/>
      <c r="L465" s="159"/>
      <c r="M465" s="164"/>
      <c r="T465" s="165"/>
      <c r="AT465" s="160" t="s">
        <v>199</v>
      </c>
      <c r="AU465" s="160" t="s">
        <v>87</v>
      </c>
      <c r="AV465" s="13" t="s">
        <v>87</v>
      </c>
      <c r="AW465" s="13" t="s">
        <v>33</v>
      </c>
      <c r="AX465" s="13" t="s">
        <v>85</v>
      </c>
      <c r="AY465" s="160" t="s">
        <v>185</v>
      </c>
    </row>
    <row r="466" spans="2:65" s="13" customFormat="1" x14ac:dyDescent="0.2">
      <c r="B466" s="159"/>
      <c r="D466" s="149" t="s">
        <v>199</v>
      </c>
      <c r="F466" s="161" t="s">
        <v>1197</v>
      </c>
      <c r="H466" s="162">
        <v>1.5860000000000001</v>
      </c>
      <c r="I466" s="163"/>
      <c r="L466" s="159"/>
      <c r="M466" s="164"/>
      <c r="T466" s="165"/>
      <c r="AT466" s="160" t="s">
        <v>199</v>
      </c>
      <c r="AU466" s="160" t="s">
        <v>87</v>
      </c>
      <c r="AV466" s="13" t="s">
        <v>87</v>
      </c>
      <c r="AW466" s="13" t="s">
        <v>4</v>
      </c>
      <c r="AX466" s="13" t="s">
        <v>85</v>
      </c>
      <c r="AY466" s="160" t="s">
        <v>185</v>
      </c>
    </row>
    <row r="467" spans="2:65" s="1" customFormat="1" ht="21.75" customHeight="1" x14ac:dyDescent="0.2">
      <c r="B467" s="32"/>
      <c r="C467" s="136" t="s">
        <v>776</v>
      </c>
      <c r="D467" s="136" t="s">
        <v>191</v>
      </c>
      <c r="E467" s="137" t="s">
        <v>644</v>
      </c>
      <c r="F467" s="138" t="s">
        <v>645</v>
      </c>
      <c r="G467" s="139" t="s">
        <v>296</v>
      </c>
      <c r="H467" s="140">
        <v>156.94999999999999</v>
      </c>
      <c r="I467" s="141"/>
      <c r="J467" s="142">
        <f>ROUND(I467*H467,2)</f>
        <v>0</v>
      </c>
      <c r="K467" s="138" t="s">
        <v>195</v>
      </c>
      <c r="L467" s="32"/>
      <c r="M467" s="143" t="s">
        <v>1</v>
      </c>
      <c r="N467" s="144" t="s">
        <v>42</v>
      </c>
      <c r="P467" s="145">
        <f>O467*H467</f>
        <v>0</v>
      </c>
      <c r="Q467" s="145">
        <v>9.0620000000000006E-2</v>
      </c>
      <c r="R467" s="145">
        <f>Q467*H467</f>
        <v>14.222809</v>
      </c>
      <c r="S467" s="145">
        <v>0</v>
      </c>
      <c r="T467" s="146">
        <f>S467*H467</f>
        <v>0</v>
      </c>
      <c r="AR467" s="147" t="s">
        <v>184</v>
      </c>
      <c r="AT467" s="147" t="s">
        <v>191</v>
      </c>
      <c r="AU467" s="147" t="s">
        <v>87</v>
      </c>
      <c r="AY467" s="17" t="s">
        <v>185</v>
      </c>
      <c r="BE467" s="148">
        <f>IF(N467="základní",J467,0)</f>
        <v>0</v>
      </c>
      <c r="BF467" s="148">
        <f>IF(N467="snížená",J467,0)</f>
        <v>0</v>
      </c>
      <c r="BG467" s="148">
        <f>IF(N467="zákl. přenesená",J467,0)</f>
        <v>0</v>
      </c>
      <c r="BH467" s="148">
        <f>IF(N467="sníž. přenesená",J467,0)</f>
        <v>0</v>
      </c>
      <c r="BI467" s="148">
        <f>IF(N467="nulová",J467,0)</f>
        <v>0</v>
      </c>
      <c r="BJ467" s="17" t="s">
        <v>85</v>
      </c>
      <c r="BK467" s="148">
        <f>ROUND(I467*H467,2)</f>
        <v>0</v>
      </c>
      <c r="BL467" s="17" t="s">
        <v>184</v>
      </c>
      <c r="BM467" s="147" t="s">
        <v>646</v>
      </c>
    </row>
    <row r="468" spans="2:65" s="1" customFormat="1" ht="28.8" x14ac:dyDescent="0.2">
      <c r="B468" s="32"/>
      <c r="D468" s="149" t="s">
        <v>198</v>
      </c>
      <c r="F468" s="150" t="s">
        <v>1198</v>
      </c>
      <c r="I468" s="151"/>
      <c r="L468" s="32"/>
      <c r="M468" s="152"/>
      <c r="T468" s="56"/>
      <c r="AT468" s="17" t="s">
        <v>198</v>
      </c>
      <c r="AU468" s="17" t="s">
        <v>87</v>
      </c>
    </row>
    <row r="469" spans="2:65" s="13" customFormat="1" x14ac:dyDescent="0.2">
      <c r="B469" s="159"/>
      <c r="D469" s="149" t="s">
        <v>199</v>
      </c>
      <c r="E469" s="160" t="s">
        <v>1</v>
      </c>
      <c r="F469" s="161" t="s">
        <v>1199</v>
      </c>
      <c r="H469" s="162">
        <v>156.94999999999999</v>
      </c>
      <c r="I469" s="163"/>
      <c r="L469" s="159"/>
      <c r="M469" s="164"/>
      <c r="T469" s="165"/>
      <c r="AT469" s="160" t="s">
        <v>199</v>
      </c>
      <c r="AU469" s="160" t="s">
        <v>87</v>
      </c>
      <c r="AV469" s="13" t="s">
        <v>87</v>
      </c>
      <c r="AW469" s="13" t="s">
        <v>33</v>
      </c>
      <c r="AX469" s="13" t="s">
        <v>85</v>
      </c>
      <c r="AY469" s="160" t="s">
        <v>185</v>
      </c>
    </row>
    <row r="470" spans="2:65" s="1" customFormat="1" ht="16.5" customHeight="1" x14ac:dyDescent="0.2">
      <c r="B470" s="32"/>
      <c r="C470" s="176" t="s">
        <v>780</v>
      </c>
      <c r="D470" s="176" t="s">
        <v>455</v>
      </c>
      <c r="E470" s="177" t="s">
        <v>650</v>
      </c>
      <c r="F470" s="178" t="s">
        <v>651</v>
      </c>
      <c r="G470" s="179" t="s">
        <v>296</v>
      </c>
      <c r="H470" s="180">
        <v>144.738</v>
      </c>
      <c r="I470" s="181"/>
      <c r="J470" s="182">
        <f>ROUND(I470*H470,2)</f>
        <v>0</v>
      </c>
      <c r="K470" s="178" t="s">
        <v>195</v>
      </c>
      <c r="L470" s="183"/>
      <c r="M470" s="184" t="s">
        <v>1</v>
      </c>
      <c r="N470" s="185" t="s">
        <v>42</v>
      </c>
      <c r="P470" s="145">
        <f>O470*H470</f>
        <v>0</v>
      </c>
      <c r="Q470" s="145">
        <v>0.17599999999999999</v>
      </c>
      <c r="R470" s="145">
        <f>Q470*H470</f>
        <v>25.473887999999999</v>
      </c>
      <c r="S470" s="145">
        <v>0</v>
      </c>
      <c r="T470" s="146">
        <f>S470*H470</f>
        <v>0</v>
      </c>
      <c r="AR470" s="147" t="s">
        <v>236</v>
      </c>
      <c r="AT470" s="147" t="s">
        <v>455</v>
      </c>
      <c r="AU470" s="147" t="s">
        <v>87</v>
      </c>
      <c r="AY470" s="17" t="s">
        <v>185</v>
      </c>
      <c r="BE470" s="148">
        <f>IF(N470="základní",J470,0)</f>
        <v>0</v>
      </c>
      <c r="BF470" s="148">
        <f>IF(N470="snížená",J470,0)</f>
        <v>0</v>
      </c>
      <c r="BG470" s="148">
        <f>IF(N470="zákl. přenesená",J470,0)</f>
        <v>0</v>
      </c>
      <c r="BH470" s="148">
        <f>IF(N470="sníž. přenesená",J470,0)</f>
        <v>0</v>
      </c>
      <c r="BI470" s="148">
        <f>IF(N470="nulová",J470,0)</f>
        <v>0</v>
      </c>
      <c r="BJ470" s="17" t="s">
        <v>85</v>
      </c>
      <c r="BK470" s="148">
        <f>ROUND(I470*H470,2)</f>
        <v>0</v>
      </c>
      <c r="BL470" s="17" t="s">
        <v>184</v>
      </c>
      <c r="BM470" s="147" t="s">
        <v>652</v>
      </c>
    </row>
    <row r="471" spans="2:65" s="1" customFormat="1" x14ac:dyDescent="0.2">
      <c r="B471" s="32"/>
      <c r="D471" s="149" t="s">
        <v>198</v>
      </c>
      <c r="F471" s="150" t="s">
        <v>651</v>
      </c>
      <c r="I471" s="151"/>
      <c r="L471" s="32"/>
      <c r="M471" s="152"/>
      <c r="T471" s="56"/>
      <c r="AT471" s="17" t="s">
        <v>198</v>
      </c>
      <c r="AU471" s="17" t="s">
        <v>87</v>
      </c>
    </row>
    <row r="472" spans="2:65" s="13" customFormat="1" x14ac:dyDescent="0.2">
      <c r="B472" s="159"/>
      <c r="D472" s="149" t="s">
        <v>199</v>
      </c>
      <c r="E472" s="160" t="s">
        <v>1</v>
      </c>
      <c r="F472" s="161" t="s">
        <v>1200</v>
      </c>
      <c r="H472" s="162">
        <v>156.94999999999999</v>
      </c>
      <c r="I472" s="163"/>
      <c r="L472" s="159"/>
      <c r="M472" s="164"/>
      <c r="T472" s="165"/>
      <c r="AT472" s="160" t="s">
        <v>199</v>
      </c>
      <c r="AU472" s="160" t="s">
        <v>87</v>
      </c>
      <c r="AV472" s="13" t="s">
        <v>87</v>
      </c>
      <c r="AW472" s="13" t="s">
        <v>33</v>
      </c>
      <c r="AX472" s="13" t="s">
        <v>77</v>
      </c>
      <c r="AY472" s="160" t="s">
        <v>185</v>
      </c>
    </row>
    <row r="473" spans="2:65" s="13" customFormat="1" x14ac:dyDescent="0.2">
      <c r="B473" s="159"/>
      <c r="D473" s="149" t="s">
        <v>199</v>
      </c>
      <c r="E473" s="160" t="s">
        <v>1</v>
      </c>
      <c r="F473" s="161" t="s">
        <v>1201</v>
      </c>
      <c r="H473" s="162">
        <v>-15.05</v>
      </c>
      <c r="I473" s="163"/>
      <c r="L473" s="159"/>
      <c r="M473" s="164"/>
      <c r="T473" s="165"/>
      <c r="AT473" s="160" t="s">
        <v>199</v>
      </c>
      <c r="AU473" s="160" t="s">
        <v>87</v>
      </c>
      <c r="AV473" s="13" t="s">
        <v>87</v>
      </c>
      <c r="AW473" s="13" t="s">
        <v>33</v>
      </c>
      <c r="AX473" s="13" t="s">
        <v>77</v>
      </c>
      <c r="AY473" s="160" t="s">
        <v>185</v>
      </c>
    </row>
    <row r="474" spans="2:65" s="14" customFormat="1" x14ac:dyDescent="0.2">
      <c r="B474" s="169"/>
      <c r="D474" s="149" t="s">
        <v>199</v>
      </c>
      <c r="E474" s="170" t="s">
        <v>1</v>
      </c>
      <c r="F474" s="171" t="s">
        <v>324</v>
      </c>
      <c r="H474" s="172">
        <v>141.9</v>
      </c>
      <c r="I474" s="173"/>
      <c r="L474" s="169"/>
      <c r="M474" s="174"/>
      <c r="T474" s="175"/>
      <c r="AT474" s="170" t="s">
        <v>199</v>
      </c>
      <c r="AU474" s="170" t="s">
        <v>87</v>
      </c>
      <c r="AV474" s="14" t="s">
        <v>184</v>
      </c>
      <c r="AW474" s="14" t="s">
        <v>33</v>
      </c>
      <c r="AX474" s="14" t="s">
        <v>85</v>
      </c>
      <c r="AY474" s="170" t="s">
        <v>185</v>
      </c>
    </row>
    <row r="475" spans="2:65" s="13" customFormat="1" x14ac:dyDescent="0.2">
      <c r="B475" s="159"/>
      <c r="D475" s="149" t="s">
        <v>199</v>
      </c>
      <c r="F475" s="161" t="s">
        <v>1202</v>
      </c>
      <c r="H475" s="162">
        <v>144.738</v>
      </c>
      <c r="I475" s="163"/>
      <c r="L475" s="159"/>
      <c r="M475" s="164"/>
      <c r="T475" s="165"/>
      <c r="AT475" s="160" t="s">
        <v>199</v>
      </c>
      <c r="AU475" s="160" t="s">
        <v>87</v>
      </c>
      <c r="AV475" s="13" t="s">
        <v>87</v>
      </c>
      <c r="AW475" s="13" t="s">
        <v>4</v>
      </c>
      <c r="AX475" s="13" t="s">
        <v>85</v>
      </c>
      <c r="AY475" s="160" t="s">
        <v>185</v>
      </c>
    </row>
    <row r="476" spans="2:65" s="1" customFormat="1" ht="16.5" customHeight="1" x14ac:dyDescent="0.2">
      <c r="B476" s="32"/>
      <c r="C476" s="176" t="s">
        <v>786</v>
      </c>
      <c r="D476" s="176" t="s">
        <v>455</v>
      </c>
      <c r="E476" s="177" t="s">
        <v>657</v>
      </c>
      <c r="F476" s="178" t="s">
        <v>658</v>
      </c>
      <c r="G476" s="179" t="s">
        <v>296</v>
      </c>
      <c r="H476" s="180">
        <v>15.502000000000001</v>
      </c>
      <c r="I476" s="181"/>
      <c r="J476" s="182">
        <f>ROUND(I476*H476,2)</f>
        <v>0</v>
      </c>
      <c r="K476" s="178" t="s">
        <v>195</v>
      </c>
      <c r="L476" s="183"/>
      <c r="M476" s="184" t="s">
        <v>1</v>
      </c>
      <c r="N476" s="185" t="s">
        <v>42</v>
      </c>
      <c r="P476" s="145">
        <f>O476*H476</f>
        <v>0</v>
      </c>
      <c r="Q476" s="145">
        <v>0.17499999999999999</v>
      </c>
      <c r="R476" s="145">
        <f>Q476*H476</f>
        <v>2.71285</v>
      </c>
      <c r="S476" s="145">
        <v>0</v>
      </c>
      <c r="T476" s="146">
        <f>S476*H476</f>
        <v>0</v>
      </c>
      <c r="AR476" s="147" t="s">
        <v>236</v>
      </c>
      <c r="AT476" s="147" t="s">
        <v>455</v>
      </c>
      <c r="AU476" s="147" t="s">
        <v>87</v>
      </c>
      <c r="AY476" s="17" t="s">
        <v>185</v>
      </c>
      <c r="BE476" s="148">
        <f>IF(N476="základní",J476,0)</f>
        <v>0</v>
      </c>
      <c r="BF476" s="148">
        <f>IF(N476="snížená",J476,0)</f>
        <v>0</v>
      </c>
      <c r="BG476" s="148">
        <f>IF(N476="zákl. přenesená",J476,0)</f>
        <v>0</v>
      </c>
      <c r="BH476" s="148">
        <f>IF(N476="sníž. přenesená",J476,0)</f>
        <v>0</v>
      </c>
      <c r="BI476" s="148">
        <f>IF(N476="nulová",J476,0)</f>
        <v>0</v>
      </c>
      <c r="BJ476" s="17" t="s">
        <v>85</v>
      </c>
      <c r="BK476" s="148">
        <f>ROUND(I476*H476,2)</f>
        <v>0</v>
      </c>
      <c r="BL476" s="17" t="s">
        <v>184</v>
      </c>
      <c r="BM476" s="147" t="s">
        <v>659</v>
      </c>
    </row>
    <row r="477" spans="2:65" s="1" customFormat="1" x14ac:dyDescent="0.2">
      <c r="B477" s="32"/>
      <c r="D477" s="149" t="s">
        <v>198</v>
      </c>
      <c r="F477" s="150" t="s">
        <v>658</v>
      </c>
      <c r="I477" s="151"/>
      <c r="L477" s="32"/>
      <c r="M477" s="152"/>
      <c r="T477" s="56"/>
      <c r="AT477" s="17" t="s">
        <v>198</v>
      </c>
      <c r="AU477" s="17" t="s">
        <v>87</v>
      </c>
    </row>
    <row r="478" spans="2:65" s="13" customFormat="1" x14ac:dyDescent="0.2">
      <c r="B478" s="159"/>
      <c r="D478" s="149" t="s">
        <v>199</v>
      </c>
      <c r="E478" s="160" t="s">
        <v>1</v>
      </c>
      <c r="F478" s="161" t="s">
        <v>1203</v>
      </c>
      <c r="H478" s="162">
        <v>15.05</v>
      </c>
      <c r="I478" s="163"/>
      <c r="L478" s="159"/>
      <c r="M478" s="164"/>
      <c r="T478" s="165"/>
      <c r="AT478" s="160" t="s">
        <v>199</v>
      </c>
      <c r="AU478" s="160" t="s">
        <v>87</v>
      </c>
      <c r="AV478" s="13" t="s">
        <v>87</v>
      </c>
      <c r="AW478" s="13" t="s">
        <v>33</v>
      </c>
      <c r="AX478" s="13" t="s">
        <v>85</v>
      </c>
      <c r="AY478" s="160" t="s">
        <v>185</v>
      </c>
    </row>
    <row r="479" spans="2:65" s="13" customFormat="1" x14ac:dyDescent="0.2">
      <c r="B479" s="159"/>
      <c r="D479" s="149" t="s">
        <v>199</v>
      </c>
      <c r="F479" s="161" t="s">
        <v>1204</v>
      </c>
      <c r="H479" s="162">
        <v>15.502000000000001</v>
      </c>
      <c r="I479" s="163"/>
      <c r="L479" s="159"/>
      <c r="M479" s="164"/>
      <c r="T479" s="165"/>
      <c r="AT479" s="160" t="s">
        <v>199</v>
      </c>
      <c r="AU479" s="160" t="s">
        <v>87</v>
      </c>
      <c r="AV479" s="13" t="s">
        <v>87</v>
      </c>
      <c r="AW479" s="13" t="s">
        <v>4</v>
      </c>
      <c r="AX479" s="13" t="s">
        <v>85</v>
      </c>
      <c r="AY479" s="160" t="s">
        <v>185</v>
      </c>
    </row>
    <row r="480" spans="2:65" s="1" customFormat="1" ht="21.75" customHeight="1" x14ac:dyDescent="0.2">
      <c r="B480" s="32"/>
      <c r="C480" s="136" t="s">
        <v>790</v>
      </c>
      <c r="D480" s="136" t="s">
        <v>191</v>
      </c>
      <c r="E480" s="137" t="s">
        <v>1205</v>
      </c>
      <c r="F480" s="138" t="s">
        <v>1206</v>
      </c>
      <c r="G480" s="139" t="s">
        <v>296</v>
      </c>
      <c r="H480" s="140">
        <v>55.89</v>
      </c>
      <c r="I480" s="141"/>
      <c r="J480" s="142">
        <f>ROUND(I480*H480,2)</f>
        <v>0</v>
      </c>
      <c r="K480" s="138" t="s">
        <v>195</v>
      </c>
      <c r="L480" s="32"/>
      <c r="M480" s="143" t="s">
        <v>1</v>
      </c>
      <c r="N480" s="144" t="s">
        <v>42</v>
      </c>
      <c r="P480" s="145">
        <f>O480*H480</f>
        <v>0</v>
      </c>
      <c r="Q480" s="145">
        <v>0.11162</v>
      </c>
      <c r="R480" s="145">
        <f>Q480*H480</f>
        <v>6.2384417999999995</v>
      </c>
      <c r="S480" s="145">
        <v>0</v>
      </c>
      <c r="T480" s="146">
        <f>S480*H480</f>
        <v>0</v>
      </c>
      <c r="AR480" s="147" t="s">
        <v>184</v>
      </c>
      <c r="AT480" s="147" t="s">
        <v>191</v>
      </c>
      <c r="AU480" s="147" t="s">
        <v>87</v>
      </c>
      <c r="AY480" s="17" t="s">
        <v>185</v>
      </c>
      <c r="BE480" s="148">
        <f>IF(N480="základní",J480,0)</f>
        <v>0</v>
      </c>
      <c r="BF480" s="148">
        <f>IF(N480="snížená",J480,0)</f>
        <v>0</v>
      </c>
      <c r="BG480" s="148">
        <f>IF(N480="zákl. přenesená",J480,0)</f>
        <v>0</v>
      </c>
      <c r="BH480" s="148">
        <f>IF(N480="sníž. přenesená",J480,0)</f>
        <v>0</v>
      </c>
      <c r="BI480" s="148">
        <f>IF(N480="nulová",J480,0)</f>
        <v>0</v>
      </c>
      <c r="BJ480" s="17" t="s">
        <v>85</v>
      </c>
      <c r="BK480" s="148">
        <f>ROUND(I480*H480,2)</f>
        <v>0</v>
      </c>
      <c r="BL480" s="17" t="s">
        <v>184</v>
      </c>
      <c r="BM480" s="147" t="s">
        <v>665</v>
      </c>
    </row>
    <row r="481" spans="2:65" s="1" customFormat="1" ht="28.8" x14ac:dyDescent="0.2">
      <c r="B481" s="32"/>
      <c r="D481" s="149" t="s">
        <v>198</v>
      </c>
      <c r="F481" s="150" t="s">
        <v>1207</v>
      </c>
      <c r="I481" s="151"/>
      <c r="L481" s="32"/>
      <c r="M481" s="152"/>
      <c r="T481" s="56"/>
      <c r="AT481" s="17" t="s">
        <v>198</v>
      </c>
      <c r="AU481" s="17" t="s">
        <v>87</v>
      </c>
    </row>
    <row r="482" spans="2:65" s="13" customFormat="1" x14ac:dyDescent="0.2">
      <c r="B482" s="159"/>
      <c r="D482" s="149" t="s">
        <v>199</v>
      </c>
      <c r="E482" s="160" t="s">
        <v>1</v>
      </c>
      <c r="F482" s="161" t="s">
        <v>1130</v>
      </c>
      <c r="H482" s="162">
        <v>55.89</v>
      </c>
      <c r="I482" s="163"/>
      <c r="L482" s="159"/>
      <c r="M482" s="164"/>
      <c r="T482" s="165"/>
      <c r="AT482" s="160" t="s">
        <v>199</v>
      </c>
      <c r="AU482" s="160" t="s">
        <v>87</v>
      </c>
      <c r="AV482" s="13" t="s">
        <v>87</v>
      </c>
      <c r="AW482" s="13" t="s">
        <v>33</v>
      </c>
      <c r="AX482" s="13" t="s">
        <v>85</v>
      </c>
      <c r="AY482" s="160" t="s">
        <v>185</v>
      </c>
    </row>
    <row r="483" spans="2:65" s="1" customFormat="1" ht="16.5" customHeight="1" x14ac:dyDescent="0.2">
      <c r="B483" s="32"/>
      <c r="C483" s="176" t="s">
        <v>795</v>
      </c>
      <c r="D483" s="176" t="s">
        <v>455</v>
      </c>
      <c r="E483" s="177" t="s">
        <v>668</v>
      </c>
      <c r="F483" s="178" t="s">
        <v>669</v>
      </c>
      <c r="G483" s="179" t="s">
        <v>296</v>
      </c>
      <c r="H483" s="180">
        <v>55.042999999999999</v>
      </c>
      <c r="I483" s="181"/>
      <c r="J483" s="182">
        <f>ROUND(I483*H483,2)</f>
        <v>0</v>
      </c>
      <c r="K483" s="178" t="s">
        <v>195</v>
      </c>
      <c r="L483" s="183"/>
      <c r="M483" s="184" t="s">
        <v>1</v>
      </c>
      <c r="N483" s="185" t="s">
        <v>42</v>
      </c>
      <c r="P483" s="145">
        <f>O483*H483</f>
        <v>0</v>
      </c>
      <c r="Q483" s="145">
        <v>0.17599999999999999</v>
      </c>
      <c r="R483" s="145">
        <f>Q483*H483</f>
        <v>9.6875679999999988</v>
      </c>
      <c r="S483" s="145">
        <v>0</v>
      </c>
      <c r="T483" s="146">
        <f>S483*H483</f>
        <v>0</v>
      </c>
      <c r="AR483" s="147" t="s">
        <v>236</v>
      </c>
      <c r="AT483" s="147" t="s">
        <v>455</v>
      </c>
      <c r="AU483" s="147" t="s">
        <v>87</v>
      </c>
      <c r="AY483" s="17" t="s">
        <v>185</v>
      </c>
      <c r="BE483" s="148">
        <f>IF(N483="základní",J483,0)</f>
        <v>0</v>
      </c>
      <c r="BF483" s="148">
        <f>IF(N483="snížená",J483,0)</f>
        <v>0</v>
      </c>
      <c r="BG483" s="148">
        <f>IF(N483="zákl. přenesená",J483,0)</f>
        <v>0</v>
      </c>
      <c r="BH483" s="148">
        <f>IF(N483="sníž. přenesená",J483,0)</f>
        <v>0</v>
      </c>
      <c r="BI483" s="148">
        <f>IF(N483="nulová",J483,0)</f>
        <v>0</v>
      </c>
      <c r="BJ483" s="17" t="s">
        <v>85</v>
      </c>
      <c r="BK483" s="148">
        <f>ROUND(I483*H483,2)</f>
        <v>0</v>
      </c>
      <c r="BL483" s="17" t="s">
        <v>184</v>
      </c>
      <c r="BM483" s="147" t="s">
        <v>670</v>
      </c>
    </row>
    <row r="484" spans="2:65" s="1" customFormat="1" x14ac:dyDescent="0.2">
      <c r="B484" s="32"/>
      <c r="D484" s="149" t="s">
        <v>198</v>
      </c>
      <c r="F484" s="150" t="s">
        <v>669</v>
      </c>
      <c r="I484" s="151"/>
      <c r="L484" s="32"/>
      <c r="M484" s="152"/>
      <c r="T484" s="56"/>
      <c r="AT484" s="17" t="s">
        <v>198</v>
      </c>
      <c r="AU484" s="17" t="s">
        <v>87</v>
      </c>
    </row>
    <row r="485" spans="2:65" s="13" customFormat="1" x14ac:dyDescent="0.2">
      <c r="B485" s="159"/>
      <c r="D485" s="149" t="s">
        <v>199</v>
      </c>
      <c r="E485" s="160" t="s">
        <v>1</v>
      </c>
      <c r="F485" s="161" t="s">
        <v>1208</v>
      </c>
      <c r="H485" s="162">
        <v>55.89</v>
      </c>
      <c r="I485" s="163"/>
      <c r="L485" s="159"/>
      <c r="M485" s="164"/>
      <c r="T485" s="165"/>
      <c r="AT485" s="160" t="s">
        <v>199</v>
      </c>
      <c r="AU485" s="160" t="s">
        <v>87</v>
      </c>
      <c r="AV485" s="13" t="s">
        <v>87</v>
      </c>
      <c r="AW485" s="13" t="s">
        <v>33</v>
      </c>
      <c r="AX485" s="13" t="s">
        <v>77</v>
      </c>
      <c r="AY485" s="160" t="s">
        <v>185</v>
      </c>
    </row>
    <row r="486" spans="2:65" s="13" customFormat="1" x14ac:dyDescent="0.2">
      <c r="B486" s="159"/>
      <c r="D486" s="149" t="s">
        <v>199</v>
      </c>
      <c r="E486" s="160" t="s">
        <v>1</v>
      </c>
      <c r="F486" s="161" t="s">
        <v>1209</v>
      </c>
      <c r="H486" s="162">
        <v>-2.4500000000000002</v>
      </c>
      <c r="I486" s="163"/>
      <c r="L486" s="159"/>
      <c r="M486" s="164"/>
      <c r="T486" s="165"/>
      <c r="AT486" s="160" t="s">
        <v>199</v>
      </c>
      <c r="AU486" s="160" t="s">
        <v>87</v>
      </c>
      <c r="AV486" s="13" t="s">
        <v>87</v>
      </c>
      <c r="AW486" s="13" t="s">
        <v>33</v>
      </c>
      <c r="AX486" s="13" t="s">
        <v>77</v>
      </c>
      <c r="AY486" s="160" t="s">
        <v>185</v>
      </c>
    </row>
    <row r="487" spans="2:65" s="14" customFormat="1" x14ac:dyDescent="0.2">
      <c r="B487" s="169"/>
      <c r="D487" s="149" t="s">
        <v>199</v>
      </c>
      <c r="E487" s="170" t="s">
        <v>1</v>
      </c>
      <c r="F487" s="171" t="s">
        <v>324</v>
      </c>
      <c r="H487" s="172">
        <v>53.44</v>
      </c>
      <c r="I487" s="173"/>
      <c r="L487" s="169"/>
      <c r="M487" s="174"/>
      <c r="T487" s="175"/>
      <c r="AT487" s="170" t="s">
        <v>199</v>
      </c>
      <c r="AU487" s="170" t="s">
        <v>87</v>
      </c>
      <c r="AV487" s="14" t="s">
        <v>184</v>
      </c>
      <c r="AW487" s="14" t="s">
        <v>33</v>
      </c>
      <c r="AX487" s="14" t="s">
        <v>85</v>
      </c>
      <c r="AY487" s="170" t="s">
        <v>185</v>
      </c>
    </row>
    <row r="488" spans="2:65" s="13" customFormat="1" x14ac:dyDescent="0.2">
      <c r="B488" s="159"/>
      <c r="D488" s="149" t="s">
        <v>199</v>
      </c>
      <c r="F488" s="161" t="s">
        <v>1210</v>
      </c>
      <c r="H488" s="162">
        <v>55.042999999999999</v>
      </c>
      <c r="I488" s="163"/>
      <c r="L488" s="159"/>
      <c r="M488" s="164"/>
      <c r="T488" s="165"/>
      <c r="AT488" s="160" t="s">
        <v>199</v>
      </c>
      <c r="AU488" s="160" t="s">
        <v>87</v>
      </c>
      <c r="AV488" s="13" t="s">
        <v>87</v>
      </c>
      <c r="AW488" s="13" t="s">
        <v>4</v>
      </c>
      <c r="AX488" s="13" t="s">
        <v>85</v>
      </c>
      <c r="AY488" s="160" t="s">
        <v>185</v>
      </c>
    </row>
    <row r="489" spans="2:65" s="1" customFormat="1" ht="16.5" customHeight="1" x14ac:dyDescent="0.2">
      <c r="B489" s="32"/>
      <c r="C489" s="176" t="s">
        <v>799</v>
      </c>
      <c r="D489" s="176" t="s">
        <v>455</v>
      </c>
      <c r="E489" s="177" t="s">
        <v>675</v>
      </c>
      <c r="F489" s="178" t="s">
        <v>676</v>
      </c>
      <c r="G489" s="179" t="s">
        <v>296</v>
      </c>
      <c r="H489" s="180">
        <v>2.524</v>
      </c>
      <c r="I489" s="181"/>
      <c r="J489" s="182">
        <f>ROUND(I489*H489,2)</f>
        <v>0</v>
      </c>
      <c r="K489" s="178" t="s">
        <v>195</v>
      </c>
      <c r="L489" s="183"/>
      <c r="M489" s="184" t="s">
        <v>1</v>
      </c>
      <c r="N489" s="185" t="s">
        <v>42</v>
      </c>
      <c r="P489" s="145">
        <f>O489*H489</f>
        <v>0</v>
      </c>
      <c r="Q489" s="145">
        <v>0.17499999999999999</v>
      </c>
      <c r="R489" s="145">
        <f>Q489*H489</f>
        <v>0.44169999999999998</v>
      </c>
      <c r="S489" s="145">
        <v>0</v>
      </c>
      <c r="T489" s="146">
        <f>S489*H489</f>
        <v>0</v>
      </c>
      <c r="AR489" s="147" t="s">
        <v>236</v>
      </c>
      <c r="AT489" s="147" t="s">
        <v>455</v>
      </c>
      <c r="AU489" s="147" t="s">
        <v>87</v>
      </c>
      <c r="AY489" s="17" t="s">
        <v>185</v>
      </c>
      <c r="BE489" s="148">
        <f>IF(N489="základní",J489,0)</f>
        <v>0</v>
      </c>
      <c r="BF489" s="148">
        <f>IF(N489="snížená",J489,0)</f>
        <v>0</v>
      </c>
      <c r="BG489" s="148">
        <f>IF(N489="zákl. přenesená",J489,0)</f>
        <v>0</v>
      </c>
      <c r="BH489" s="148">
        <f>IF(N489="sníž. přenesená",J489,0)</f>
        <v>0</v>
      </c>
      <c r="BI489" s="148">
        <f>IF(N489="nulová",J489,0)</f>
        <v>0</v>
      </c>
      <c r="BJ489" s="17" t="s">
        <v>85</v>
      </c>
      <c r="BK489" s="148">
        <f>ROUND(I489*H489,2)</f>
        <v>0</v>
      </c>
      <c r="BL489" s="17" t="s">
        <v>184</v>
      </c>
      <c r="BM489" s="147" t="s">
        <v>677</v>
      </c>
    </row>
    <row r="490" spans="2:65" s="1" customFormat="1" x14ac:dyDescent="0.2">
      <c r="B490" s="32"/>
      <c r="D490" s="149" t="s">
        <v>198</v>
      </c>
      <c r="F490" s="150" t="s">
        <v>676</v>
      </c>
      <c r="I490" s="151"/>
      <c r="L490" s="32"/>
      <c r="M490" s="152"/>
      <c r="T490" s="56"/>
      <c r="AT490" s="17" t="s">
        <v>198</v>
      </c>
      <c r="AU490" s="17" t="s">
        <v>87</v>
      </c>
    </row>
    <row r="491" spans="2:65" s="13" customFormat="1" x14ac:dyDescent="0.2">
      <c r="B491" s="159"/>
      <c r="D491" s="149" t="s">
        <v>199</v>
      </c>
      <c r="E491" s="160" t="s">
        <v>1</v>
      </c>
      <c r="F491" s="161" t="s">
        <v>1211</v>
      </c>
      <c r="H491" s="162">
        <v>2.4500000000000002</v>
      </c>
      <c r="I491" s="163"/>
      <c r="L491" s="159"/>
      <c r="M491" s="164"/>
      <c r="T491" s="165"/>
      <c r="AT491" s="160" t="s">
        <v>199</v>
      </c>
      <c r="AU491" s="160" t="s">
        <v>87</v>
      </c>
      <c r="AV491" s="13" t="s">
        <v>87</v>
      </c>
      <c r="AW491" s="13" t="s">
        <v>33</v>
      </c>
      <c r="AX491" s="13" t="s">
        <v>85</v>
      </c>
      <c r="AY491" s="160" t="s">
        <v>185</v>
      </c>
    </row>
    <row r="492" spans="2:65" s="13" customFormat="1" x14ac:dyDescent="0.2">
      <c r="B492" s="159"/>
      <c r="D492" s="149" t="s">
        <v>199</v>
      </c>
      <c r="F492" s="161" t="s">
        <v>1212</v>
      </c>
      <c r="H492" s="162">
        <v>2.524</v>
      </c>
      <c r="I492" s="163"/>
      <c r="L492" s="159"/>
      <c r="M492" s="164"/>
      <c r="T492" s="165"/>
      <c r="AT492" s="160" t="s">
        <v>199</v>
      </c>
      <c r="AU492" s="160" t="s">
        <v>87</v>
      </c>
      <c r="AV492" s="13" t="s">
        <v>87</v>
      </c>
      <c r="AW492" s="13" t="s">
        <v>4</v>
      </c>
      <c r="AX492" s="13" t="s">
        <v>85</v>
      </c>
      <c r="AY492" s="160" t="s">
        <v>185</v>
      </c>
    </row>
    <row r="493" spans="2:65" s="1" customFormat="1" ht="16.5" customHeight="1" x14ac:dyDescent="0.2">
      <c r="B493" s="32"/>
      <c r="C493" s="136" t="s">
        <v>805</v>
      </c>
      <c r="D493" s="136" t="s">
        <v>191</v>
      </c>
      <c r="E493" s="137" t="s">
        <v>681</v>
      </c>
      <c r="F493" s="138" t="s">
        <v>682</v>
      </c>
      <c r="G493" s="139" t="s">
        <v>296</v>
      </c>
      <c r="H493" s="140">
        <v>195.01</v>
      </c>
      <c r="I493" s="141"/>
      <c r="J493" s="142">
        <f>ROUND(I493*H493,2)</f>
        <v>0</v>
      </c>
      <c r="K493" s="138" t="s">
        <v>195</v>
      </c>
      <c r="L493" s="32"/>
      <c r="M493" s="143" t="s">
        <v>1</v>
      </c>
      <c r="N493" s="144" t="s">
        <v>42</v>
      </c>
      <c r="P493" s="145">
        <f>O493*H493</f>
        <v>0</v>
      </c>
      <c r="Q493" s="145">
        <v>9.8000000000000004E-2</v>
      </c>
      <c r="R493" s="145">
        <f>Q493*H493</f>
        <v>19.110980000000001</v>
      </c>
      <c r="S493" s="145">
        <v>0</v>
      </c>
      <c r="T493" s="146">
        <f>S493*H493</f>
        <v>0</v>
      </c>
      <c r="AR493" s="147" t="s">
        <v>184</v>
      </c>
      <c r="AT493" s="147" t="s">
        <v>191</v>
      </c>
      <c r="AU493" s="147" t="s">
        <v>87</v>
      </c>
      <c r="AY493" s="17" t="s">
        <v>185</v>
      </c>
      <c r="BE493" s="148">
        <f>IF(N493="základní",J493,0)</f>
        <v>0</v>
      </c>
      <c r="BF493" s="148">
        <f>IF(N493="snížená",J493,0)</f>
        <v>0</v>
      </c>
      <c r="BG493" s="148">
        <f>IF(N493="zákl. přenesená",J493,0)</f>
        <v>0</v>
      </c>
      <c r="BH493" s="148">
        <f>IF(N493="sníž. přenesená",J493,0)</f>
        <v>0</v>
      </c>
      <c r="BI493" s="148">
        <f>IF(N493="nulová",J493,0)</f>
        <v>0</v>
      </c>
      <c r="BJ493" s="17" t="s">
        <v>85</v>
      </c>
      <c r="BK493" s="148">
        <f>ROUND(I493*H493,2)</f>
        <v>0</v>
      </c>
      <c r="BL493" s="17" t="s">
        <v>184</v>
      </c>
      <c r="BM493" s="147" t="s">
        <v>683</v>
      </c>
    </row>
    <row r="494" spans="2:65" s="1" customFormat="1" ht="19.2" x14ac:dyDescent="0.2">
      <c r="B494" s="32"/>
      <c r="D494" s="149" t="s">
        <v>198</v>
      </c>
      <c r="F494" s="150" t="s">
        <v>684</v>
      </c>
      <c r="I494" s="151"/>
      <c r="L494" s="32"/>
      <c r="M494" s="152"/>
      <c r="T494" s="56"/>
      <c r="AT494" s="17" t="s">
        <v>198</v>
      </c>
      <c r="AU494" s="17" t="s">
        <v>87</v>
      </c>
    </row>
    <row r="495" spans="2:65" s="13" customFormat="1" x14ac:dyDescent="0.2">
      <c r="B495" s="159"/>
      <c r="D495" s="149" t="s">
        <v>199</v>
      </c>
      <c r="E495" s="160" t="s">
        <v>1</v>
      </c>
      <c r="F495" s="161" t="s">
        <v>1213</v>
      </c>
      <c r="H495" s="162">
        <v>195.01</v>
      </c>
      <c r="I495" s="163"/>
      <c r="L495" s="159"/>
      <c r="M495" s="164"/>
      <c r="T495" s="165"/>
      <c r="AT495" s="160" t="s">
        <v>199</v>
      </c>
      <c r="AU495" s="160" t="s">
        <v>87</v>
      </c>
      <c r="AV495" s="13" t="s">
        <v>87</v>
      </c>
      <c r="AW495" s="13" t="s">
        <v>33</v>
      </c>
      <c r="AX495" s="13" t="s">
        <v>85</v>
      </c>
      <c r="AY495" s="160" t="s">
        <v>185</v>
      </c>
    </row>
    <row r="496" spans="2:65" s="1" customFormat="1" ht="16.5" customHeight="1" x14ac:dyDescent="0.2">
      <c r="B496" s="32"/>
      <c r="C496" s="176" t="s">
        <v>809</v>
      </c>
      <c r="D496" s="176" t="s">
        <v>455</v>
      </c>
      <c r="E496" s="177" t="s">
        <v>650</v>
      </c>
      <c r="F496" s="178" t="s">
        <v>651</v>
      </c>
      <c r="G496" s="179" t="s">
        <v>296</v>
      </c>
      <c r="H496" s="180">
        <v>2.4510000000000001</v>
      </c>
      <c r="I496" s="181"/>
      <c r="J496" s="182">
        <f>ROUND(I496*H496,2)</f>
        <v>0</v>
      </c>
      <c r="K496" s="178" t="s">
        <v>195</v>
      </c>
      <c r="L496" s="183"/>
      <c r="M496" s="184" t="s">
        <v>1</v>
      </c>
      <c r="N496" s="185" t="s">
        <v>42</v>
      </c>
      <c r="P496" s="145">
        <f>O496*H496</f>
        <v>0</v>
      </c>
      <c r="Q496" s="145">
        <v>0.17599999999999999</v>
      </c>
      <c r="R496" s="145">
        <f>Q496*H496</f>
        <v>0.43137599999999998</v>
      </c>
      <c r="S496" s="145">
        <v>0</v>
      </c>
      <c r="T496" s="146">
        <f>S496*H496</f>
        <v>0</v>
      </c>
      <c r="AR496" s="147" t="s">
        <v>236</v>
      </c>
      <c r="AT496" s="147" t="s">
        <v>455</v>
      </c>
      <c r="AU496" s="147" t="s">
        <v>87</v>
      </c>
      <c r="AY496" s="17" t="s">
        <v>185</v>
      </c>
      <c r="BE496" s="148">
        <f>IF(N496="základní",J496,0)</f>
        <v>0</v>
      </c>
      <c r="BF496" s="148">
        <f>IF(N496="snížená",J496,0)</f>
        <v>0</v>
      </c>
      <c r="BG496" s="148">
        <f>IF(N496="zákl. přenesená",J496,0)</f>
        <v>0</v>
      </c>
      <c r="BH496" s="148">
        <f>IF(N496="sníž. přenesená",J496,0)</f>
        <v>0</v>
      </c>
      <c r="BI496" s="148">
        <f>IF(N496="nulová",J496,0)</f>
        <v>0</v>
      </c>
      <c r="BJ496" s="17" t="s">
        <v>85</v>
      </c>
      <c r="BK496" s="148">
        <f>ROUND(I496*H496,2)</f>
        <v>0</v>
      </c>
      <c r="BL496" s="17" t="s">
        <v>184</v>
      </c>
      <c r="BM496" s="147" t="s">
        <v>687</v>
      </c>
    </row>
    <row r="497" spans="2:65" s="1" customFormat="1" x14ac:dyDescent="0.2">
      <c r="B497" s="32"/>
      <c r="D497" s="149" t="s">
        <v>198</v>
      </c>
      <c r="F497" s="150" t="s">
        <v>651</v>
      </c>
      <c r="I497" s="151"/>
      <c r="L497" s="32"/>
      <c r="M497" s="152"/>
      <c r="T497" s="56"/>
      <c r="AT497" s="17" t="s">
        <v>198</v>
      </c>
      <c r="AU497" s="17" t="s">
        <v>87</v>
      </c>
    </row>
    <row r="498" spans="2:65" s="13" customFormat="1" x14ac:dyDescent="0.2">
      <c r="B498" s="159"/>
      <c r="D498" s="149" t="s">
        <v>199</v>
      </c>
      <c r="E498" s="160" t="s">
        <v>1</v>
      </c>
      <c r="F498" s="161" t="s">
        <v>1214</v>
      </c>
      <c r="H498" s="162">
        <v>2.38</v>
      </c>
      <c r="I498" s="163"/>
      <c r="L498" s="159"/>
      <c r="M498" s="164"/>
      <c r="T498" s="165"/>
      <c r="AT498" s="160" t="s">
        <v>199</v>
      </c>
      <c r="AU498" s="160" t="s">
        <v>87</v>
      </c>
      <c r="AV498" s="13" t="s">
        <v>87</v>
      </c>
      <c r="AW498" s="13" t="s">
        <v>33</v>
      </c>
      <c r="AX498" s="13" t="s">
        <v>85</v>
      </c>
      <c r="AY498" s="160" t="s">
        <v>185</v>
      </c>
    </row>
    <row r="499" spans="2:65" s="12" customFormat="1" x14ac:dyDescent="0.2">
      <c r="B499" s="153"/>
      <c r="D499" s="149" t="s">
        <v>199</v>
      </c>
      <c r="E499" s="154" t="s">
        <v>1</v>
      </c>
      <c r="F499" s="155" t="s">
        <v>689</v>
      </c>
      <c r="H499" s="154" t="s">
        <v>1</v>
      </c>
      <c r="I499" s="156"/>
      <c r="L499" s="153"/>
      <c r="M499" s="157"/>
      <c r="T499" s="158"/>
      <c r="AT499" s="154" t="s">
        <v>199</v>
      </c>
      <c r="AU499" s="154" t="s">
        <v>87</v>
      </c>
      <c r="AV499" s="12" t="s">
        <v>85</v>
      </c>
      <c r="AW499" s="12" t="s">
        <v>33</v>
      </c>
      <c r="AX499" s="12" t="s">
        <v>77</v>
      </c>
      <c r="AY499" s="154" t="s">
        <v>185</v>
      </c>
    </row>
    <row r="500" spans="2:65" s="13" customFormat="1" x14ac:dyDescent="0.2">
      <c r="B500" s="159"/>
      <c r="D500" s="149" t="s">
        <v>199</v>
      </c>
      <c r="F500" s="161" t="s">
        <v>1215</v>
      </c>
      <c r="H500" s="162">
        <v>2.4510000000000001</v>
      </c>
      <c r="I500" s="163"/>
      <c r="L500" s="159"/>
      <c r="M500" s="164"/>
      <c r="T500" s="165"/>
      <c r="AT500" s="160" t="s">
        <v>199</v>
      </c>
      <c r="AU500" s="160" t="s">
        <v>87</v>
      </c>
      <c r="AV500" s="13" t="s">
        <v>87</v>
      </c>
      <c r="AW500" s="13" t="s">
        <v>4</v>
      </c>
      <c r="AX500" s="13" t="s">
        <v>85</v>
      </c>
      <c r="AY500" s="160" t="s">
        <v>185</v>
      </c>
    </row>
    <row r="501" spans="2:65" s="1" customFormat="1" ht="16.5" customHeight="1" x14ac:dyDescent="0.2">
      <c r="B501" s="32"/>
      <c r="C501" s="176" t="s">
        <v>813</v>
      </c>
      <c r="D501" s="176" t="s">
        <v>455</v>
      </c>
      <c r="E501" s="177" t="s">
        <v>692</v>
      </c>
      <c r="F501" s="178" t="s">
        <v>693</v>
      </c>
      <c r="G501" s="179" t="s">
        <v>296</v>
      </c>
      <c r="H501" s="180">
        <v>196.483</v>
      </c>
      <c r="I501" s="181"/>
      <c r="J501" s="182">
        <f>ROUND(I501*H501,2)</f>
        <v>0</v>
      </c>
      <c r="K501" s="178" t="s">
        <v>195</v>
      </c>
      <c r="L501" s="183"/>
      <c r="M501" s="184" t="s">
        <v>1</v>
      </c>
      <c r="N501" s="185" t="s">
        <v>42</v>
      </c>
      <c r="P501" s="145">
        <f>O501*H501</f>
        <v>0</v>
      </c>
      <c r="Q501" s="145">
        <v>0.14499999999999999</v>
      </c>
      <c r="R501" s="145">
        <f>Q501*H501</f>
        <v>28.490034999999999</v>
      </c>
      <c r="S501" s="145">
        <v>0</v>
      </c>
      <c r="T501" s="146">
        <f>S501*H501</f>
        <v>0</v>
      </c>
      <c r="AR501" s="147" t="s">
        <v>236</v>
      </c>
      <c r="AT501" s="147" t="s">
        <v>455</v>
      </c>
      <c r="AU501" s="147" t="s">
        <v>87</v>
      </c>
      <c r="AY501" s="17" t="s">
        <v>185</v>
      </c>
      <c r="BE501" s="148">
        <f>IF(N501="základní",J501,0)</f>
        <v>0</v>
      </c>
      <c r="BF501" s="148">
        <f>IF(N501="snížená",J501,0)</f>
        <v>0</v>
      </c>
      <c r="BG501" s="148">
        <f>IF(N501="zákl. přenesená",J501,0)</f>
        <v>0</v>
      </c>
      <c r="BH501" s="148">
        <f>IF(N501="sníž. přenesená",J501,0)</f>
        <v>0</v>
      </c>
      <c r="BI501" s="148">
        <f>IF(N501="nulová",J501,0)</f>
        <v>0</v>
      </c>
      <c r="BJ501" s="17" t="s">
        <v>85</v>
      </c>
      <c r="BK501" s="148">
        <f>ROUND(I501*H501,2)</f>
        <v>0</v>
      </c>
      <c r="BL501" s="17" t="s">
        <v>184</v>
      </c>
      <c r="BM501" s="147" t="s">
        <v>694</v>
      </c>
    </row>
    <row r="502" spans="2:65" s="1" customFormat="1" x14ac:dyDescent="0.2">
      <c r="B502" s="32"/>
      <c r="D502" s="149" t="s">
        <v>198</v>
      </c>
      <c r="F502" s="150" t="s">
        <v>693</v>
      </c>
      <c r="I502" s="151"/>
      <c r="L502" s="32"/>
      <c r="M502" s="152"/>
      <c r="T502" s="56"/>
      <c r="AT502" s="17" t="s">
        <v>198</v>
      </c>
      <c r="AU502" s="17" t="s">
        <v>87</v>
      </c>
    </row>
    <row r="503" spans="2:65" s="12" customFormat="1" x14ac:dyDescent="0.2">
      <c r="B503" s="153"/>
      <c r="D503" s="149" t="s">
        <v>199</v>
      </c>
      <c r="E503" s="154" t="s">
        <v>1</v>
      </c>
      <c r="F503" s="155" t="s">
        <v>695</v>
      </c>
      <c r="H503" s="154" t="s">
        <v>1</v>
      </c>
      <c r="I503" s="156"/>
      <c r="L503" s="153"/>
      <c r="M503" s="157"/>
      <c r="T503" s="158"/>
      <c r="AT503" s="154" t="s">
        <v>199</v>
      </c>
      <c r="AU503" s="154" t="s">
        <v>87</v>
      </c>
      <c r="AV503" s="12" t="s">
        <v>85</v>
      </c>
      <c r="AW503" s="12" t="s">
        <v>33</v>
      </c>
      <c r="AX503" s="12" t="s">
        <v>77</v>
      </c>
      <c r="AY503" s="154" t="s">
        <v>185</v>
      </c>
    </row>
    <row r="504" spans="2:65" s="13" customFormat="1" x14ac:dyDescent="0.2">
      <c r="B504" s="159"/>
      <c r="D504" s="149" t="s">
        <v>199</v>
      </c>
      <c r="E504" s="160" t="s">
        <v>1</v>
      </c>
      <c r="F504" s="161" t="s">
        <v>1216</v>
      </c>
      <c r="H504" s="162">
        <v>195.01</v>
      </c>
      <c r="I504" s="163"/>
      <c r="L504" s="159"/>
      <c r="M504" s="164"/>
      <c r="T504" s="165"/>
      <c r="AT504" s="160" t="s">
        <v>199</v>
      </c>
      <c r="AU504" s="160" t="s">
        <v>87</v>
      </c>
      <c r="AV504" s="13" t="s">
        <v>87</v>
      </c>
      <c r="AW504" s="13" t="s">
        <v>33</v>
      </c>
      <c r="AX504" s="13" t="s">
        <v>77</v>
      </c>
      <c r="AY504" s="160" t="s">
        <v>185</v>
      </c>
    </row>
    <row r="505" spans="2:65" s="13" customFormat="1" x14ac:dyDescent="0.2">
      <c r="B505" s="159"/>
      <c r="D505" s="149" t="s">
        <v>199</v>
      </c>
      <c r="E505" s="160" t="s">
        <v>1</v>
      </c>
      <c r="F505" s="161" t="s">
        <v>1217</v>
      </c>
      <c r="H505" s="162">
        <v>-2.38</v>
      </c>
      <c r="I505" s="163"/>
      <c r="L505" s="159"/>
      <c r="M505" s="164"/>
      <c r="T505" s="165"/>
      <c r="AT505" s="160" t="s">
        <v>199</v>
      </c>
      <c r="AU505" s="160" t="s">
        <v>87</v>
      </c>
      <c r="AV505" s="13" t="s">
        <v>87</v>
      </c>
      <c r="AW505" s="13" t="s">
        <v>33</v>
      </c>
      <c r="AX505" s="13" t="s">
        <v>77</v>
      </c>
      <c r="AY505" s="160" t="s">
        <v>185</v>
      </c>
    </row>
    <row r="506" spans="2:65" s="14" customFormat="1" x14ac:dyDescent="0.2">
      <c r="B506" s="169"/>
      <c r="D506" s="149" t="s">
        <v>199</v>
      </c>
      <c r="E506" s="170" t="s">
        <v>1</v>
      </c>
      <c r="F506" s="171" t="s">
        <v>324</v>
      </c>
      <c r="H506" s="172">
        <v>192.63</v>
      </c>
      <c r="I506" s="173"/>
      <c r="L506" s="169"/>
      <c r="M506" s="174"/>
      <c r="T506" s="175"/>
      <c r="AT506" s="170" t="s">
        <v>199</v>
      </c>
      <c r="AU506" s="170" t="s">
        <v>87</v>
      </c>
      <c r="AV506" s="14" t="s">
        <v>184</v>
      </c>
      <c r="AW506" s="14" t="s">
        <v>33</v>
      </c>
      <c r="AX506" s="14" t="s">
        <v>85</v>
      </c>
      <c r="AY506" s="170" t="s">
        <v>185</v>
      </c>
    </row>
    <row r="507" spans="2:65" s="13" customFormat="1" x14ac:dyDescent="0.2">
      <c r="B507" s="159"/>
      <c r="D507" s="149" t="s">
        <v>199</v>
      </c>
      <c r="F507" s="161" t="s">
        <v>1218</v>
      </c>
      <c r="H507" s="162">
        <v>196.483</v>
      </c>
      <c r="I507" s="163"/>
      <c r="L507" s="159"/>
      <c r="M507" s="164"/>
      <c r="T507" s="165"/>
      <c r="AT507" s="160" t="s">
        <v>199</v>
      </c>
      <c r="AU507" s="160" t="s">
        <v>87</v>
      </c>
      <c r="AV507" s="13" t="s">
        <v>87</v>
      </c>
      <c r="AW507" s="13" t="s">
        <v>4</v>
      </c>
      <c r="AX507" s="13" t="s">
        <v>85</v>
      </c>
      <c r="AY507" s="160" t="s">
        <v>185</v>
      </c>
    </row>
    <row r="508" spans="2:65" s="1" customFormat="1" ht="16.5" customHeight="1" x14ac:dyDescent="0.2">
      <c r="B508" s="32"/>
      <c r="C508" s="176" t="s">
        <v>819</v>
      </c>
      <c r="D508" s="176" t="s">
        <v>455</v>
      </c>
      <c r="E508" s="177" t="s">
        <v>700</v>
      </c>
      <c r="F508" s="178" t="s">
        <v>701</v>
      </c>
      <c r="G508" s="179" t="s">
        <v>443</v>
      </c>
      <c r="H508" s="180">
        <v>8.58</v>
      </c>
      <c r="I508" s="181"/>
      <c r="J508" s="182">
        <f>ROUND(I508*H508,2)</f>
        <v>0</v>
      </c>
      <c r="K508" s="178" t="s">
        <v>195</v>
      </c>
      <c r="L508" s="183"/>
      <c r="M508" s="184" t="s">
        <v>1</v>
      </c>
      <c r="N508" s="185" t="s">
        <v>42</v>
      </c>
      <c r="P508" s="145">
        <f>O508*H508</f>
        <v>0</v>
      </c>
      <c r="Q508" s="145">
        <v>1</v>
      </c>
      <c r="R508" s="145">
        <f>Q508*H508</f>
        <v>8.58</v>
      </c>
      <c r="S508" s="145">
        <v>0</v>
      </c>
      <c r="T508" s="146">
        <f>S508*H508</f>
        <v>0</v>
      </c>
      <c r="AR508" s="147" t="s">
        <v>236</v>
      </c>
      <c r="AT508" s="147" t="s">
        <v>455</v>
      </c>
      <c r="AU508" s="147" t="s">
        <v>87</v>
      </c>
      <c r="AY508" s="17" t="s">
        <v>185</v>
      </c>
      <c r="BE508" s="148">
        <f>IF(N508="základní",J508,0)</f>
        <v>0</v>
      </c>
      <c r="BF508" s="148">
        <f>IF(N508="snížená",J508,0)</f>
        <v>0</v>
      </c>
      <c r="BG508" s="148">
        <f>IF(N508="zákl. přenesená",J508,0)</f>
        <v>0</v>
      </c>
      <c r="BH508" s="148">
        <f>IF(N508="sníž. přenesená",J508,0)</f>
        <v>0</v>
      </c>
      <c r="BI508" s="148">
        <f>IF(N508="nulová",J508,0)</f>
        <v>0</v>
      </c>
      <c r="BJ508" s="17" t="s">
        <v>85</v>
      </c>
      <c r="BK508" s="148">
        <f>ROUND(I508*H508,2)</f>
        <v>0</v>
      </c>
      <c r="BL508" s="17" t="s">
        <v>184</v>
      </c>
      <c r="BM508" s="147" t="s">
        <v>702</v>
      </c>
    </row>
    <row r="509" spans="2:65" s="1" customFormat="1" x14ac:dyDescent="0.2">
      <c r="B509" s="32"/>
      <c r="D509" s="149" t="s">
        <v>198</v>
      </c>
      <c r="F509" s="150" t="s">
        <v>701</v>
      </c>
      <c r="I509" s="151"/>
      <c r="L509" s="32"/>
      <c r="M509" s="152"/>
      <c r="T509" s="56"/>
      <c r="AT509" s="17" t="s">
        <v>198</v>
      </c>
      <c r="AU509" s="17" t="s">
        <v>87</v>
      </c>
    </row>
    <row r="510" spans="2:65" s="12" customFormat="1" x14ac:dyDescent="0.2">
      <c r="B510" s="153"/>
      <c r="D510" s="149" t="s">
        <v>199</v>
      </c>
      <c r="E510" s="154" t="s">
        <v>1</v>
      </c>
      <c r="F510" s="155" t="s">
        <v>703</v>
      </c>
      <c r="H510" s="154" t="s">
        <v>1</v>
      </c>
      <c r="I510" s="156"/>
      <c r="L510" s="153"/>
      <c r="M510" s="157"/>
      <c r="T510" s="158"/>
      <c r="AT510" s="154" t="s">
        <v>199</v>
      </c>
      <c r="AU510" s="154" t="s">
        <v>87</v>
      </c>
      <c r="AV510" s="12" t="s">
        <v>85</v>
      </c>
      <c r="AW510" s="12" t="s">
        <v>33</v>
      </c>
      <c r="AX510" s="12" t="s">
        <v>77</v>
      </c>
      <c r="AY510" s="154" t="s">
        <v>185</v>
      </c>
    </row>
    <row r="511" spans="2:65" s="13" customFormat="1" x14ac:dyDescent="0.2">
      <c r="B511" s="159"/>
      <c r="D511" s="149" t="s">
        <v>199</v>
      </c>
      <c r="E511" s="160" t="s">
        <v>1</v>
      </c>
      <c r="F511" s="161" t="s">
        <v>1219</v>
      </c>
      <c r="H511" s="162">
        <v>8.58</v>
      </c>
      <c r="I511" s="163"/>
      <c r="L511" s="159"/>
      <c r="M511" s="164"/>
      <c r="T511" s="165"/>
      <c r="AT511" s="160" t="s">
        <v>199</v>
      </c>
      <c r="AU511" s="160" t="s">
        <v>87</v>
      </c>
      <c r="AV511" s="13" t="s">
        <v>87</v>
      </c>
      <c r="AW511" s="13" t="s">
        <v>33</v>
      </c>
      <c r="AX511" s="13" t="s">
        <v>85</v>
      </c>
      <c r="AY511" s="160" t="s">
        <v>185</v>
      </c>
    </row>
    <row r="512" spans="2:65" s="1" customFormat="1" ht="21.75" customHeight="1" x14ac:dyDescent="0.2">
      <c r="B512" s="32"/>
      <c r="C512" s="136" t="s">
        <v>825</v>
      </c>
      <c r="D512" s="136" t="s">
        <v>191</v>
      </c>
      <c r="E512" s="137" t="s">
        <v>1220</v>
      </c>
      <c r="F512" s="138" t="s">
        <v>1221</v>
      </c>
      <c r="G512" s="139" t="s">
        <v>296</v>
      </c>
      <c r="H512" s="140">
        <v>9.5399999999999991</v>
      </c>
      <c r="I512" s="141"/>
      <c r="J512" s="142">
        <f>ROUND(I512*H512,2)</f>
        <v>0</v>
      </c>
      <c r="K512" s="138" t="s">
        <v>195</v>
      </c>
      <c r="L512" s="32"/>
      <c r="M512" s="143" t="s">
        <v>1</v>
      </c>
      <c r="N512" s="144" t="s">
        <v>42</v>
      </c>
      <c r="P512" s="145">
        <f>O512*H512</f>
        <v>0</v>
      </c>
      <c r="Q512" s="145">
        <v>0.10100000000000001</v>
      </c>
      <c r="R512" s="145">
        <f>Q512*H512</f>
        <v>0.96353999999999995</v>
      </c>
      <c r="S512" s="145">
        <v>0</v>
      </c>
      <c r="T512" s="146">
        <f>S512*H512</f>
        <v>0</v>
      </c>
      <c r="AR512" s="147" t="s">
        <v>184</v>
      </c>
      <c r="AT512" s="147" t="s">
        <v>191</v>
      </c>
      <c r="AU512" s="147" t="s">
        <v>87</v>
      </c>
      <c r="AY512" s="17" t="s">
        <v>185</v>
      </c>
      <c r="BE512" s="148">
        <f>IF(N512="základní",J512,0)</f>
        <v>0</v>
      </c>
      <c r="BF512" s="148">
        <f>IF(N512="snížená",J512,0)</f>
        <v>0</v>
      </c>
      <c r="BG512" s="148">
        <f>IF(N512="zákl. přenesená",J512,0)</f>
        <v>0</v>
      </c>
      <c r="BH512" s="148">
        <f>IF(N512="sníž. přenesená",J512,0)</f>
        <v>0</v>
      </c>
      <c r="BI512" s="148">
        <f>IF(N512="nulová",J512,0)</f>
        <v>0</v>
      </c>
      <c r="BJ512" s="17" t="s">
        <v>85</v>
      </c>
      <c r="BK512" s="148">
        <f>ROUND(I512*H512,2)</f>
        <v>0</v>
      </c>
      <c r="BL512" s="17" t="s">
        <v>184</v>
      </c>
      <c r="BM512" s="147" t="s">
        <v>1222</v>
      </c>
    </row>
    <row r="513" spans="2:65" s="1" customFormat="1" ht="28.8" x14ac:dyDescent="0.2">
      <c r="B513" s="32"/>
      <c r="D513" s="149" t="s">
        <v>198</v>
      </c>
      <c r="F513" s="150" t="s">
        <v>1223</v>
      </c>
      <c r="I513" s="151"/>
      <c r="L513" s="32"/>
      <c r="M513" s="152"/>
      <c r="T513" s="56"/>
      <c r="AT513" s="17" t="s">
        <v>198</v>
      </c>
      <c r="AU513" s="17" t="s">
        <v>87</v>
      </c>
    </row>
    <row r="514" spans="2:65" s="12" customFormat="1" x14ac:dyDescent="0.2">
      <c r="B514" s="153"/>
      <c r="D514" s="149" t="s">
        <v>199</v>
      </c>
      <c r="E514" s="154" t="s">
        <v>1</v>
      </c>
      <c r="F514" s="155" t="s">
        <v>1224</v>
      </c>
      <c r="H514" s="154" t="s">
        <v>1</v>
      </c>
      <c r="I514" s="156"/>
      <c r="L514" s="153"/>
      <c r="M514" s="157"/>
      <c r="T514" s="158"/>
      <c r="AT514" s="154" t="s">
        <v>199</v>
      </c>
      <c r="AU514" s="154" t="s">
        <v>87</v>
      </c>
      <c r="AV514" s="12" t="s">
        <v>85</v>
      </c>
      <c r="AW514" s="12" t="s">
        <v>33</v>
      </c>
      <c r="AX514" s="12" t="s">
        <v>77</v>
      </c>
      <c r="AY514" s="154" t="s">
        <v>185</v>
      </c>
    </row>
    <row r="515" spans="2:65" s="13" customFormat="1" x14ac:dyDescent="0.2">
      <c r="B515" s="159"/>
      <c r="D515" s="149" t="s">
        <v>199</v>
      </c>
      <c r="E515" s="160" t="s">
        <v>1</v>
      </c>
      <c r="F515" s="161" t="s">
        <v>1225</v>
      </c>
      <c r="H515" s="162">
        <v>5.74</v>
      </c>
      <c r="I515" s="163"/>
      <c r="L515" s="159"/>
      <c r="M515" s="164"/>
      <c r="T515" s="165"/>
      <c r="AT515" s="160" t="s">
        <v>199</v>
      </c>
      <c r="AU515" s="160" t="s">
        <v>87</v>
      </c>
      <c r="AV515" s="13" t="s">
        <v>87</v>
      </c>
      <c r="AW515" s="13" t="s">
        <v>33</v>
      </c>
      <c r="AX515" s="13" t="s">
        <v>77</v>
      </c>
      <c r="AY515" s="160" t="s">
        <v>185</v>
      </c>
    </row>
    <row r="516" spans="2:65" s="12" customFormat="1" x14ac:dyDescent="0.2">
      <c r="B516" s="153"/>
      <c r="D516" s="149" t="s">
        <v>199</v>
      </c>
      <c r="E516" s="154" t="s">
        <v>1</v>
      </c>
      <c r="F516" s="155" t="s">
        <v>1226</v>
      </c>
      <c r="H516" s="154" t="s">
        <v>1</v>
      </c>
      <c r="I516" s="156"/>
      <c r="L516" s="153"/>
      <c r="M516" s="157"/>
      <c r="T516" s="158"/>
      <c r="AT516" s="154" t="s">
        <v>199</v>
      </c>
      <c r="AU516" s="154" t="s">
        <v>87</v>
      </c>
      <c r="AV516" s="12" t="s">
        <v>85</v>
      </c>
      <c r="AW516" s="12" t="s">
        <v>33</v>
      </c>
      <c r="AX516" s="12" t="s">
        <v>77</v>
      </c>
      <c r="AY516" s="154" t="s">
        <v>185</v>
      </c>
    </row>
    <row r="517" spans="2:65" s="13" customFormat="1" x14ac:dyDescent="0.2">
      <c r="B517" s="159"/>
      <c r="D517" s="149" t="s">
        <v>199</v>
      </c>
      <c r="E517" s="160" t="s">
        <v>1</v>
      </c>
      <c r="F517" s="161" t="s">
        <v>1227</v>
      </c>
      <c r="H517" s="162">
        <v>3.8</v>
      </c>
      <c r="I517" s="163"/>
      <c r="L517" s="159"/>
      <c r="M517" s="164"/>
      <c r="T517" s="165"/>
      <c r="AT517" s="160" t="s">
        <v>199</v>
      </c>
      <c r="AU517" s="160" t="s">
        <v>87</v>
      </c>
      <c r="AV517" s="13" t="s">
        <v>87</v>
      </c>
      <c r="AW517" s="13" t="s">
        <v>33</v>
      </c>
      <c r="AX517" s="13" t="s">
        <v>77</v>
      </c>
      <c r="AY517" s="160" t="s">
        <v>185</v>
      </c>
    </row>
    <row r="518" spans="2:65" s="14" customFormat="1" x14ac:dyDescent="0.2">
      <c r="B518" s="169"/>
      <c r="D518" s="149" t="s">
        <v>199</v>
      </c>
      <c r="E518" s="170" t="s">
        <v>1</v>
      </c>
      <c r="F518" s="171" t="s">
        <v>324</v>
      </c>
      <c r="H518" s="172">
        <v>9.5399999999999991</v>
      </c>
      <c r="I518" s="173"/>
      <c r="L518" s="169"/>
      <c r="M518" s="174"/>
      <c r="T518" s="175"/>
      <c r="AT518" s="170" t="s">
        <v>199</v>
      </c>
      <c r="AU518" s="170" t="s">
        <v>87</v>
      </c>
      <c r="AV518" s="14" t="s">
        <v>184</v>
      </c>
      <c r="AW518" s="14" t="s">
        <v>33</v>
      </c>
      <c r="AX518" s="14" t="s">
        <v>85</v>
      </c>
      <c r="AY518" s="170" t="s">
        <v>185</v>
      </c>
    </row>
    <row r="519" spans="2:65" s="1" customFormat="1" ht="16.5" customHeight="1" x14ac:dyDescent="0.2">
      <c r="B519" s="32"/>
      <c r="C519" s="176" t="s">
        <v>831</v>
      </c>
      <c r="D519" s="176" t="s">
        <v>455</v>
      </c>
      <c r="E519" s="177" t="s">
        <v>1228</v>
      </c>
      <c r="F519" s="178" t="s">
        <v>1229</v>
      </c>
      <c r="G519" s="179" t="s">
        <v>296</v>
      </c>
      <c r="H519" s="180">
        <v>5.9119999999999999</v>
      </c>
      <c r="I519" s="181"/>
      <c r="J519" s="182">
        <f>ROUND(I519*H519,2)</f>
        <v>0</v>
      </c>
      <c r="K519" s="178" t="s">
        <v>1</v>
      </c>
      <c r="L519" s="183"/>
      <c r="M519" s="184" t="s">
        <v>1</v>
      </c>
      <c r="N519" s="185" t="s">
        <v>42</v>
      </c>
      <c r="P519" s="145">
        <f>O519*H519</f>
        <v>0</v>
      </c>
      <c r="Q519" s="145">
        <v>0.13100000000000001</v>
      </c>
      <c r="R519" s="145">
        <f>Q519*H519</f>
        <v>0.77447200000000005</v>
      </c>
      <c r="S519" s="145">
        <v>0</v>
      </c>
      <c r="T519" s="146">
        <f>S519*H519</f>
        <v>0</v>
      </c>
      <c r="AR519" s="147" t="s">
        <v>236</v>
      </c>
      <c r="AT519" s="147" t="s">
        <v>455</v>
      </c>
      <c r="AU519" s="147" t="s">
        <v>87</v>
      </c>
      <c r="AY519" s="17" t="s">
        <v>185</v>
      </c>
      <c r="BE519" s="148">
        <f>IF(N519="základní",J519,0)</f>
        <v>0</v>
      </c>
      <c r="BF519" s="148">
        <f>IF(N519="snížená",J519,0)</f>
        <v>0</v>
      </c>
      <c r="BG519" s="148">
        <f>IF(N519="zákl. přenesená",J519,0)</f>
        <v>0</v>
      </c>
      <c r="BH519" s="148">
        <f>IF(N519="sníž. přenesená",J519,0)</f>
        <v>0</v>
      </c>
      <c r="BI519" s="148">
        <f>IF(N519="nulová",J519,0)</f>
        <v>0</v>
      </c>
      <c r="BJ519" s="17" t="s">
        <v>85</v>
      </c>
      <c r="BK519" s="148">
        <f>ROUND(I519*H519,2)</f>
        <v>0</v>
      </c>
      <c r="BL519" s="17" t="s">
        <v>184</v>
      </c>
      <c r="BM519" s="147" t="s">
        <v>1230</v>
      </c>
    </row>
    <row r="520" spans="2:65" s="1" customFormat="1" x14ac:dyDescent="0.2">
      <c r="B520" s="32"/>
      <c r="D520" s="149" t="s">
        <v>198</v>
      </c>
      <c r="F520" s="150" t="s">
        <v>1229</v>
      </c>
      <c r="I520" s="151"/>
      <c r="L520" s="32"/>
      <c r="M520" s="152"/>
      <c r="T520" s="56"/>
      <c r="AT520" s="17" t="s">
        <v>198</v>
      </c>
      <c r="AU520" s="17" t="s">
        <v>87</v>
      </c>
    </row>
    <row r="521" spans="2:65" s="13" customFormat="1" x14ac:dyDescent="0.2">
      <c r="B521" s="159"/>
      <c r="D521" s="149" t="s">
        <v>199</v>
      </c>
      <c r="E521" s="160" t="s">
        <v>1</v>
      </c>
      <c r="F521" s="161" t="s">
        <v>1231</v>
      </c>
      <c r="H521" s="162">
        <v>5.74</v>
      </c>
      <c r="I521" s="163"/>
      <c r="L521" s="159"/>
      <c r="M521" s="164"/>
      <c r="T521" s="165"/>
      <c r="AT521" s="160" t="s">
        <v>199</v>
      </c>
      <c r="AU521" s="160" t="s">
        <v>87</v>
      </c>
      <c r="AV521" s="13" t="s">
        <v>87</v>
      </c>
      <c r="AW521" s="13" t="s">
        <v>33</v>
      </c>
      <c r="AX521" s="13" t="s">
        <v>85</v>
      </c>
      <c r="AY521" s="160" t="s">
        <v>185</v>
      </c>
    </row>
    <row r="522" spans="2:65" s="12" customFormat="1" x14ac:dyDescent="0.2">
      <c r="B522" s="153"/>
      <c r="D522" s="149" t="s">
        <v>199</v>
      </c>
      <c r="E522" s="154" t="s">
        <v>1</v>
      </c>
      <c r="F522" s="155" t="s">
        <v>1232</v>
      </c>
      <c r="H522" s="154" t="s">
        <v>1</v>
      </c>
      <c r="I522" s="156"/>
      <c r="L522" s="153"/>
      <c r="M522" s="157"/>
      <c r="T522" s="158"/>
      <c r="AT522" s="154" t="s">
        <v>199</v>
      </c>
      <c r="AU522" s="154" t="s">
        <v>87</v>
      </c>
      <c r="AV522" s="12" t="s">
        <v>85</v>
      </c>
      <c r="AW522" s="12" t="s">
        <v>33</v>
      </c>
      <c r="AX522" s="12" t="s">
        <v>77</v>
      </c>
      <c r="AY522" s="154" t="s">
        <v>185</v>
      </c>
    </row>
    <row r="523" spans="2:65" s="13" customFormat="1" x14ac:dyDescent="0.2">
      <c r="B523" s="159"/>
      <c r="D523" s="149" t="s">
        <v>199</v>
      </c>
      <c r="F523" s="161" t="s">
        <v>1233</v>
      </c>
      <c r="H523" s="162">
        <v>5.9119999999999999</v>
      </c>
      <c r="I523" s="163"/>
      <c r="L523" s="159"/>
      <c r="M523" s="164"/>
      <c r="T523" s="165"/>
      <c r="AT523" s="160" t="s">
        <v>199</v>
      </c>
      <c r="AU523" s="160" t="s">
        <v>87</v>
      </c>
      <c r="AV523" s="13" t="s">
        <v>87</v>
      </c>
      <c r="AW523" s="13" t="s">
        <v>4</v>
      </c>
      <c r="AX523" s="13" t="s">
        <v>85</v>
      </c>
      <c r="AY523" s="160" t="s">
        <v>185</v>
      </c>
    </row>
    <row r="524" spans="2:65" s="1" customFormat="1" ht="16.5" customHeight="1" x14ac:dyDescent="0.2">
      <c r="B524" s="32"/>
      <c r="C524" s="176" t="s">
        <v>837</v>
      </c>
      <c r="D524" s="176" t="s">
        <v>455</v>
      </c>
      <c r="E524" s="177" t="s">
        <v>1234</v>
      </c>
      <c r="F524" s="178" t="s">
        <v>1235</v>
      </c>
      <c r="G524" s="179" t="s">
        <v>296</v>
      </c>
      <c r="H524" s="180">
        <v>3.9140000000000001</v>
      </c>
      <c r="I524" s="181"/>
      <c r="J524" s="182">
        <f>ROUND(I524*H524,2)</f>
        <v>0</v>
      </c>
      <c r="K524" s="178" t="s">
        <v>195</v>
      </c>
      <c r="L524" s="183"/>
      <c r="M524" s="184" t="s">
        <v>1</v>
      </c>
      <c r="N524" s="185" t="s">
        <v>42</v>
      </c>
      <c r="P524" s="145">
        <f>O524*H524</f>
        <v>0</v>
      </c>
      <c r="Q524" s="145">
        <v>0.13500000000000001</v>
      </c>
      <c r="R524" s="145">
        <f>Q524*H524</f>
        <v>0.52839000000000003</v>
      </c>
      <c r="S524" s="145">
        <v>0</v>
      </c>
      <c r="T524" s="146">
        <f>S524*H524</f>
        <v>0</v>
      </c>
      <c r="AR524" s="147" t="s">
        <v>236</v>
      </c>
      <c r="AT524" s="147" t="s">
        <v>455</v>
      </c>
      <c r="AU524" s="147" t="s">
        <v>87</v>
      </c>
      <c r="AY524" s="17" t="s">
        <v>185</v>
      </c>
      <c r="BE524" s="148">
        <f>IF(N524="základní",J524,0)</f>
        <v>0</v>
      </c>
      <c r="BF524" s="148">
        <f>IF(N524="snížená",J524,0)</f>
        <v>0</v>
      </c>
      <c r="BG524" s="148">
        <f>IF(N524="zákl. přenesená",J524,0)</f>
        <v>0</v>
      </c>
      <c r="BH524" s="148">
        <f>IF(N524="sníž. přenesená",J524,0)</f>
        <v>0</v>
      </c>
      <c r="BI524" s="148">
        <f>IF(N524="nulová",J524,0)</f>
        <v>0</v>
      </c>
      <c r="BJ524" s="17" t="s">
        <v>85</v>
      </c>
      <c r="BK524" s="148">
        <f>ROUND(I524*H524,2)</f>
        <v>0</v>
      </c>
      <c r="BL524" s="17" t="s">
        <v>184</v>
      </c>
      <c r="BM524" s="147" t="s">
        <v>1236</v>
      </c>
    </row>
    <row r="525" spans="2:65" s="1" customFormat="1" x14ac:dyDescent="0.2">
      <c r="B525" s="32"/>
      <c r="D525" s="149" t="s">
        <v>198</v>
      </c>
      <c r="F525" s="150" t="s">
        <v>1235</v>
      </c>
      <c r="I525" s="151"/>
      <c r="L525" s="32"/>
      <c r="M525" s="152"/>
      <c r="T525" s="56"/>
      <c r="AT525" s="17" t="s">
        <v>198</v>
      </c>
      <c r="AU525" s="17" t="s">
        <v>87</v>
      </c>
    </row>
    <row r="526" spans="2:65" s="12" customFormat="1" x14ac:dyDescent="0.2">
      <c r="B526" s="153"/>
      <c r="D526" s="149" t="s">
        <v>199</v>
      </c>
      <c r="E526" s="154" t="s">
        <v>1</v>
      </c>
      <c r="F526" s="155" t="s">
        <v>1237</v>
      </c>
      <c r="H526" s="154" t="s">
        <v>1</v>
      </c>
      <c r="I526" s="156"/>
      <c r="L526" s="153"/>
      <c r="M526" s="157"/>
      <c r="T526" s="158"/>
      <c r="AT526" s="154" t="s">
        <v>199</v>
      </c>
      <c r="AU526" s="154" t="s">
        <v>87</v>
      </c>
      <c r="AV526" s="12" t="s">
        <v>85</v>
      </c>
      <c r="AW526" s="12" t="s">
        <v>33</v>
      </c>
      <c r="AX526" s="12" t="s">
        <v>77</v>
      </c>
      <c r="AY526" s="154" t="s">
        <v>185</v>
      </c>
    </row>
    <row r="527" spans="2:65" s="12" customFormat="1" x14ac:dyDescent="0.2">
      <c r="B527" s="153"/>
      <c r="D527" s="149" t="s">
        <v>199</v>
      </c>
      <c r="E527" s="154" t="s">
        <v>1</v>
      </c>
      <c r="F527" s="155" t="s">
        <v>1238</v>
      </c>
      <c r="H527" s="154" t="s">
        <v>1</v>
      </c>
      <c r="I527" s="156"/>
      <c r="L527" s="153"/>
      <c r="M527" s="157"/>
      <c r="T527" s="158"/>
      <c r="AT527" s="154" t="s">
        <v>199</v>
      </c>
      <c r="AU527" s="154" t="s">
        <v>87</v>
      </c>
      <c r="AV527" s="12" t="s">
        <v>85</v>
      </c>
      <c r="AW527" s="12" t="s">
        <v>33</v>
      </c>
      <c r="AX527" s="12" t="s">
        <v>77</v>
      </c>
      <c r="AY527" s="154" t="s">
        <v>185</v>
      </c>
    </row>
    <row r="528" spans="2:65" s="13" customFormat="1" x14ac:dyDescent="0.2">
      <c r="B528" s="159"/>
      <c r="D528" s="149" t="s">
        <v>199</v>
      </c>
      <c r="E528" s="160" t="s">
        <v>1</v>
      </c>
      <c r="F528" s="161" t="s">
        <v>1227</v>
      </c>
      <c r="H528" s="162">
        <v>3.8</v>
      </c>
      <c r="I528" s="163"/>
      <c r="L528" s="159"/>
      <c r="M528" s="164"/>
      <c r="T528" s="165"/>
      <c r="AT528" s="160" t="s">
        <v>199</v>
      </c>
      <c r="AU528" s="160" t="s">
        <v>87</v>
      </c>
      <c r="AV528" s="13" t="s">
        <v>87</v>
      </c>
      <c r="AW528" s="13" t="s">
        <v>33</v>
      </c>
      <c r="AX528" s="13" t="s">
        <v>85</v>
      </c>
      <c r="AY528" s="160" t="s">
        <v>185</v>
      </c>
    </row>
    <row r="529" spans="2:65" s="13" customFormat="1" x14ac:dyDescent="0.2">
      <c r="B529" s="159"/>
      <c r="D529" s="149" t="s">
        <v>199</v>
      </c>
      <c r="F529" s="161" t="s">
        <v>1239</v>
      </c>
      <c r="H529" s="162">
        <v>3.9140000000000001</v>
      </c>
      <c r="I529" s="163"/>
      <c r="L529" s="159"/>
      <c r="M529" s="164"/>
      <c r="T529" s="165"/>
      <c r="AT529" s="160" t="s">
        <v>199</v>
      </c>
      <c r="AU529" s="160" t="s">
        <v>87</v>
      </c>
      <c r="AV529" s="13" t="s">
        <v>87</v>
      </c>
      <c r="AW529" s="13" t="s">
        <v>4</v>
      </c>
      <c r="AX529" s="13" t="s">
        <v>85</v>
      </c>
      <c r="AY529" s="160" t="s">
        <v>185</v>
      </c>
    </row>
    <row r="530" spans="2:65" s="11" customFormat="1" ht="22.95" customHeight="1" x14ac:dyDescent="0.25">
      <c r="B530" s="124"/>
      <c r="D530" s="125" t="s">
        <v>76</v>
      </c>
      <c r="E530" s="134" t="s">
        <v>225</v>
      </c>
      <c r="F530" s="134" t="s">
        <v>1240</v>
      </c>
      <c r="I530" s="127"/>
      <c r="J530" s="135">
        <f>BK530</f>
        <v>0</v>
      </c>
      <c r="L530" s="124"/>
      <c r="M530" s="129"/>
      <c r="P530" s="130">
        <f>SUM(P531:P533)</f>
        <v>0</v>
      </c>
      <c r="R530" s="130">
        <f>SUM(R531:R533)</f>
        <v>7.3351410000000001</v>
      </c>
      <c r="T530" s="131">
        <f>SUM(T531:T533)</f>
        <v>0</v>
      </c>
      <c r="AR530" s="125" t="s">
        <v>85</v>
      </c>
      <c r="AT530" s="132" t="s">
        <v>76</v>
      </c>
      <c r="AU530" s="132" t="s">
        <v>85</v>
      </c>
      <c r="AY530" s="125" t="s">
        <v>185</v>
      </c>
      <c r="BK530" s="133">
        <f>SUM(BK531:BK533)</f>
        <v>0</v>
      </c>
    </row>
    <row r="531" spans="2:65" s="1" customFormat="1" ht="16.5" customHeight="1" x14ac:dyDescent="0.2">
      <c r="B531" s="32"/>
      <c r="C531" s="136" t="s">
        <v>842</v>
      </c>
      <c r="D531" s="136" t="s">
        <v>191</v>
      </c>
      <c r="E531" s="137" t="s">
        <v>1241</v>
      </c>
      <c r="F531" s="138" t="s">
        <v>1242</v>
      </c>
      <c r="G531" s="139" t="s">
        <v>296</v>
      </c>
      <c r="H531" s="140">
        <v>39.93</v>
      </c>
      <c r="I531" s="141"/>
      <c r="J531" s="142">
        <f>ROUND(I531*H531,2)</f>
        <v>0</v>
      </c>
      <c r="K531" s="138" t="s">
        <v>195</v>
      </c>
      <c r="L531" s="32"/>
      <c r="M531" s="143" t="s">
        <v>1</v>
      </c>
      <c r="N531" s="144" t="s">
        <v>42</v>
      </c>
      <c r="P531" s="145">
        <f>O531*H531</f>
        <v>0</v>
      </c>
      <c r="Q531" s="145">
        <v>0.1837</v>
      </c>
      <c r="R531" s="145">
        <f>Q531*H531</f>
        <v>7.3351410000000001</v>
      </c>
      <c r="S531" s="145">
        <v>0</v>
      </c>
      <c r="T531" s="146">
        <f>S531*H531</f>
        <v>0</v>
      </c>
      <c r="AR531" s="147" t="s">
        <v>184</v>
      </c>
      <c r="AT531" s="147" t="s">
        <v>191</v>
      </c>
      <c r="AU531" s="147" t="s">
        <v>87</v>
      </c>
      <c r="AY531" s="17" t="s">
        <v>185</v>
      </c>
      <c r="BE531" s="148">
        <f>IF(N531="základní",J531,0)</f>
        <v>0</v>
      </c>
      <c r="BF531" s="148">
        <f>IF(N531="snížená",J531,0)</f>
        <v>0</v>
      </c>
      <c r="BG531" s="148">
        <f>IF(N531="zákl. přenesená",J531,0)</f>
        <v>0</v>
      </c>
      <c r="BH531" s="148">
        <f>IF(N531="sníž. přenesená",J531,0)</f>
        <v>0</v>
      </c>
      <c r="BI531" s="148">
        <f>IF(N531="nulová",J531,0)</f>
        <v>0</v>
      </c>
      <c r="BJ531" s="17" t="s">
        <v>85</v>
      </c>
      <c r="BK531" s="148">
        <f>ROUND(I531*H531,2)</f>
        <v>0</v>
      </c>
      <c r="BL531" s="17" t="s">
        <v>184</v>
      </c>
      <c r="BM531" s="147" t="s">
        <v>1243</v>
      </c>
    </row>
    <row r="532" spans="2:65" s="1" customFormat="1" x14ac:dyDescent="0.2">
      <c r="B532" s="32"/>
      <c r="D532" s="149" t="s">
        <v>198</v>
      </c>
      <c r="F532" s="150" t="s">
        <v>1244</v>
      </c>
      <c r="I532" s="151"/>
      <c r="L532" s="32"/>
      <c r="M532" s="152"/>
      <c r="T532" s="56"/>
      <c r="AT532" s="17" t="s">
        <v>198</v>
      </c>
      <c r="AU532" s="17" t="s">
        <v>87</v>
      </c>
    </row>
    <row r="533" spans="2:65" s="13" customFormat="1" x14ac:dyDescent="0.2">
      <c r="B533" s="159"/>
      <c r="D533" s="149" t="s">
        <v>199</v>
      </c>
      <c r="E533" s="160" t="s">
        <v>1</v>
      </c>
      <c r="F533" s="161" t="s">
        <v>1245</v>
      </c>
      <c r="H533" s="162">
        <v>39.93</v>
      </c>
      <c r="I533" s="163"/>
      <c r="L533" s="159"/>
      <c r="M533" s="164"/>
      <c r="T533" s="165"/>
      <c r="AT533" s="160" t="s">
        <v>199</v>
      </c>
      <c r="AU533" s="160" t="s">
        <v>87</v>
      </c>
      <c r="AV533" s="13" t="s">
        <v>87</v>
      </c>
      <c r="AW533" s="13" t="s">
        <v>33</v>
      </c>
      <c r="AX533" s="13" t="s">
        <v>85</v>
      </c>
      <c r="AY533" s="160" t="s">
        <v>185</v>
      </c>
    </row>
    <row r="534" spans="2:65" s="11" customFormat="1" ht="22.95" customHeight="1" x14ac:dyDescent="0.25">
      <c r="B534" s="124"/>
      <c r="D534" s="125" t="s">
        <v>76</v>
      </c>
      <c r="E534" s="134" t="s">
        <v>236</v>
      </c>
      <c r="F534" s="134" t="s">
        <v>705</v>
      </c>
      <c r="I534" s="127"/>
      <c r="J534" s="135">
        <f>BK534</f>
        <v>0</v>
      </c>
      <c r="L534" s="124"/>
      <c r="M534" s="129"/>
      <c r="P534" s="130">
        <f>SUM(P535:P601)</f>
        <v>0</v>
      </c>
      <c r="R534" s="130">
        <f>SUM(R535:R601)</f>
        <v>3.6820379999999995</v>
      </c>
      <c r="T534" s="131">
        <f>SUM(T535:T601)</f>
        <v>0.15</v>
      </c>
      <c r="AR534" s="125" t="s">
        <v>85</v>
      </c>
      <c r="AT534" s="132" t="s">
        <v>76</v>
      </c>
      <c r="AU534" s="132" t="s">
        <v>85</v>
      </c>
      <c r="AY534" s="125" t="s">
        <v>185</v>
      </c>
      <c r="BK534" s="133">
        <f>SUM(BK535:BK601)</f>
        <v>0</v>
      </c>
    </row>
    <row r="535" spans="2:65" s="1" customFormat="1" ht="16.5" customHeight="1" x14ac:dyDescent="0.2">
      <c r="B535" s="32"/>
      <c r="C535" s="136" t="s">
        <v>848</v>
      </c>
      <c r="D535" s="136" t="s">
        <v>191</v>
      </c>
      <c r="E535" s="137" t="s">
        <v>707</v>
      </c>
      <c r="F535" s="138" t="s">
        <v>708</v>
      </c>
      <c r="G535" s="139" t="s">
        <v>365</v>
      </c>
      <c r="H535" s="140">
        <v>7.7</v>
      </c>
      <c r="I535" s="141"/>
      <c r="J535" s="142">
        <f>ROUND(I535*H535,2)</f>
        <v>0</v>
      </c>
      <c r="K535" s="138" t="s">
        <v>195</v>
      </c>
      <c r="L535" s="32"/>
      <c r="M535" s="143" t="s">
        <v>1</v>
      </c>
      <c r="N535" s="144" t="s">
        <v>42</v>
      </c>
      <c r="P535" s="145">
        <f>O535*H535</f>
        <v>0</v>
      </c>
      <c r="Q535" s="145">
        <v>1.0000000000000001E-5</v>
      </c>
      <c r="R535" s="145">
        <f>Q535*H535</f>
        <v>7.7000000000000001E-5</v>
      </c>
      <c r="S535" s="145">
        <v>0</v>
      </c>
      <c r="T535" s="146">
        <f>S535*H535</f>
        <v>0</v>
      </c>
      <c r="AR535" s="147" t="s">
        <v>184</v>
      </c>
      <c r="AT535" s="147" t="s">
        <v>191</v>
      </c>
      <c r="AU535" s="147" t="s">
        <v>87</v>
      </c>
      <c r="AY535" s="17" t="s">
        <v>185</v>
      </c>
      <c r="BE535" s="148">
        <f>IF(N535="základní",J535,0)</f>
        <v>0</v>
      </c>
      <c r="BF535" s="148">
        <f>IF(N535="snížená",J535,0)</f>
        <v>0</v>
      </c>
      <c r="BG535" s="148">
        <f>IF(N535="zákl. přenesená",J535,0)</f>
        <v>0</v>
      </c>
      <c r="BH535" s="148">
        <f>IF(N535="sníž. přenesená",J535,0)</f>
        <v>0</v>
      </c>
      <c r="BI535" s="148">
        <f>IF(N535="nulová",J535,0)</f>
        <v>0</v>
      </c>
      <c r="BJ535" s="17" t="s">
        <v>85</v>
      </c>
      <c r="BK535" s="148">
        <f>ROUND(I535*H535,2)</f>
        <v>0</v>
      </c>
      <c r="BL535" s="17" t="s">
        <v>184</v>
      </c>
      <c r="BM535" s="147" t="s">
        <v>709</v>
      </c>
    </row>
    <row r="536" spans="2:65" s="1" customFormat="1" x14ac:dyDescent="0.2">
      <c r="B536" s="32"/>
      <c r="D536" s="149" t="s">
        <v>198</v>
      </c>
      <c r="F536" s="150" t="s">
        <v>710</v>
      </c>
      <c r="I536" s="151"/>
      <c r="L536" s="32"/>
      <c r="M536" s="152"/>
      <c r="T536" s="56"/>
      <c r="AT536" s="17" t="s">
        <v>198</v>
      </c>
      <c r="AU536" s="17" t="s">
        <v>87</v>
      </c>
    </row>
    <row r="537" spans="2:65" s="13" customFormat="1" x14ac:dyDescent="0.2">
      <c r="B537" s="159"/>
      <c r="D537" s="149" t="s">
        <v>199</v>
      </c>
      <c r="E537" s="160" t="s">
        <v>1</v>
      </c>
      <c r="F537" s="161" t="s">
        <v>1246</v>
      </c>
      <c r="H537" s="162">
        <v>7.7</v>
      </c>
      <c r="I537" s="163"/>
      <c r="L537" s="159"/>
      <c r="M537" s="164"/>
      <c r="T537" s="165"/>
      <c r="AT537" s="160" t="s">
        <v>199</v>
      </c>
      <c r="AU537" s="160" t="s">
        <v>87</v>
      </c>
      <c r="AV537" s="13" t="s">
        <v>87</v>
      </c>
      <c r="AW537" s="13" t="s">
        <v>33</v>
      </c>
      <c r="AX537" s="13" t="s">
        <v>85</v>
      </c>
      <c r="AY537" s="160" t="s">
        <v>185</v>
      </c>
    </row>
    <row r="538" spans="2:65" s="1" customFormat="1" ht="16.5" customHeight="1" x14ac:dyDescent="0.2">
      <c r="B538" s="32"/>
      <c r="C538" s="176" t="s">
        <v>857</v>
      </c>
      <c r="D538" s="176" t="s">
        <v>455</v>
      </c>
      <c r="E538" s="177" t="s">
        <v>713</v>
      </c>
      <c r="F538" s="178" t="s">
        <v>714</v>
      </c>
      <c r="G538" s="179" t="s">
        <v>365</v>
      </c>
      <c r="H538" s="180">
        <v>7.931</v>
      </c>
      <c r="I538" s="181"/>
      <c r="J538" s="182">
        <f>ROUND(I538*H538,2)</f>
        <v>0</v>
      </c>
      <c r="K538" s="178" t="s">
        <v>195</v>
      </c>
      <c r="L538" s="183"/>
      <c r="M538" s="184" t="s">
        <v>1</v>
      </c>
      <c r="N538" s="185" t="s">
        <v>42</v>
      </c>
      <c r="P538" s="145">
        <f>O538*H538</f>
        <v>0</v>
      </c>
      <c r="Q538" s="145">
        <v>4.1999999999999997E-3</v>
      </c>
      <c r="R538" s="145">
        <f>Q538*H538</f>
        <v>3.3310199999999998E-2</v>
      </c>
      <c r="S538" s="145">
        <v>0</v>
      </c>
      <c r="T538" s="146">
        <f>S538*H538</f>
        <v>0</v>
      </c>
      <c r="AR538" s="147" t="s">
        <v>236</v>
      </c>
      <c r="AT538" s="147" t="s">
        <v>455</v>
      </c>
      <c r="AU538" s="147" t="s">
        <v>87</v>
      </c>
      <c r="AY538" s="17" t="s">
        <v>185</v>
      </c>
      <c r="BE538" s="148">
        <f>IF(N538="základní",J538,0)</f>
        <v>0</v>
      </c>
      <c r="BF538" s="148">
        <f>IF(N538="snížená",J538,0)</f>
        <v>0</v>
      </c>
      <c r="BG538" s="148">
        <f>IF(N538="zákl. přenesená",J538,0)</f>
        <v>0</v>
      </c>
      <c r="BH538" s="148">
        <f>IF(N538="sníž. přenesená",J538,0)</f>
        <v>0</v>
      </c>
      <c r="BI538" s="148">
        <f>IF(N538="nulová",J538,0)</f>
        <v>0</v>
      </c>
      <c r="BJ538" s="17" t="s">
        <v>85</v>
      </c>
      <c r="BK538" s="148">
        <f>ROUND(I538*H538,2)</f>
        <v>0</v>
      </c>
      <c r="BL538" s="17" t="s">
        <v>184</v>
      </c>
      <c r="BM538" s="147" t="s">
        <v>715</v>
      </c>
    </row>
    <row r="539" spans="2:65" s="1" customFormat="1" x14ac:dyDescent="0.2">
      <c r="B539" s="32"/>
      <c r="D539" s="149" t="s">
        <v>198</v>
      </c>
      <c r="F539" s="150" t="s">
        <v>714</v>
      </c>
      <c r="I539" s="151"/>
      <c r="L539" s="32"/>
      <c r="M539" s="152"/>
      <c r="T539" s="56"/>
      <c r="AT539" s="17" t="s">
        <v>198</v>
      </c>
      <c r="AU539" s="17" t="s">
        <v>87</v>
      </c>
    </row>
    <row r="540" spans="2:65" s="13" customFormat="1" x14ac:dyDescent="0.2">
      <c r="B540" s="159"/>
      <c r="D540" s="149" t="s">
        <v>199</v>
      </c>
      <c r="E540" s="160" t="s">
        <v>1</v>
      </c>
      <c r="F540" s="161" t="s">
        <v>1247</v>
      </c>
      <c r="H540" s="162">
        <v>7.7</v>
      </c>
      <c r="I540" s="163"/>
      <c r="L540" s="159"/>
      <c r="M540" s="164"/>
      <c r="T540" s="165"/>
      <c r="AT540" s="160" t="s">
        <v>199</v>
      </c>
      <c r="AU540" s="160" t="s">
        <v>87</v>
      </c>
      <c r="AV540" s="13" t="s">
        <v>87</v>
      </c>
      <c r="AW540" s="13" t="s">
        <v>33</v>
      </c>
      <c r="AX540" s="13" t="s">
        <v>85</v>
      </c>
      <c r="AY540" s="160" t="s">
        <v>185</v>
      </c>
    </row>
    <row r="541" spans="2:65" s="13" customFormat="1" x14ac:dyDescent="0.2">
      <c r="B541" s="159"/>
      <c r="D541" s="149" t="s">
        <v>199</v>
      </c>
      <c r="F541" s="161" t="s">
        <v>1248</v>
      </c>
      <c r="H541" s="162">
        <v>7.931</v>
      </c>
      <c r="I541" s="163"/>
      <c r="L541" s="159"/>
      <c r="M541" s="164"/>
      <c r="T541" s="165"/>
      <c r="AT541" s="160" t="s">
        <v>199</v>
      </c>
      <c r="AU541" s="160" t="s">
        <v>87</v>
      </c>
      <c r="AV541" s="13" t="s">
        <v>87</v>
      </c>
      <c r="AW541" s="13" t="s">
        <v>4</v>
      </c>
      <c r="AX541" s="13" t="s">
        <v>85</v>
      </c>
      <c r="AY541" s="160" t="s">
        <v>185</v>
      </c>
    </row>
    <row r="542" spans="2:65" s="1" customFormat="1" ht="16.5" customHeight="1" x14ac:dyDescent="0.2">
      <c r="B542" s="32"/>
      <c r="C542" s="136" t="s">
        <v>863</v>
      </c>
      <c r="D542" s="136" t="s">
        <v>191</v>
      </c>
      <c r="E542" s="137" t="s">
        <v>719</v>
      </c>
      <c r="F542" s="138" t="s">
        <v>720</v>
      </c>
      <c r="G542" s="139" t="s">
        <v>365</v>
      </c>
      <c r="H542" s="140">
        <v>17.3</v>
      </c>
      <c r="I542" s="141"/>
      <c r="J542" s="142">
        <f>ROUND(I542*H542,2)</f>
        <v>0</v>
      </c>
      <c r="K542" s="138" t="s">
        <v>195</v>
      </c>
      <c r="L542" s="32"/>
      <c r="M542" s="143" t="s">
        <v>1</v>
      </c>
      <c r="N542" s="144" t="s">
        <v>42</v>
      </c>
      <c r="P542" s="145">
        <f>O542*H542</f>
        <v>0</v>
      </c>
      <c r="Q542" s="145">
        <v>1.0000000000000001E-5</v>
      </c>
      <c r="R542" s="145">
        <f>Q542*H542</f>
        <v>1.7300000000000003E-4</v>
      </c>
      <c r="S542" s="145">
        <v>0</v>
      </c>
      <c r="T542" s="146">
        <f>S542*H542</f>
        <v>0</v>
      </c>
      <c r="AR542" s="147" t="s">
        <v>184</v>
      </c>
      <c r="AT542" s="147" t="s">
        <v>191</v>
      </c>
      <c r="AU542" s="147" t="s">
        <v>87</v>
      </c>
      <c r="AY542" s="17" t="s">
        <v>185</v>
      </c>
      <c r="BE542" s="148">
        <f>IF(N542="základní",J542,0)</f>
        <v>0</v>
      </c>
      <c r="BF542" s="148">
        <f>IF(N542="snížená",J542,0)</f>
        <v>0</v>
      </c>
      <c r="BG542" s="148">
        <f>IF(N542="zákl. přenesená",J542,0)</f>
        <v>0</v>
      </c>
      <c r="BH542" s="148">
        <f>IF(N542="sníž. přenesená",J542,0)</f>
        <v>0</v>
      </c>
      <c r="BI542" s="148">
        <f>IF(N542="nulová",J542,0)</f>
        <v>0</v>
      </c>
      <c r="BJ542" s="17" t="s">
        <v>85</v>
      </c>
      <c r="BK542" s="148">
        <f>ROUND(I542*H542,2)</f>
        <v>0</v>
      </c>
      <c r="BL542" s="17" t="s">
        <v>184</v>
      </c>
      <c r="BM542" s="147" t="s">
        <v>721</v>
      </c>
    </row>
    <row r="543" spans="2:65" s="1" customFormat="1" x14ac:dyDescent="0.2">
      <c r="B543" s="32"/>
      <c r="D543" s="149" t="s">
        <v>198</v>
      </c>
      <c r="F543" s="150" t="s">
        <v>722</v>
      </c>
      <c r="I543" s="151"/>
      <c r="L543" s="32"/>
      <c r="M543" s="152"/>
      <c r="T543" s="56"/>
      <c r="AT543" s="17" t="s">
        <v>198</v>
      </c>
      <c r="AU543" s="17" t="s">
        <v>87</v>
      </c>
    </row>
    <row r="544" spans="2:65" s="13" customFormat="1" x14ac:dyDescent="0.2">
      <c r="B544" s="159"/>
      <c r="D544" s="149" t="s">
        <v>199</v>
      </c>
      <c r="E544" s="160" t="s">
        <v>1</v>
      </c>
      <c r="F544" s="161" t="s">
        <v>1249</v>
      </c>
      <c r="H544" s="162">
        <v>17.3</v>
      </c>
      <c r="I544" s="163"/>
      <c r="L544" s="159"/>
      <c r="M544" s="164"/>
      <c r="T544" s="165"/>
      <c r="AT544" s="160" t="s">
        <v>199</v>
      </c>
      <c r="AU544" s="160" t="s">
        <v>87</v>
      </c>
      <c r="AV544" s="13" t="s">
        <v>87</v>
      </c>
      <c r="AW544" s="13" t="s">
        <v>33</v>
      </c>
      <c r="AX544" s="13" t="s">
        <v>85</v>
      </c>
      <c r="AY544" s="160" t="s">
        <v>185</v>
      </c>
    </row>
    <row r="545" spans="2:65" s="1" customFormat="1" ht="16.5" customHeight="1" x14ac:dyDescent="0.2">
      <c r="B545" s="32"/>
      <c r="C545" s="176" t="s">
        <v>868</v>
      </c>
      <c r="D545" s="176" t="s">
        <v>455</v>
      </c>
      <c r="E545" s="177" t="s">
        <v>725</v>
      </c>
      <c r="F545" s="178" t="s">
        <v>726</v>
      </c>
      <c r="G545" s="179" t="s">
        <v>365</v>
      </c>
      <c r="H545" s="180">
        <v>17.818999999999999</v>
      </c>
      <c r="I545" s="181"/>
      <c r="J545" s="182">
        <f>ROUND(I545*H545,2)</f>
        <v>0</v>
      </c>
      <c r="K545" s="178" t="s">
        <v>195</v>
      </c>
      <c r="L545" s="183"/>
      <c r="M545" s="184" t="s">
        <v>1</v>
      </c>
      <c r="N545" s="185" t="s">
        <v>42</v>
      </c>
      <c r="P545" s="145">
        <f>O545*H545</f>
        <v>0</v>
      </c>
      <c r="Q545" s="145">
        <v>6.1999999999999998E-3</v>
      </c>
      <c r="R545" s="145">
        <f>Q545*H545</f>
        <v>0.11047779999999999</v>
      </c>
      <c r="S545" s="145">
        <v>0</v>
      </c>
      <c r="T545" s="146">
        <f>S545*H545</f>
        <v>0</v>
      </c>
      <c r="AR545" s="147" t="s">
        <v>236</v>
      </c>
      <c r="AT545" s="147" t="s">
        <v>455</v>
      </c>
      <c r="AU545" s="147" t="s">
        <v>87</v>
      </c>
      <c r="AY545" s="17" t="s">
        <v>185</v>
      </c>
      <c r="BE545" s="148">
        <f>IF(N545="základní",J545,0)</f>
        <v>0</v>
      </c>
      <c r="BF545" s="148">
        <f>IF(N545="snížená",J545,0)</f>
        <v>0</v>
      </c>
      <c r="BG545" s="148">
        <f>IF(N545="zákl. přenesená",J545,0)</f>
        <v>0</v>
      </c>
      <c r="BH545" s="148">
        <f>IF(N545="sníž. přenesená",J545,0)</f>
        <v>0</v>
      </c>
      <c r="BI545" s="148">
        <f>IF(N545="nulová",J545,0)</f>
        <v>0</v>
      </c>
      <c r="BJ545" s="17" t="s">
        <v>85</v>
      </c>
      <c r="BK545" s="148">
        <f>ROUND(I545*H545,2)</f>
        <v>0</v>
      </c>
      <c r="BL545" s="17" t="s">
        <v>184</v>
      </c>
      <c r="BM545" s="147" t="s">
        <v>727</v>
      </c>
    </row>
    <row r="546" spans="2:65" s="1" customFormat="1" x14ac:dyDescent="0.2">
      <c r="B546" s="32"/>
      <c r="D546" s="149" t="s">
        <v>198</v>
      </c>
      <c r="F546" s="150" t="s">
        <v>726</v>
      </c>
      <c r="I546" s="151"/>
      <c r="L546" s="32"/>
      <c r="M546" s="152"/>
      <c r="T546" s="56"/>
      <c r="AT546" s="17" t="s">
        <v>198</v>
      </c>
      <c r="AU546" s="17" t="s">
        <v>87</v>
      </c>
    </row>
    <row r="547" spans="2:65" s="13" customFormat="1" x14ac:dyDescent="0.2">
      <c r="B547" s="159"/>
      <c r="D547" s="149" t="s">
        <v>199</v>
      </c>
      <c r="E547" s="160" t="s">
        <v>1</v>
      </c>
      <c r="F547" s="161" t="s">
        <v>1250</v>
      </c>
      <c r="H547" s="162">
        <v>17.3</v>
      </c>
      <c r="I547" s="163"/>
      <c r="L547" s="159"/>
      <c r="M547" s="164"/>
      <c r="T547" s="165"/>
      <c r="AT547" s="160" t="s">
        <v>199</v>
      </c>
      <c r="AU547" s="160" t="s">
        <v>87</v>
      </c>
      <c r="AV547" s="13" t="s">
        <v>87</v>
      </c>
      <c r="AW547" s="13" t="s">
        <v>33</v>
      </c>
      <c r="AX547" s="13" t="s">
        <v>85</v>
      </c>
      <c r="AY547" s="160" t="s">
        <v>185</v>
      </c>
    </row>
    <row r="548" spans="2:65" s="13" customFormat="1" x14ac:dyDescent="0.2">
      <c r="B548" s="159"/>
      <c r="D548" s="149" t="s">
        <v>199</v>
      </c>
      <c r="F548" s="161" t="s">
        <v>1251</v>
      </c>
      <c r="H548" s="162">
        <v>17.818999999999999</v>
      </c>
      <c r="I548" s="163"/>
      <c r="L548" s="159"/>
      <c r="M548" s="164"/>
      <c r="T548" s="165"/>
      <c r="AT548" s="160" t="s">
        <v>199</v>
      </c>
      <c r="AU548" s="160" t="s">
        <v>87</v>
      </c>
      <c r="AV548" s="13" t="s">
        <v>87</v>
      </c>
      <c r="AW548" s="13" t="s">
        <v>4</v>
      </c>
      <c r="AX548" s="13" t="s">
        <v>85</v>
      </c>
      <c r="AY548" s="160" t="s">
        <v>185</v>
      </c>
    </row>
    <row r="549" spans="2:65" s="1" customFormat="1" ht="21.75" customHeight="1" x14ac:dyDescent="0.2">
      <c r="B549" s="32"/>
      <c r="C549" s="136" t="s">
        <v>876</v>
      </c>
      <c r="D549" s="136" t="s">
        <v>191</v>
      </c>
      <c r="E549" s="137" t="s">
        <v>731</v>
      </c>
      <c r="F549" s="138" t="s">
        <v>732</v>
      </c>
      <c r="G549" s="139" t="s">
        <v>532</v>
      </c>
      <c r="H549" s="140">
        <v>1</v>
      </c>
      <c r="I549" s="141"/>
      <c r="J549" s="142">
        <f>ROUND(I549*H549,2)</f>
        <v>0</v>
      </c>
      <c r="K549" s="138" t="s">
        <v>195</v>
      </c>
      <c r="L549" s="32"/>
      <c r="M549" s="143" t="s">
        <v>1</v>
      </c>
      <c r="N549" s="144" t="s">
        <v>42</v>
      </c>
      <c r="P549" s="145">
        <f>O549*H549</f>
        <v>0</v>
      </c>
      <c r="Q549" s="145">
        <v>0</v>
      </c>
      <c r="R549" s="145">
        <f>Q549*H549</f>
        <v>0</v>
      </c>
      <c r="S549" s="145">
        <v>0</v>
      </c>
      <c r="T549" s="146">
        <f>S549*H549</f>
        <v>0</v>
      </c>
      <c r="AR549" s="147" t="s">
        <v>184</v>
      </c>
      <c r="AT549" s="147" t="s">
        <v>191</v>
      </c>
      <c r="AU549" s="147" t="s">
        <v>87</v>
      </c>
      <c r="AY549" s="17" t="s">
        <v>185</v>
      </c>
      <c r="BE549" s="148">
        <f>IF(N549="základní",J549,0)</f>
        <v>0</v>
      </c>
      <c r="BF549" s="148">
        <f>IF(N549="snížená",J549,0)</f>
        <v>0</v>
      </c>
      <c r="BG549" s="148">
        <f>IF(N549="zákl. přenesená",J549,0)</f>
        <v>0</v>
      </c>
      <c r="BH549" s="148">
        <f>IF(N549="sníž. přenesená",J549,0)</f>
        <v>0</v>
      </c>
      <c r="BI549" s="148">
        <f>IF(N549="nulová",J549,0)</f>
        <v>0</v>
      </c>
      <c r="BJ549" s="17" t="s">
        <v>85</v>
      </c>
      <c r="BK549" s="148">
        <f>ROUND(I549*H549,2)</f>
        <v>0</v>
      </c>
      <c r="BL549" s="17" t="s">
        <v>184</v>
      </c>
      <c r="BM549" s="147" t="s">
        <v>733</v>
      </c>
    </row>
    <row r="550" spans="2:65" s="1" customFormat="1" ht="19.2" x14ac:dyDescent="0.2">
      <c r="B550" s="32"/>
      <c r="D550" s="149" t="s">
        <v>198</v>
      </c>
      <c r="F550" s="150" t="s">
        <v>734</v>
      </c>
      <c r="I550" s="151"/>
      <c r="L550" s="32"/>
      <c r="M550" s="152"/>
      <c r="T550" s="56"/>
      <c r="AT550" s="17" t="s">
        <v>198</v>
      </c>
      <c r="AU550" s="17" t="s">
        <v>87</v>
      </c>
    </row>
    <row r="551" spans="2:65" s="12" customFormat="1" x14ac:dyDescent="0.2">
      <c r="B551" s="153"/>
      <c r="D551" s="149" t="s">
        <v>199</v>
      </c>
      <c r="E551" s="154" t="s">
        <v>1</v>
      </c>
      <c r="F551" s="155" t="s">
        <v>735</v>
      </c>
      <c r="H551" s="154" t="s">
        <v>1</v>
      </c>
      <c r="I551" s="156"/>
      <c r="L551" s="153"/>
      <c r="M551" s="157"/>
      <c r="T551" s="158"/>
      <c r="AT551" s="154" t="s">
        <v>199</v>
      </c>
      <c r="AU551" s="154" t="s">
        <v>87</v>
      </c>
      <c r="AV551" s="12" t="s">
        <v>85</v>
      </c>
      <c r="AW551" s="12" t="s">
        <v>33</v>
      </c>
      <c r="AX551" s="12" t="s">
        <v>77</v>
      </c>
      <c r="AY551" s="154" t="s">
        <v>185</v>
      </c>
    </row>
    <row r="552" spans="2:65" s="13" customFormat="1" x14ac:dyDescent="0.2">
      <c r="B552" s="159"/>
      <c r="D552" s="149" t="s">
        <v>199</v>
      </c>
      <c r="E552" s="160" t="s">
        <v>1</v>
      </c>
      <c r="F552" s="161" t="s">
        <v>1252</v>
      </c>
      <c r="H552" s="162">
        <v>1</v>
      </c>
      <c r="I552" s="163"/>
      <c r="L552" s="159"/>
      <c r="M552" s="164"/>
      <c r="T552" s="165"/>
      <c r="AT552" s="160" t="s">
        <v>199</v>
      </c>
      <c r="AU552" s="160" t="s">
        <v>87</v>
      </c>
      <c r="AV552" s="13" t="s">
        <v>87</v>
      </c>
      <c r="AW552" s="13" t="s">
        <v>33</v>
      </c>
      <c r="AX552" s="13" t="s">
        <v>85</v>
      </c>
      <c r="AY552" s="160" t="s">
        <v>185</v>
      </c>
    </row>
    <row r="553" spans="2:65" s="12" customFormat="1" x14ac:dyDescent="0.2">
      <c r="B553" s="153"/>
      <c r="D553" s="149" t="s">
        <v>199</v>
      </c>
      <c r="E553" s="154" t="s">
        <v>1</v>
      </c>
      <c r="F553" s="155" t="s">
        <v>737</v>
      </c>
      <c r="H553" s="154" t="s">
        <v>1</v>
      </c>
      <c r="I553" s="156"/>
      <c r="L553" s="153"/>
      <c r="M553" s="157"/>
      <c r="T553" s="158"/>
      <c r="AT553" s="154" t="s">
        <v>199</v>
      </c>
      <c r="AU553" s="154" t="s">
        <v>87</v>
      </c>
      <c r="AV553" s="12" t="s">
        <v>85</v>
      </c>
      <c r="AW553" s="12" t="s">
        <v>33</v>
      </c>
      <c r="AX553" s="12" t="s">
        <v>77</v>
      </c>
      <c r="AY553" s="154" t="s">
        <v>185</v>
      </c>
    </row>
    <row r="554" spans="2:65" s="1" customFormat="1" ht="16.5" customHeight="1" x14ac:dyDescent="0.2">
      <c r="B554" s="32"/>
      <c r="C554" s="176" t="s">
        <v>883</v>
      </c>
      <c r="D554" s="176" t="s">
        <v>455</v>
      </c>
      <c r="E554" s="177" t="s">
        <v>739</v>
      </c>
      <c r="F554" s="178" t="s">
        <v>740</v>
      </c>
      <c r="G554" s="179" t="s">
        <v>532</v>
      </c>
      <c r="H554" s="180">
        <v>1</v>
      </c>
      <c r="I554" s="181"/>
      <c r="J554" s="182">
        <f>ROUND(I554*H554,2)</f>
        <v>0</v>
      </c>
      <c r="K554" s="178" t="s">
        <v>195</v>
      </c>
      <c r="L554" s="183"/>
      <c r="M554" s="184" t="s">
        <v>1</v>
      </c>
      <c r="N554" s="185" t="s">
        <v>42</v>
      </c>
      <c r="P554" s="145">
        <f>O554*H554</f>
        <v>0</v>
      </c>
      <c r="Q554" s="145">
        <v>8.0000000000000004E-4</v>
      </c>
      <c r="R554" s="145">
        <f>Q554*H554</f>
        <v>8.0000000000000004E-4</v>
      </c>
      <c r="S554" s="145">
        <v>0</v>
      </c>
      <c r="T554" s="146">
        <f>S554*H554</f>
        <v>0</v>
      </c>
      <c r="AR554" s="147" t="s">
        <v>236</v>
      </c>
      <c r="AT554" s="147" t="s">
        <v>455</v>
      </c>
      <c r="AU554" s="147" t="s">
        <v>87</v>
      </c>
      <c r="AY554" s="17" t="s">
        <v>185</v>
      </c>
      <c r="BE554" s="148">
        <f>IF(N554="základní",J554,0)</f>
        <v>0</v>
      </c>
      <c r="BF554" s="148">
        <f>IF(N554="snížená",J554,0)</f>
        <v>0</v>
      </c>
      <c r="BG554" s="148">
        <f>IF(N554="zákl. přenesená",J554,0)</f>
        <v>0</v>
      </c>
      <c r="BH554" s="148">
        <f>IF(N554="sníž. přenesená",J554,0)</f>
        <v>0</v>
      </c>
      <c r="BI554" s="148">
        <f>IF(N554="nulová",J554,0)</f>
        <v>0</v>
      </c>
      <c r="BJ554" s="17" t="s">
        <v>85</v>
      </c>
      <c r="BK554" s="148">
        <f>ROUND(I554*H554,2)</f>
        <v>0</v>
      </c>
      <c r="BL554" s="17" t="s">
        <v>184</v>
      </c>
      <c r="BM554" s="147" t="s">
        <v>741</v>
      </c>
    </row>
    <row r="555" spans="2:65" s="1" customFormat="1" x14ac:dyDescent="0.2">
      <c r="B555" s="32"/>
      <c r="D555" s="149" t="s">
        <v>198</v>
      </c>
      <c r="F555" s="150" t="s">
        <v>740</v>
      </c>
      <c r="I555" s="151"/>
      <c r="L555" s="32"/>
      <c r="M555" s="152"/>
      <c r="T555" s="56"/>
      <c r="AT555" s="17" t="s">
        <v>198</v>
      </c>
      <c r="AU555" s="17" t="s">
        <v>87</v>
      </c>
    </row>
    <row r="556" spans="2:65" s="13" customFormat="1" x14ac:dyDescent="0.2">
      <c r="B556" s="159"/>
      <c r="D556" s="149" t="s">
        <v>199</v>
      </c>
      <c r="E556" s="160" t="s">
        <v>1</v>
      </c>
      <c r="F556" s="161" t="s">
        <v>1253</v>
      </c>
      <c r="H556" s="162">
        <v>1</v>
      </c>
      <c r="I556" s="163"/>
      <c r="L556" s="159"/>
      <c r="M556" s="164"/>
      <c r="T556" s="165"/>
      <c r="AT556" s="160" t="s">
        <v>199</v>
      </c>
      <c r="AU556" s="160" t="s">
        <v>87</v>
      </c>
      <c r="AV556" s="13" t="s">
        <v>87</v>
      </c>
      <c r="AW556" s="13" t="s">
        <v>33</v>
      </c>
      <c r="AX556" s="13" t="s">
        <v>85</v>
      </c>
      <c r="AY556" s="160" t="s">
        <v>185</v>
      </c>
    </row>
    <row r="557" spans="2:65" s="1" customFormat="1" ht="21.75" customHeight="1" x14ac:dyDescent="0.2">
      <c r="B557" s="32"/>
      <c r="C557" s="136" t="s">
        <v>888</v>
      </c>
      <c r="D557" s="136" t="s">
        <v>191</v>
      </c>
      <c r="E557" s="137" t="s">
        <v>744</v>
      </c>
      <c r="F557" s="138" t="s">
        <v>745</v>
      </c>
      <c r="G557" s="139" t="s">
        <v>532</v>
      </c>
      <c r="H557" s="140">
        <v>3</v>
      </c>
      <c r="I557" s="141"/>
      <c r="J557" s="142">
        <f>ROUND(I557*H557,2)</f>
        <v>0</v>
      </c>
      <c r="K557" s="138" t="s">
        <v>195</v>
      </c>
      <c r="L557" s="32"/>
      <c r="M557" s="143" t="s">
        <v>1</v>
      </c>
      <c r="N557" s="144" t="s">
        <v>42</v>
      </c>
      <c r="P557" s="145">
        <f>O557*H557</f>
        <v>0</v>
      </c>
      <c r="Q557" s="145">
        <v>0</v>
      </c>
      <c r="R557" s="145">
        <f>Q557*H557</f>
        <v>0</v>
      </c>
      <c r="S557" s="145">
        <v>0</v>
      </c>
      <c r="T557" s="146">
        <f>S557*H557</f>
        <v>0</v>
      </c>
      <c r="AR557" s="147" t="s">
        <v>184</v>
      </c>
      <c r="AT557" s="147" t="s">
        <v>191</v>
      </c>
      <c r="AU557" s="147" t="s">
        <v>87</v>
      </c>
      <c r="AY557" s="17" t="s">
        <v>185</v>
      </c>
      <c r="BE557" s="148">
        <f>IF(N557="základní",J557,0)</f>
        <v>0</v>
      </c>
      <c r="BF557" s="148">
        <f>IF(N557="snížená",J557,0)</f>
        <v>0</v>
      </c>
      <c r="BG557" s="148">
        <f>IF(N557="zákl. přenesená",J557,0)</f>
        <v>0</v>
      </c>
      <c r="BH557" s="148">
        <f>IF(N557="sníž. přenesená",J557,0)</f>
        <v>0</v>
      </c>
      <c r="BI557" s="148">
        <f>IF(N557="nulová",J557,0)</f>
        <v>0</v>
      </c>
      <c r="BJ557" s="17" t="s">
        <v>85</v>
      </c>
      <c r="BK557" s="148">
        <f>ROUND(I557*H557,2)</f>
        <v>0</v>
      </c>
      <c r="BL557" s="17" t="s">
        <v>184</v>
      </c>
      <c r="BM557" s="147" t="s">
        <v>746</v>
      </c>
    </row>
    <row r="558" spans="2:65" s="1" customFormat="1" ht="19.2" x14ac:dyDescent="0.2">
      <c r="B558" s="32"/>
      <c r="D558" s="149" t="s">
        <v>198</v>
      </c>
      <c r="F558" s="150" t="s">
        <v>747</v>
      </c>
      <c r="I558" s="151"/>
      <c r="L558" s="32"/>
      <c r="M558" s="152"/>
      <c r="T558" s="56"/>
      <c r="AT558" s="17" t="s">
        <v>198</v>
      </c>
      <c r="AU558" s="17" t="s">
        <v>87</v>
      </c>
    </row>
    <row r="559" spans="2:65" s="12" customFormat="1" x14ac:dyDescent="0.2">
      <c r="B559" s="153"/>
      <c r="D559" s="149" t="s">
        <v>199</v>
      </c>
      <c r="E559" s="154" t="s">
        <v>1</v>
      </c>
      <c r="F559" s="155" t="s">
        <v>748</v>
      </c>
      <c r="H559" s="154" t="s">
        <v>1</v>
      </c>
      <c r="I559" s="156"/>
      <c r="L559" s="153"/>
      <c r="M559" s="157"/>
      <c r="T559" s="158"/>
      <c r="AT559" s="154" t="s">
        <v>199</v>
      </c>
      <c r="AU559" s="154" t="s">
        <v>87</v>
      </c>
      <c r="AV559" s="12" t="s">
        <v>85</v>
      </c>
      <c r="AW559" s="12" t="s">
        <v>33</v>
      </c>
      <c r="AX559" s="12" t="s">
        <v>77</v>
      </c>
      <c r="AY559" s="154" t="s">
        <v>185</v>
      </c>
    </row>
    <row r="560" spans="2:65" s="13" customFormat="1" x14ac:dyDescent="0.2">
      <c r="B560" s="159"/>
      <c r="D560" s="149" t="s">
        <v>199</v>
      </c>
      <c r="E560" s="160" t="s">
        <v>1</v>
      </c>
      <c r="F560" s="161" t="s">
        <v>1254</v>
      </c>
      <c r="H560" s="162">
        <v>3</v>
      </c>
      <c r="I560" s="163"/>
      <c r="L560" s="159"/>
      <c r="M560" s="164"/>
      <c r="T560" s="165"/>
      <c r="AT560" s="160" t="s">
        <v>199</v>
      </c>
      <c r="AU560" s="160" t="s">
        <v>87</v>
      </c>
      <c r="AV560" s="13" t="s">
        <v>87</v>
      </c>
      <c r="AW560" s="13" t="s">
        <v>33</v>
      </c>
      <c r="AX560" s="13" t="s">
        <v>85</v>
      </c>
      <c r="AY560" s="160" t="s">
        <v>185</v>
      </c>
    </row>
    <row r="561" spans="2:65" s="12" customFormat="1" x14ac:dyDescent="0.2">
      <c r="B561" s="153"/>
      <c r="D561" s="149" t="s">
        <v>199</v>
      </c>
      <c r="E561" s="154" t="s">
        <v>1</v>
      </c>
      <c r="F561" s="155" t="s">
        <v>737</v>
      </c>
      <c r="H561" s="154" t="s">
        <v>1</v>
      </c>
      <c r="I561" s="156"/>
      <c r="L561" s="153"/>
      <c r="M561" s="157"/>
      <c r="T561" s="158"/>
      <c r="AT561" s="154" t="s">
        <v>199</v>
      </c>
      <c r="AU561" s="154" t="s">
        <v>87</v>
      </c>
      <c r="AV561" s="12" t="s">
        <v>85</v>
      </c>
      <c r="AW561" s="12" t="s">
        <v>33</v>
      </c>
      <c r="AX561" s="12" t="s">
        <v>77</v>
      </c>
      <c r="AY561" s="154" t="s">
        <v>185</v>
      </c>
    </row>
    <row r="562" spans="2:65" s="1" customFormat="1" ht="16.5" customHeight="1" x14ac:dyDescent="0.2">
      <c r="B562" s="32"/>
      <c r="C562" s="176" t="s">
        <v>893</v>
      </c>
      <c r="D562" s="176" t="s">
        <v>455</v>
      </c>
      <c r="E562" s="177" t="s">
        <v>751</v>
      </c>
      <c r="F562" s="178" t="s">
        <v>752</v>
      </c>
      <c r="G562" s="179" t="s">
        <v>532</v>
      </c>
      <c r="H562" s="180">
        <v>3</v>
      </c>
      <c r="I562" s="181"/>
      <c r="J562" s="182">
        <f>ROUND(I562*H562,2)</f>
        <v>0</v>
      </c>
      <c r="K562" s="178" t="s">
        <v>195</v>
      </c>
      <c r="L562" s="183"/>
      <c r="M562" s="184" t="s">
        <v>1</v>
      </c>
      <c r="N562" s="185" t="s">
        <v>42</v>
      </c>
      <c r="P562" s="145">
        <f>O562*H562</f>
        <v>0</v>
      </c>
      <c r="Q562" s="145">
        <v>1.5E-3</v>
      </c>
      <c r="R562" s="145">
        <f>Q562*H562</f>
        <v>4.5000000000000005E-3</v>
      </c>
      <c r="S562" s="145">
        <v>0</v>
      </c>
      <c r="T562" s="146">
        <f>S562*H562</f>
        <v>0</v>
      </c>
      <c r="AR562" s="147" t="s">
        <v>236</v>
      </c>
      <c r="AT562" s="147" t="s">
        <v>455</v>
      </c>
      <c r="AU562" s="147" t="s">
        <v>87</v>
      </c>
      <c r="AY562" s="17" t="s">
        <v>185</v>
      </c>
      <c r="BE562" s="148">
        <f>IF(N562="základní",J562,0)</f>
        <v>0</v>
      </c>
      <c r="BF562" s="148">
        <f>IF(N562="snížená",J562,0)</f>
        <v>0</v>
      </c>
      <c r="BG562" s="148">
        <f>IF(N562="zákl. přenesená",J562,0)</f>
        <v>0</v>
      </c>
      <c r="BH562" s="148">
        <f>IF(N562="sníž. přenesená",J562,0)</f>
        <v>0</v>
      </c>
      <c r="BI562" s="148">
        <f>IF(N562="nulová",J562,0)</f>
        <v>0</v>
      </c>
      <c r="BJ562" s="17" t="s">
        <v>85</v>
      </c>
      <c r="BK562" s="148">
        <f>ROUND(I562*H562,2)</f>
        <v>0</v>
      </c>
      <c r="BL562" s="17" t="s">
        <v>184</v>
      </c>
      <c r="BM562" s="147" t="s">
        <v>753</v>
      </c>
    </row>
    <row r="563" spans="2:65" s="1" customFormat="1" x14ac:dyDescent="0.2">
      <c r="B563" s="32"/>
      <c r="D563" s="149" t="s">
        <v>198</v>
      </c>
      <c r="F563" s="150" t="s">
        <v>752</v>
      </c>
      <c r="I563" s="151"/>
      <c r="L563" s="32"/>
      <c r="M563" s="152"/>
      <c r="T563" s="56"/>
      <c r="AT563" s="17" t="s">
        <v>198</v>
      </c>
      <c r="AU563" s="17" t="s">
        <v>87</v>
      </c>
    </row>
    <row r="564" spans="2:65" s="13" customFormat="1" x14ac:dyDescent="0.2">
      <c r="B564" s="159"/>
      <c r="D564" s="149" t="s">
        <v>199</v>
      </c>
      <c r="E564" s="160" t="s">
        <v>1</v>
      </c>
      <c r="F564" s="161" t="s">
        <v>1255</v>
      </c>
      <c r="H564" s="162">
        <v>3</v>
      </c>
      <c r="I564" s="163"/>
      <c r="L564" s="159"/>
      <c r="M564" s="164"/>
      <c r="T564" s="165"/>
      <c r="AT564" s="160" t="s">
        <v>199</v>
      </c>
      <c r="AU564" s="160" t="s">
        <v>87</v>
      </c>
      <c r="AV564" s="13" t="s">
        <v>87</v>
      </c>
      <c r="AW564" s="13" t="s">
        <v>33</v>
      </c>
      <c r="AX564" s="13" t="s">
        <v>85</v>
      </c>
      <c r="AY564" s="160" t="s">
        <v>185</v>
      </c>
    </row>
    <row r="565" spans="2:65" s="1" customFormat="1" ht="16.5" customHeight="1" x14ac:dyDescent="0.2">
      <c r="B565" s="32"/>
      <c r="C565" s="136" t="s">
        <v>901</v>
      </c>
      <c r="D565" s="136" t="s">
        <v>191</v>
      </c>
      <c r="E565" s="137" t="s">
        <v>762</v>
      </c>
      <c r="F565" s="138" t="s">
        <v>763</v>
      </c>
      <c r="G565" s="139" t="s">
        <v>532</v>
      </c>
      <c r="H565" s="140">
        <v>3</v>
      </c>
      <c r="I565" s="141"/>
      <c r="J565" s="142">
        <f>ROUND(I565*H565,2)</f>
        <v>0</v>
      </c>
      <c r="K565" s="138" t="s">
        <v>195</v>
      </c>
      <c r="L565" s="32"/>
      <c r="M565" s="143" t="s">
        <v>1</v>
      </c>
      <c r="N565" s="144" t="s">
        <v>42</v>
      </c>
      <c r="P565" s="145">
        <f>O565*H565</f>
        <v>0</v>
      </c>
      <c r="Q565" s="145">
        <v>0.12526000000000001</v>
      </c>
      <c r="R565" s="145">
        <f>Q565*H565</f>
        <v>0.37578</v>
      </c>
      <c r="S565" s="145">
        <v>0</v>
      </c>
      <c r="T565" s="146">
        <f>S565*H565</f>
        <v>0</v>
      </c>
      <c r="AR565" s="147" t="s">
        <v>184</v>
      </c>
      <c r="AT565" s="147" t="s">
        <v>191</v>
      </c>
      <c r="AU565" s="147" t="s">
        <v>87</v>
      </c>
      <c r="AY565" s="17" t="s">
        <v>185</v>
      </c>
      <c r="BE565" s="148">
        <f>IF(N565="základní",J565,0)</f>
        <v>0</v>
      </c>
      <c r="BF565" s="148">
        <f>IF(N565="snížená",J565,0)</f>
        <v>0</v>
      </c>
      <c r="BG565" s="148">
        <f>IF(N565="zákl. přenesená",J565,0)</f>
        <v>0</v>
      </c>
      <c r="BH565" s="148">
        <f>IF(N565="sníž. přenesená",J565,0)</f>
        <v>0</v>
      </c>
      <c r="BI565" s="148">
        <f>IF(N565="nulová",J565,0)</f>
        <v>0</v>
      </c>
      <c r="BJ565" s="17" t="s">
        <v>85</v>
      </c>
      <c r="BK565" s="148">
        <f>ROUND(I565*H565,2)</f>
        <v>0</v>
      </c>
      <c r="BL565" s="17" t="s">
        <v>184</v>
      </c>
      <c r="BM565" s="147" t="s">
        <v>764</v>
      </c>
    </row>
    <row r="566" spans="2:65" s="1" customFormat="1" x14ac:dyDescent="0.2">
      <c r="B566" s="32"/>
      <c r="D566" s="149" t="s">
        <v>198</v>
      </c>
      <c r="F566" s="150" t="s">
        <v>765</v>
      </c>
      <c r="I566" s="151"/>
      <c r="L566" s="32"/>
      <c r="M566" s="152"/>
      <c r="T566" s="56"/>
      <c r="AT566" s="17" t="s">
        <v>198</v>
      </c>
      <c r="AU566" s="17" t="s">
        <v>87</v>
      </c>
    </row>
    <row r="567" spans="2:65" s="13" customFormat="1" x14ac:dyDescent="0.2">
      <c r="B567" s="159"/>
      <c r="D567" s="149" t="s">
        <v>199</v>
      </c>
      <c r="E567" s="160" t="s">
        <v>1</v>
      </c>
      <c r="F567" s="161" t="s">
        <v>1256</v>
      </c>
      <c r="H567" s="162">
        <v>3</v>
      </c>
      <c r="I567" s="163"/>
      <c r="L567" s="159"/>
      <c r="M567" s="164"/>
      <c r="T567" s="165"/>
      <c r="AT567" s="160" t="s">
        <v>199</v>
      </c>
      <c r="AU567" s="160" t="s">
        <v>87</v>
      </c>
      <c r="AV567" s="13" t="s">
        <v>87</v>
      </c>
      <c r="AW567" s="13" t="s">
        <v>33</v>
      </c>
      <c r="AX567" s="13" t="s">
        <v>85</v>
      </c>
      <c r="AY567" s="160" t="s">
        <v>185</v>
      </c>
    </row>
    <row r="568" spans="2:65" s="1" customFormat="1" ht="16.5" customHeight="1" x14ac:dyDescent="0.2">
      <c r="B568" s="32"/>
      <c r="C568" s="176" t="s">
        <v>911</v>
      </c>
      <c r="D568" s="176" t="s">
        <v>455</v>
      </c>
      <c r="E568" s="177" t="s">
        <v>768</v>
      </c>
      <c r="F568" s="178" t="s">
        <v>769</v>
      </c>
      <c r="G568" s="179" t="s">
        <v>532</v>
      </c>
      <c r="H568" s="180">
        <v>3</v>
      </c>
      <c r="I568" s="181"/>
      <c r="J568" s="182">
        <f>ROUND(I568*H568,2)</f>
        <v>0</v>
      </c>
      <c r="K568" s="178" t="s">
        <v>195</v>
      </c>
      <c r="L568" s="183"/>
      <c r="M568" s="184" t="s">
        <v>1</v>
      </c>
      <c r="N568" s="185" t="s">
        <v>42</v>
      </c>
      <c r="P568" s="145">
        <f>O568*H568</f>
        <v>0</v>
      </c>
      <c r="Q568" s="145">
        <v>0.17499999999999999</v>
      </c>
      <c r="R568" s="145">
        <f>Q568*H568</f>
        <v>0.52499999999999991</v>
      </c>
      <c r="S568" s="145">
        <v>0</v>
      </c>
      <c r="T568" s="146">
        <f>S568*H568</f>
        <v>0</v>
      </c>
      <c r="AR568" s="147" t="s">
        <v>236</v>
      </c>
      <c r="AT568" s="147" t="s">
        <v>455</v>
      </c>
      <c r="AU568" s="147" t="s">
        <v>87</v>
      </c>
      <c r="AY568" s="17" t="s">
        <v>185</v>
      </c>
      <c r="BE568" s="148">
        <f>IF(N568="základní",J568,0)</f>
        <v>0</v>
      </c>
      <c r="BF568" s="148">
        <f>IF(N568="snížená",J568,0)</f>
        <v>0</v>
      </c>
      <c r="BG568" s="148">
        <f>IF(N568="zákl. přenesená",J568,0)</f>
        <v>0</v>
      </c>
      <c r="BH568" s="148">
        <f>IF(N568="sníž. přenesená",J568,0)</f>
        <v>0</v>
      </c>
      <c r="BI568" s="148">
        <f>IF(N568="nulová",J568,0)</f>
        <v>0</v>
      </c>
      <c r="BJ568" s="17" t="s">
        <v>85</v>
      </c>
      <c r="BK568" s="148">
        <f>ROUND(I568*H568,2)</f>
        <v>0</v>
      </c>
      <c r="BL568" s="17" t="s">
        <v>184</v>
      </c>
      <c r="BM568" s="147" t="s">
        <v>770</v>
      </c>
    </row>
    <row r="569" spans="2:65" s="1" customFormat="1" x14ac:dyDescent="0.2">
      <c r="B569" s="32"/>
      <c r="D569" s="149" t="s">
        <v>198</v>
      </c>
      <c r="F569" s="150" t="s">
        <v>769</v>
      </c>
      <c r="I569" s="151"/>
      <c r="L569" s="32"/>
      <c r="M569" s="152"/>
      <c r="T569" s="56"/>
      <c r="AT569" s="17" t="s">
        <v>198</v>
      </c>
      <c r="AU569" s="17" t="s">
        <v>87</v>
      </c>
    </row>
    <row r="570" spans="2:65" s="13" customFormat="1" x14ac:dyDescent="0.2">
      <c r="B570" s="159"/>
      <c r="D570" s="149" t="s">
        <v>199</v>
      </c>
      <c r="E570" s="160" t="s">
        <v>1</v>
      </c>
      <c r="F570" s="161" t="s">
        <v>1119</v>
      </c>
      <c r="H570" s="162">
        <v>3</v>
      </c>
      <c r="I570" s="163"/>
      <c r="L570" s="159"/>
      <c r="M570" s="164"/>
      <c r="T570" s="165"/>
      <c r="AT570" s="160" t="s">
        <v>199</v>
      </c>
      <c r="AU570" s="160" t="s">
        <v>87</v>
      </c>
      <c r="AV570" s="13" t="s">
        <v>87</v>
      </c>
      <c r="AW570" s="13" t="s">
        <v>33</v>
      </c>
      <c r="AX570" s="13" t="s">
        <v>85</v>
      </c>
      <c r="AY570" s="160" t="s">
        <v>185</v>
      </c>
    </row>
    <row r="571" spans="2:65" s="1" customFormat="1" ht="16.5" customHeight="1" x14ac:dyDescent="0.2">
      <c r="B571" s="32"/>
      <c r="C571" s="136" t="s">
        <v>920</v>
      </c>
      <c r="D571" s="136" t="s">
        <v>191</v>
      </c>
      <c r="E571" s="137" t="s">
        <v>772</v>
      </c>
      <c r="F571" s="138" t="s">
        <v>773</v>
      </c>
      <c r="G571" s="139" t="s">
        <v>532</v>
      </c>
      <c r="H571" s="140">
        <v>3</v>
      </c>
      <c r="I571" s="141"/>
      <c r="J571" s="142">
        <f>ROUND(I571*H571,2)</f>
        <v>0</v>
      </c>
      <c r="K571" s="138" t="s">
        <v>195</v>
      </c>
      <c r="L571" s="32"/>
      <c r="M571" s="143" t="s">
        <v>1</v>
      </c>
      <c r="N571" s="144" t="s">
        <v>42</v>
      </c>
      <c r="P571" s="145">
        <f>O571*H571</f>
        <v>0</v>
      </c>
      <c r="Q571" s="145">
        <v>3.0759999999999999E-2</v>
      </c>
      <c r="R571" s="145">
        <f>Q571*H571</f>
        <v>9.2280000000000001E-2</v>
      </c>
      <c r="S571" s="145">
        <v>0</v>
      </c>
      <c r="T571" s="146">
        <f>S571*H571</f>
        <v>0</v>
      </c>
      <c r="AR571" s="147" t="s">
        <v>184</v>
      </c>
      <c r="AT571" s="147" t="s">
        <v>191</v>
      </c>
      <c r="AU571" s="147" t="s">
        <v>87</v>
      </c>
      <c r="AY571" s="17" t="s">
        <v>185</v>
      </c>
      <c r="BE571" s="148">
        <f>IF(N571="základní",J571,0)</f>
        <v>0</v>
      </c>
      <c r="BF571" s="148">
        <f>IF(N571="snížená",J571,0)</f>
        <v>0</v>
      </c>
      <c r="BG571" s="148">
        <f>IF(N571="zákl. přenesená",J571,0)</f>
        <v>0</v>
      </c>
      <c r="BH571" s="148">
        <f>IF(N571="sníž. přenesená",J571,0)</f>
        <v>0</v>
      </c>
      <c r="BI571" s="148">
        <f>IF(N571="nulová",J571,0)</f>
        <v>0</v>
      </c>
      <c r="BJ571" s="17" t="s">
        <v>85</v>
      </c>
      <c r="BK571" s="148">
        <f>ROUND(I571*H571,2)</f>
        <v>0</v>
      </c>
      <c r="BL571" s="17" t="s">
        <v>184</v>
      </c>
      <c r="BM571" s="147" t="s">
        <v>774</v>
      </c>
    </row>
    <row r="572" spans="2:65" s="1" customFormat="1" x14ac:dyDescent="0.2">
      <c r="B572" s="32"/>
      <c r="D572" s="149" t="s">
        <v>198</v>
      </c>
      <c r="F572" s="150" t="s">
        <v>775</v>
      </c>
      <c r="I572" s="151"/>
      <c r="L572" s="32"/>
      <c r="M572" s="152"/>
      <c r="T572" s="56"/>
      <c r="AT572" s="17" t="s">
        <v>198</v>
      </c>
      <c r="AU572" s="17" t="s">
        <v>87</v>
      </c>
    </row>
    <row r="573" spans="2:65" s="13" customFormat="1" x14ac:dyDescent="0.2">
      <c r="B573" s="159"/>
      <c r="D573" s="149" t="s">
        <v>199</v>
      </c>
      <c r="E573" s="160" t="s">
        <v>1</v>
      </c>
      <c r="F573" s="161" t="s">
        <v>1256</v>
      </c>
      <c r="H573" s="162">
        <v>3</v>
      </c>
      <c r="I573" s="163"/>
      <c r="L573" s="159"/>
      <c r="M573" s="164"/>
      <c r="T573" s="165"/>
      <c r="AT573" s="160" t="s">
        <v>199</v>
      </c>
      <c r="AU573" s="160" t="s">
        <v>87</v>
      </c>
      <c r="AV573" s="13" t="s">
        <v>87</v>
      </c>
      <c r="AW573" s="13" t="s">
        <v>33</v>
      </c>
      <c r="AX573" s="13" t="s">
        <v>85</v>
      </c>
      <c r="AY573" s="160" t="s">
        <v>185</v>
      </c>
    </row>
    <row r="574" spans="2:65" s="1" customFormat="1" ht="16.5" customHeight="1" x14ac:dyDescent="0.2">
      <c r="B574" s="32"/>
      <c r="C574" s="176" t="s">
        <v>929</v>
      </c>
      <c r="D574" s="176" t="s">
        <v>455</v>
      </c>
      <c r="E574" s="177" t="s">
        <v>777</v>
      </c>
      <c r="F574" s="178" t="s">
        <v>778</v>
      </c>
      <c r="G574" s="179" t="s">
        <v>532</v>
      </c>
      <c r="H574" s="180">
        <v>3</v>
      </c>
      <c r="I574" s="181"/>
      <c r="J574" s="182">
        <f>ROUND(I574*H574,2)</f>
        <v>0</v>
      </c>
      <c r="K574" s="178" t="s">
        <v>195</v>
      </c>
      <c r="L574" s="183"/>
      <c r="M574" s="184" t="s">
        <v>1</v>
      </c>
      <c r="N574" s="185" t="s">
        <v>42</v>
      </c>
      <c r="P574" s="145">
        <f>O574*H574</f>
        <v>0</v>
      </c>
      <c r="Q574" s="145">
        <v>7.5999999999999998E-2</v>
      </c>
      <c r="R574" s="145">
        <f>Q574*H574</f>
        <v>0.22799999999999998</v>
      </c>
      <c r="S574" s="145">
        <v>0</v>
      </c>
      <c r="T574" s="146">
        <f>S574*H574</f>
        <v>0</v>
      </c>
      <c r="AR574" s="147" t="s">
        <v>236</v>
      </c>
      <c r="AT574" s="147" t="s">
        <v>455</v>
      </c>
      <c r="AU574" s="147" t="s">
        <v>87</v>
      </c>
      <c r="AY574" s="17" t="s">
        <v>185</v>
      </c>
      <c r="BE574" s="148">
        <f>IF(N574="základní",J574,0)</f>
        <v>0</v>
      </c>
      <c r="BF574" s="148">
        <f>IF(N574="snížená",J574,0)</f>
        <v>0</v>
      </c>
      <c r="BG574" s="148">
        <f>IF(N574="zákl. přenesená",J574,0)</f>
        <v>0</v>
      </c>
      <c r="BH574" s="148">
        <f>IF(N574="sníž. přenesená",J574,0)</f>
        <v>0</v>
      </c>
      <c r="BI574" s="148">
        <f>IF(N574="nulová",J574,0)</f>
        <v>0</v>
      </c>
      <c r="BJ574" s="17" t="s">
        <v>85</v>
      </c>
      <c r="BK574" s="148">
        <f>ROUND(I574*H574,2)</f>
        <v>0</v>
      </c>
      <c r="BL574" s="17" t="s">
        <v>184</v>
      </c>
      <c r="BM574" s="147" t="s">
        <v>779</v>
      </c>
    </row>
    <row r="575" spans="2:65" s="1" customFormat="1" x14ac:dyDescent="0.2">
      <c r="B575" s="32"/>
      <c r="D575" s="149" t="s">
        <v>198</v>
      </c>
      <c r="F575" s="150" t="s">
        <v>778</v>
      </c>
      <c r="I575" s="151"/>
      <c r="L575" s="32"/>
      <c r="M575" s="152"/>
      <c r="T575" s="56"/>
      <c r="AT575" s="17" t="s">
        <v>198</v>
      </c>
      <c r="AU575" s="17" t="s">
        <v>87</v>
      </c>
    </row>
    <row r="576" spans="2:65" s="13" customFormat="1" x14ac:dyDescent="0.2">
      <c r="B576" s="159"/>
      <c r="D576" s="149" t="s">
        <v>199</v>
      </c>
      <c r="E576" s="160" t="s">
        <v>1</v>
      </c>
      <c r="F576" s="161" t="s">
        <v>1119</v>
      </c>
      <c r="H576" s="162">
        <v>3</v>
      </c>
      <c r="I576" s="163"/>
      <c r="L576" s="159"/>
      <c r="M576" s="164"/>
      <c r="T576" s="165"/>
      <c r="AT576" s="160" t="s">
        <v>199</v>
      </c>
      <c r="AU576" s="160" t="s">
        <v>87</v>
      </c>
      <c r="AV576" s="13" t="s">
        <v>87</v>
      </c>
      <c r="AW576" s="13" t="s">
        <v>33</v>
      </c>
      <c r="AX576" s="13" t="s">
        <v>85</v>
      </c>
      <c r="AY576" s="160" t="s">
        <v>185</v>
      </c>
    </row>
    <row r="577" spans="2:65" s="1" customFormat="1" ht="16.5" customHeight="1" x14ac:dyDescent="0.2">
      <c r="B577" s="32"/>
      <c r="C577" s="136" t="s">
        <v>937</v>
      </c>
      <c r="D577" s="136" t="s">
        <v>191</v>
      </c>
      <c r="E577" s="137" t="s">
        <v>781</v>
      </c>
      <c r="F577" s="138" t="s">
        <v>782</v>
      </c>
      <c r="G577" s="139" t="s">
        <v>532</v>
      </c>
      <c r="H577" s="140">
        <v>3</v>
      </c>
      <c r="I577" s="141"/>
      <c r="J577" s="142">
        <f>ROUND(I577*H577,2)</f>
        <v>0</v>
      </c>
      <c r="K577" s="138" t="s">
        <v>195</v>
      </c>
      <c r="L577" s="32"/>
      <c r="M577" s="143" t="s">
        <v>1</v>
      </c>
      <c r="N577" s="144" t="s">
        <v>42</v>
      </c>
      <c r="P577" s="145">
        <f>O577*H577</f>
        <v>0</v>
      </c>
      <c r="Q577" s="145">
        <v>3.0759999999999999E-2</v>
      </c>
      <c r="R577" s="145">
        <f>Q577*H577</f>
        <v>9.2280000000000001E-2</v>
      </c>
      <c r="S577" s="145">
        <v>0</v>
      </c>
      <c r="T577" s="146">
        <f>S577*H577</f>
        <v>0</v>
      </c>
      <c r="AR577" s="147" t="s">
        <v>184</v>
      </c>
      <c r="AT577" s="147" t="s">
        <v>191</v>
      </c>
      <c r="AU577" s="147" t="s">
        <v>87</v>
      </c>
      <c r="AY577" s="17" t="s">
        <v>185</v>
      </c>
      <c r="BE577" s="148">
        <f>IF(N577="základní",J577,0)</f>
        <v>0</v>
      </c>
      <c r="BF577" s="148">
        <f>IF(N577="snížená",J577,0)</f>
        <v>0</v>
      </c>
      <c r="BG577" s="148">
        <f>IF(N577="zákl. přenesená",J577,0)</f>
        <v>0</v>
      </c>
      <c r="BH577" s="148">
        <f>IF(N577="sníž. přenesená",J577,0)</f>
        <v>0</v>
      </c>
      <c r="BI577" s="148">
        <f>IF(N577="nulová",J577,0)</f>
        <v>0</v>
      </c>
      <c r="BJ577" s="17" t="s">
        <v>85</v>
      </c>
      <c r="BK577" s="148">
        <f>ROUND(I577*H577,2)</f>
        <v>0</v>
      </c>
      <c r="BL577" s="17" t="s">
        <v>184</v>
      </c>
      <c r="BM577" s="147" t="s">
        <v>783</v>
      </c>
    </row>
    <row r="578" spans="2:65" s="1" customFormat="1" x14ac:dyDescent="0.2">
      <c r="B578" s="32"/>
      <c r="D578" s="149" t="s">
        <v>198</v>
      </c>
      <c r="F578" s="150" t="s">
        <v>784</v>
      </c>
      <c r="I578" s="151"/>
      <c r="L578" s="32"/>
      <c r="M578" s="152"/>
      <c r="T578" s="56"/>
      <c r="AT578" s="17" t="s">
        <v>198</v>
      </c>
      <c r="AU578" s="17" t="s">
        <v>87</v>
      </c>
    </row>
    <row r="579" spans="2:65" s="13" customFormat="1" x14ac:dyDescent="0.2">
      <c r="B579" s="159"/>
      <c r="D579" s="149" t="s">
        <v>199</v>
      </c>
      <c r="E579" s="160" t="s">
        <v>1</v>
      </c>
      <c r="F579" s="161" t="s">
        <v>1257</v>
      </c>
      <c r="H579" s="162">
        <v>3</v>
      </c>
      <c r="I579" s="163"/>
      <c r="L579" s="159"/>
      <c r="M579" s="164"/>
      <c r="T579" s="165"/>
      <c r="AT579" s="160" t="s">
        <v>199</v>
      </c>
      <c r="AU579" s="160" t="s">
        <v>87</v>
      </c>
      <c r="AV579" s="13" t="s">
        <v>87</v>
      </c>
      <c r="AW579" s="13" t="s">
        <v>33</v>
      </c>
      <c r="AX579" s="13" t="s">
        <v>85</v>
      </c>
      <c r="AY579" s="160" t="s">
        <v>185</v>
      </c>
    </row>
    <row r="580" spans="2:65" s="1" customFormat="1" ht="16.5" customHeight="1" x14ac:dyDescent="0.2">
      <c r="B580" s="32"/>
      <c r="C580" s="176" t="s">
        <v>947</v>
      </c>
      <c r="D580" s="176" t="s">
        <v>455</v>
      </c>
      <c r="E580" s="177" t="s">
        <v>787</v>
      </c>
      <c r="F580" s="178" t="s">
        <v>788</v>
      </c>
      <c r="G580" s="179" t="s">
        <v>532</v>
      </c>
      <c r="H580" s="180">
        <v>3</v>
      </c>
      <c r="I580" s="181"/>
      <c r="J580" s="182">
        <f>ROUND(I580*H580,2)</f>
        <v>0</v>
      </c>
      <c r="K580" s="178" t="s">
        <v>195</v>
      </c>
      <c r="L580" s="183"/>
      <c r="M580" s="184" t="s">
        <v>1</v>
      </c>
      <c r="N580" s="185" t="s">
        <v>42</v>
      </c>
      <c r="P580" s="145">
        <f>O580*H580</f>
        <v>0</v>
      </c>
      <c r="Q580" s="145">
        <v>0.155</v>
      </c>
      <c r="R580" s="145">
        <f>Q580*H580</f>
        <v>0.46499999999999997</v>
      </c>
      <c r="S580" s="145">
        <v>0</v>
      </c>
      <c r="T580" s="146">
        <f>S580*H580</f>
        <v>0</v>
      </c>
      <c r="AR580" s="147" t="s">
        <v>236</v>
      </c>
      <c r="AT580" s="147" t="s">
        <v>455</v>
      </c>
      <c r="AU580" s="147" t="s">
        <v>87</v>
      </c>
      <c r="AY580" s="17" t="s">
        <v>185</v>
      </c>
      <c r="BE580" s="148">
        <f>IF(N580="základní",J580,0)</f>
        <v>0</v>
      </c>
      <c r="BF580" s="148">
        <f>IF(N580="snížená",J580,0)</f>
        <v>0</v>
      </c>
      <c r="BG580" s="148">
        <f>IF(N580="zákl. přenesená",J580,0)</f>
        <v>0</v>
      </c>
      <c r="BH580" s="148">
        <f>IF(N580="sníž. přenesená",J580,0)</f>
        <v>0</v>
      </c>
      <c r="BI580" s="148">
        <f>IF(N580="nulová",J580,0)</f>
        <v>0</v>
      </c>
      <c r="BJ580" s="17" t="s">
        <v>85</v>
      </c>
      <c r="BK580" s="148">
        <f>ROUND(I580*H580,2)</f>
        <v>0</v>
      </c>
      <c r="BL580" s="17" t="s">
        <v>184</v>
      </c>
      <c r="BM580" s="147" t="s">
        <v>789</v>
      </c>
    </row>
    <row r="581" spans="2:65" s="1" customFormat="1" x14ac:dyDescent="0.2">
      <c r="B581" s="32"/>
      <c r="D581" s="149" t="s">
        <v>198</v>
      </c>
      <c r="F581" s="150" t="s">
        <v>788</v>
      </c>
      <c r="I581" s="151"/>
      <c r="L581" s="32"/>
      <c r="M581" s="152"/>
      <c r="T581" s="56"/>
      <c r="AT581" s="17" t="s">
        <v>198</v>
      </c>
      <c r="AU581" s="17" t="s">
        <v>87</v>
      </c>
    </row>
    <row r="582" spans="2:65" s="13" customFormat="1" x14ac:dyDescent="0.2">
      <c r="B582" s="159"/>
      <c r="D582" s="149" t="s">
        <v>199</v>
      </c>
      <c r="E582" s="160" t="s">
        <v>1</v>
      </c>
      <c r="F582" s="161" t="s">
        <v>1119</v>
      </c>
      <c r="H582" s="162">
        <v>3</v>
      </c>
      <c r="I582" s="163"/>
      <c r="L582" s="159"/>
      <c r="M582" s="164"/>
      <c r="T582" s="165"/>
      <c r="AT582" s="160" t="s">
        <v>199</v>
      </c>
      <c r="AU582" s="160" t="s">
        <v>87</v>
      </c>
      <c r="AV582" s="13" t="s">
        <v>87</v>
      </c>
      <c r="AW582" s="13" t="s">
        <v>33</v>
      </c>
      <c r="AX582" s="13" t="s">
        <v>85</v>
      </c>
      <c r="AY582" s="160" t="s">
        <v>185</v>
      </c>
    </row>
    <row r="583" spans="2:65" s="1" customFormat="1" ht="16.5" customHeight="1" x14ac:dyDescent="0.2">
      <c r="B583" s="32"/>
      <c r="C583" s="136" t="s">
        <v>955</v>
      </c>
      <c r="D583" s="136" t="s">
        <v>191</v>
      </c>
      <c r="E583" s="137" t="s">
        <v>791</v>
      </c>
      <c r="F583" s="138" t="s">
        <v>792</v>
      </c>
      <c r="G583" s="139" t="s">
        <v>532</v>
      </c>
      <c r="H583" s="140">
        <v>3</v>
      </c>
      <c r="I583" s="141"/>
      <c r="J583" s="142">
        <f>ROUND(I583*H583,2)</f>
        <v>0</v>
      </c>
      <c r="K583" s="138" t="s">
        <v>195</v>
      </c>
      <c r="L583" s="32"/>
      <c r="M583" s="143" t="s">
        <v>1</v>
      </c>
      <c r="N583" s="144" t="s">
        <v>42</v>
      </c>
      <c r="P583" s="145">
        <f>O583*H583</f>
        <v>0</v>
      </c>
      <c r="Q583" s="145">
        <v>3.0759999999999999E-2</v>
      </c>
      <c r="R583" s="145">
        <f>Q583*H583</f>
        <v>9.2280000000000001E-2</v>
      </c>
      <c r="S583" s="145">
        <v>0</v>
      </c>
      <c r="T583" s="146">
        <f>S583*H583</f>
        <v>0</v>
      </c>
      <c r="AR583" s="147" t="s">
        <v>184</v>
      </c>
      <c r="AT583" s="147" t="s">
        <v>191</v>
      </c>
      <c r="AU583" s="147" t="s">
        <v>87</v>
      </c>
      <c r="AY583" s="17" t="s">
        <v>185</v>
      </c>
      <c r="BE583" s="148">
        <f>IF(N583="základní",J583,0)</f>
        <v>0</v>
      </c>
      <c r="BF583" s="148">
        <f>IF(N583="snížená",J583,0)</f>
        <v>0</v>
      </c>
      <c r="BG583" s="148">
        <f>IF(N583="zákl. přenesená",J583,0)</f>
        <v>0</v>
      </c>
      <c r="BH583" s="148">
        <f>IF(N583="sníž. přenesená",J583,0)</f>
        <v>0</v>
      </c>
      <c r="BI583" s="148">
        <f>IF(N583="nulová",J583,0)</f>
        <v>0</v>
      </c>
      <c r="BJ583" s="17" t="s">
        <v>85</v>
      </c>
      <c r="BK583" s="148">
        <f>ROUND(I583*H583,2)</f>
        <v>0</v>
      </c>
      <c r="BL583" s="17" t="s">
        <v>184</v>
      </c>
      <c r="BM583" s="147" t="s">
        <v>793</v>
      </c>
    </row>
    <row r="584" spans="2:65" s="1" customFormat="1" x14ac:dyDescent="0.2">
      <c r="B584" s="32"/>
      <c r="D584" s="149" t="s">
        <v>198</v>
      </c>
      <c r="F584" s="150" t="s">
        <v>794</v>
      </c>
      <c r="I584" s="151"/>
      <c r="L584" s="32"/>
      <c r="M584" s="152"/>
      <c r="T584" s="56"/>
      <c r="AT584" s="17" t="s">
        <v>198</v>
      </c>
      <c r="AU584" s="17" t="s">
        <v>87</v>
      </c>
    </row>
    <row r="585" spans="2:65" s="13" customFormat="1" x14ac:dyDescent="0.2">
      <c r="B585" s="159"/>
      <c r="D585" s="149" t="s">
        <v>199</v>
      </c>
      <c r="E585" s="160" t="s">
        <v>1</v>
      </c>
      <c r="F585" s="161" t="s">
        <v>1256</v>
      </c>
      <c r="H585" s="162">
        <v>3</v>
      </c>
      <c r="I585" s="163"/>
      <c r="L585" s="159"/>
      <c r="M585" s="164"/>
      <c r="T585" s="165"/>
      <c r="AT585" s="160" t="s">
        <v>199</v>
      </c>
      <c r="AU585" s="160" t="s">
        <v>87</v>
      </c>
      <c r="AV585" s="13" t="s">
        <v>87</v>
      </c>
      <c r="AW585" s="13" t="s">
        <v>33</v>
      </c>
      <c r="AX585" s="13" t="s">
        <v>85</v>
      </c>
      <c r="AY585" s="160" t="s">
        <v>185</v>
      </c>
    </row>
    <row r="586" spans="2:65" s="1" customFormat="1" ht="16.5" customHeight="1" x14ac:dyDescent="0.2">
      <c r="B586" s="32"/>
      <c r="C586" s="176" t="s">
        <v>88</v>
      </c>
      <c r="D586" s="176" t="s">
        <v>455</v>
      </c>
      <c r="E586" s="177" t="s">
        <v>796</v>
      </c>
      <c r="F586" s="178" t="s">
        <v>797</v>
      </c>
      <c r="G586" s="179" t="s">
        <v>532</v>
      </c>
      <c r="H586" s="180">
        <v>3</v>
      </c>
      <c r="I586" s="181"/>
      <c r="J586" s="182">
        <f>ROUND(I586*H586,2)</f>
        <v>0</v>
      </c>
      <c r="K586" s="178" t="s">
        <v>195</v>
      </c>
      <c r="L586" s="183"/>
      <c r="M586" s="184" t="s">
        <v>1</v>
      </c>
      <c r="N586" s="185" t="s">
        <v>42</v>
      </c>
      <c r="P586" s="145">
        <f>O586*H586</f>
        <v>0</v>
      </c>
      <c r="Q586" s="145">
        <v>0.17</v>
      </c>
      <c r="R586" s="145">
        <f>Q586*H586</f>
        <v>0.51</v>
      </c>
      <c r="S586" s="145">
        <v>0</v>
      </c>
      <c r="T586" s="146">
        <f>S586*H586</f>
        <v>0</v>
      </c>
      <c r="AR586" s="147" t="s">
        <v>236</v>
      </c>
      <c r="AT586" s="147" t="s">
        <v>455</v>
      </c>
      <c r="AU586" s="147" t="s">
        <v>87</v>
      </c>
      <c r="AY586" s="17" t="s">
        <v>185</v>
      </c>
      <c r="BE586" s="148">
        <f>IF(N586="základní",J586,0)</f>
        <v>0</v>
      </c>
      <c r="BF586" s="148">
        <f>IF(N586="snížená",J586,0)</f>
        <v>0</v>
      </c>
      <c r="BG586" s="148">
        <f>IF(N586="zákl. přenesená",J586,0)</f>
        <v>0</v>
      </c>
      <c r="BH586" s="148">
        <f>IF(N586="sníž. přenesená",J586,0)</f>
        <v>0</v>
      </c>
      <c r="BI586" s="148">
        <f>IF(N586="nulová",J586,0)</f>
        <v>0</v>
      </c>
      <c r="BJ586" s="17" t="s">
        <v>85</v>
      </c>
      <c r="BK586" s="148">
        <f>ROUND(I586*H586,2)</f>
        <v>0</v>
      </c>
      <c r="BL586" s="17" t="s">
        <v>184</v>
      </c>
      <c r="BM586" s="147" t="s">
        <v>798</v>
      </c>
    </row>
    <row r="587" spans="2:65" s="1" customFormat="1" x14ac:dyDescent="0.2">
      <c r="B587" s="32"/>
      <c r="D587" s="149" t="s">
        <v>198</v>
      </c>
      <c r="F587" s="150" t="s">
        <v>797</v>
      </c>
      <c r="I587" s="151"/>
      <c r="L587" s="32"/>
      <c r="M587" s="152"/>
      <c r="T587" s="56"/>
      <c r="AT587" s="17" t="s">
        <v>198</v>
      </c>
      <c r="AU587" s="17" t="s">
        <v>87</v>
      </c>
    </row>
    <row r="588" spans="2:65" s="13" customFormat="1" x14ac:dyDescent="0.2">
      <c r="B588" s="159"/>
      <c r="D588" s="149" t="s">
        <v>199</v>
      </c>
      <c r="E588" s="160" t="s">
        <v>1</v>
      </c>
      <c r="F588" s="161" t="s">
        <v>1119</v>
      </c>
      <c r="H588" s="162">
        <v>3</v>
      </c>
      <c r="I588" s="163"/>
      <c r="L588" s="159"/>
      <c r="M588" s="164"/>
      <c r="T588" s="165"/>
      <c r="AT588" s="160" t="s">
        <v>199</v>
      </c>
      <c r="AU588" s="160" t="s">
        <v>87</v>
      </c>
      <c r="AV588" s="13" t="s">
        <v>87</v>
      </c>
      <c r="AW588" s="13" t="s">
        <v>33</v>
      </c>
      <c r="AX588" s="13" t="s">
        <v>85</v>
      </c>
      <c r="AY588" s="160" t="s">
        <v>185</v>
      </c>
    </row>
    <row r="589" spans="2:65" s="1" customFormat="1" ht="16.5" customHeight="1" x14ac:dyDescent="0.2">
      <c r="B589" s="32"/>
      <c r="C589" s="136" t="s">
        <v>92</v>
      </c>
      <c r="D589" s="136" t="s">
        <v>191</v>
      </c>
      <c r="E589" s="137" t="s">
        <v>1258</v>
      </c>
      <c r="F589" s="138" t="s">
        <v>1259</v>
      </c>
      <c r="G589" s="139" t="s">
        <v>532</v>
      </c>
      <c r="H589" s="140">
        <v>1</v>
      </c>
      <c r="I589" s="141"/>
      <c r="J589" s="142">
        <f>ROUND(I589*H589,2)</f>
        <v>0</v>
      </c>
      <c r="K589" s="138" t="s">
        <v>195</v>
      </c>
      <c r="L589" s="32"/>
      <c r="M589" s="143" t="s">
        <v>1</v>
      </c>
      <c r="N589" s="144" t="s">
        <v>42</v>
      </c>
      <c r="P589" s="145">
        <f>O589*H589</f>
        <v>0</v>
      </c>
      <c r="Q589" s="145">
        <v>0.15056</v>
      </c>
      <c r="R589" s="145">
        <f>Q589*H589</f>
        <v>0.15056</v>
      </c>
      <c r="S589" s="145">
        <v>0.15</v>
      </c>
      <c r="T589" s="146">
        <f>S589*H589</f>
        <v>0.15</v>
      </c>
      <c r="AR589" s="147" t="s">
        <v>184</v>
      </c>
      <c r="AT589" s="147" t="s">
        <v>191</v>
      </c>
      <c r="AU589" s="147" t="s">
        <v>87</v>
      </c>
      <c r="AY589" s="17" t="s">
        <v>185</v>
      </c>
      <c r="BE589" s="148">
        <f>IF(N589="základní",J589,0)</f>
        <v>0</v>
      </c>
      <c r="BF589" s="148">
        <f>IF(N589="snížená",J589,0)</f>
        <v>0</v>
      </c>
      <c r="BG589" s="148">
        <f>IF(N589="zákl. přenesená",J589,0)</f>
        <v>0</v>
      </c>
      <c r="BH589" s="148">
        <f>IF(N589="sníž. přenesená",J589,0)</f>
        <v>0</v>
      </c>
      <c r="BI589" s="148">
        <f>IF(N589="nulová",J589,0)</f>
        <v>0</v>
      </c>
      <c r="BJ589" s="17" t="s">
        <v>85</v>
      </c>
      <c r="BK589" s="148">
        <f>ROUND(I589*H589,2)</f>
        <v>0</v>
      </c>
      <c r="BL589" s="17" t="s">
        <v>184</v>
      </c>
      <c r="BM589" s="147" t="s">
        <v>1260</v>
      </c>
    </row>
    <row r="590" spans="2:65" s="1" customFormat="1" x14ac:dyDescent="0.2">
      <c r="B590" s="32"/>
      <c r="D590" s="149" t="s">
        <v>198</v>
      </c>
      <c r="F590" s="150" t="s">
        <v>1259</v>
      </c>
      <c r="I590" s="151"/>
      <c r="L590" s="32"/>
      <c r="M590" s="152"/>
      <c r="T590" s="56"/>
      <c r="AT590" s="17" t="s">
        <v>198</v>
      </c>
      <c r="AU590" s="17" t="s">
        <v>87</v>
      </c>
    </row>
    <row r="591" spans="2:65" s="13" customFormat="1" x14ac:dyDescent="0.2">
      <c r="B591" s="159"/>
      <c r="D591" s="149" t="s">
        <v>199</v>
      </c>
      <c r="E591" s="160" t="s">
        <v>1</v>
      </c>
      <c r="F591" s="161" t="s">
        <v>1261</v>
      </c>
      <c r="H591" s="162">
        <v>1</v>
      </c>
      <c r="I591" s="163"/>
      <c r="L591" s="159"/>
      <c r="M591" s="164"/>
      <c r="T591" s="165"/>
      <c r="AT591" s="160" t="s">
        <v>199</v>
      </c>
      <c r="AU591" s="160" t="s">
        <v>87</v>
      </c>
      <c r="AV591" s="13" t="s">
        <v>87</v>
      </c>
      <c r="AW591" s="13" t="s">
        <v>33</v>
      </c>
      <c r="AX591" s="13" t="s">
        <v>85</v>
      </c>
      <c r="AY591" s="160" t="s">
        <v>185</v>
      </c>
    </row>
    <row r="592" spans="2:65" s="12" customFormat="1" x14ac:dyDescent="0.2">
      <c r="B592" s="153"/>
      <c r="D592" s="149" t="s">
        <v>199</v>
      </c>
      <c r="E592" s="154" t="s">
        <v>1</v>
      </c>
      <c r="F592" s="155" t="s">
        <v>1262</v>
      </c>
      <c r="H592" s="154" t="s">
        <v>1</v>
      </c>
      <c r="I592" s="156"/>
      <c r="L592" s="153"/>
      <c r="M592" s="157"/>
      <c r="T592" s="158"/>
      <c r="AT592" s="154" t="s">
        <v>199</v>
      </c>
      <c r="AU592" s="154" t="s">
        <v>87</v>
      </c>
      <c r="AV592" s="12" t="s">
        <v>85</v>
      </c>
      <c r="AW592" s="12" t="s">
        <v>33</v>
      </c>
      <c r="AX592" s="12" t="s">
        <v>77</v>
      </c>
      <c r="AY592" s="154" t="s">
        <v>185</v>
      </c>
    </row>
    <row r="593" spans="2:65" s="1" customFormat="1" ht="16.5" customHeight="1" x14ac:dyDescent="0.2">
      <c r="B593" s="32"/>
      <c r="C593" s="136" t="s">
        <v>970</v>
      </c>
      <c r="D593" s="136" t="s">
        <v>191</v>
      </c>
      <c r="E593" s="137" t="s">
        <v>806</v>
      </c>
      <c r="F593" s="138" t="s">
        <v>807</v>
      </c>
      <c r="G593" s="139" t="s">
        <v>532</v>
      </c>
      <c r="H593" s="140">
        <v>3</v>
      </c>
      <c r="I593" s="141"/>
      <c r="J593" s="142">
        <f>ROUND(I593*H593,2)</f>
        <v>0</v>
      </c>
      <c r="K593" s="138" t="s">
        <v>195</v>
      </c>
      <c r="L593" s="32"/>
      <c r="M593" s="143" t="s">
        <v>1</v>
      </c>
      <c r="N593" s="144" t="s">
        <v>42</v>
      </c>
      <c r="P593" s="145">
        <f>O593*H593</f>
        <v>0</v>
      </c>
      <c r="Q593" s="145">
        <v>0.21734000000000001</v>
      </c>
      <c r="R593" s="145">
        <f>Q593*H593</f>
        <v>0.65202000000000004</v>
      </c>
      <c r="S593" s="145">
        <v>0</v>
      </c>
      <c r="T593" s="146">
        <f>S593*H593</f>
        <v>0</v>
      </c>
      <c r="AR593" s="147" t="s">
        <v>184</v>
      </c>
      <c r="AT593" s="147" t="s">
        <v>191</v>
      </c>
      <c r="AU593" s="147" t="s">
        <v>87</v>
      </c>
      <c r="AY593" s="17" t="s">
        <v>185</v>
      </c>
      <c r="BE593" s="148">
        <f>IF(N593="základní",J593,0)</f>
        <v>0</v>
      </c>
      <c r="BF593" s="148">
        <f>IF(N593="snížená",J593,0)</f>
        <v>0</v>
      </c>
      <c r="BG593" s="148">
        <f>IF(N593="zákl. přenesená",J593,0)</f>
        <v>0</v>
      </c>
      <c r="BH593" s="148">
        <f>IF(N593="sníž. přenesená",J593,0)</f>
        <v>0</v>
      </c>
      <c r="BI593" s="148">
        <f>IF(N593="nulová",J593,0)</f>
        <v>0</v>
      </c>
      <c r="BJ593" s="17" t="s">
        <v>85</v>
      </c>
      <c r="BK593" s="148">
        <f>ROUND(I593*H593,2)</f>
        <v>0</v>
      </c>
      <c r="BL593" s="17" t="s">
        <v>184</v>
      </c>
      <c r="BM593" s="147" t="s">
        <v>808</v>
      </c>
    </row>
    <row r="594" spans="2:65" s="1" customFormat="1" x14ac:dyDescent="0.2">
      <c r="B594" s="32"/>
      <c r="D594" s="149" t="s">
        <v>198</v>
      </c>
      <c r="F594" s="150" t="s">
        <v>807</v>
      </c>
      <c r="I594" s="151"/>
      <c r="L594" s="32"/>
      <c r="M594" s="152"/>
      <c r="T594" s="56"/>
      <c r="AT594" s="17" t="s">
        <v>198</v>
      </c>
      <c r="AU594" s="17" t="s">
        <v>87</v>
      </c>
    </row>
    <row r="595" spans="2:65" s="13" customFormat="1" x14ac:dyDescent="0.2">
      <c r="B595" s="159"/>
      <c r="D595" s="149" t="s">
        <v>199</v>
      </c>
      <c r="E595" s="160" t="s">
        <v>1</v>
      </c>
      <c r="F595" s="161" t="s">
        <v>1256</v>
      </c>
      <c r="H595" s="162">
        <v>3</v>
      </c>
      <c r="I595" s="163"/>
      <c r="L595" s="159"/>
      <c r="M595" s="164"/>
      <c r="T595" s="165"/>
      <c r="AT595" s="160" t="s">
        <v>199</v>
      </c>
      <c r="AU595" s="160" t="s">
        <v>87</v>
      </c>
      <c r="AV595" s="13" t="s">
        <v>87</v>
      </c>
      <c r="AW595" s="13" t="s">
        <v>33</v>
      </c>
      <c r="AX595" s="13" t="s">
        <v>85</v>
      </c>
      <c r="AY595" s="160" t="s">
        <v>185</v>
      </c>
    </row>
    <row r="596" spans="2:65" s="1" customFormat="1" ht="16.5" customHeight="1" x14ac:dyDescent="0.2">
      <c r="B596" s="32"/>
      <c r="C596" s="176" t="s">
        <v>977</v>
      </c>
      <c r="D596" s="176" t="s">
        <v>455</v>
      </c>
      <c r="E596" s="177" t="s">
        <v>810</v>
      </c>
      <c r="F596" s="178" t="s">
        <v>811</v>
      </c>
      <c r="G596" s="179" t="s">
        <v>532</v>
      </c>
      <c r="H596" s="180">
        <v>3</v>
      </c>
      <c r="I596" s="181"/>
      <c r="J596" s="182">
        <f>ROUND(I596*H596,2)</f>
        <v>0</v>
      </c>
      <c r="K596" s="178" t="s">
        <v>195</v>
      </c>
      <c r="L596" s="183"/>
      <c r="M596" s="184" t="s">
        <v>1</v>
      </c>
      <c r="N596" s="185" t="s">
        <v>42</v>
      </c>
      <c r="P596" s="145">
        <f>O596*H596</f>
        <v>0</v>
      </c>
      <c r="Q596" s="145">
        <v>8.5000000000000006E-3</v>
      </c>
      <c r="R596" s="145">
        <f>Q596*H596</f>
        <v>2.5500000000000002E-2</v>
      </c>
      <c r="S596" s="145">
        <v>0</v>
      </c>
      <c r="T596" s="146">
        <f>S596*H596</f>
        <v>0</v>
      </c>
      <c r="AR596" s="147" t="s">
        <v>236</v>
      </c>
      <c r="AT596" s="147" t="s">
        <v>455</v>
      </c>
      <c r="AU596" s="147" t="s">
        <v>87</v>
      </c>
      <c r="AY596" s="17" t="s">
        <v>185</v>
      </c>
      <c r="BE596" s="148">
        <f>IF(N596="základní",J596,0)</f>
        <v>0</v>
      </c>
      <c r="BF596" s="148">
        <f>IF(N596="snížená",J596,0)</f>
        <v>0</v>
      </c>
      <c r="BG596" s="148">
        <f>IF(N596="zákl. přenesená",J596,0)</f>
        <v>0</v>
      </c>
      <c r="BH596" s="148">
        <f>IF(N596="sníž. přenesená",J596,0)</f>
        <v>0</v>
      </c>
      <c r="BI596" s="148">
        <f>IF(N596="nulová",J596,0)</f>
        <v>0</v>
      </c>
      <c r="BJ596" s="17" t="s">
        <v>85</v>
      </c>
      <c r="BK596" s="148">
        <f>ROUND(I596*H596,2)</f>
        <v>0</v>
      </c>
      <c r="BL596" s="17" t="s">
        <v>184</v>
      </c>
      <c r="BM596" s="147" t="s">
        <v>812</v>
      </c>
    </row>
    <row r="597" spans="2:65" s="1" customFormat="1" x14ac:dyDescent="0.2">
      <c r="B597" s="32"/>
      <c r="D597" s="149" t="s">
        <v>198</v>
      </c>
      <c r="F597" s="150" t="s">
        <v>811</v>
      </c>
      <c r="I597" s="151"/>
      <c r="L597" s="32"/>
      <c r="M597" s="152"/>
      <c r="T597" s="56"/>
      <c r="AT597" s="17" t="s">
        <v>198</v>
      </c>
      <c r="AU597" s="17" t="s">
        <v>87</v>
      </c>
    </row>
    <row r="598" spans="2:65" s="13" customFormat="1" x14ac:dyDescent="0.2">
      <c r="B598" s="159"/>
      <c r="D598" s="149" t="s">
        <v>199</v>
      </c>
      <c r="E598" s="160" t="s">
        <v>1</v>
      </c>
      <c r="F598" s="161" t="s">
        <v>1119</v>
      </c>
      <c r="H598" s="162">
        <v>3</v>
      </c>
      <c r="I598" s="163"/>
      <c r="L598" s="159"/>
      <c r="M598" s="164"/>
      <c r="T598" s="165"/>
      <c r="AT598" s="160" t="s">
        <v>199</v>
      </c>
      <c r="AU598" s="160" t="s">
        <v>87</v>
      </c>
      <c r="AV598" s="13" t="s">
        <v>87</v>
      </c>
      <c r="AW598" s="13" t="s">
        <v>33</v>
      </c>
      <c r="AX598" s="13" t="s">
        <v>85</v>
      </c>
      <c r="AY598" s="160" t="s">
        <v>185</v>
      </c>
    </row>
    <row r="599" spans="2:65" s="1" customFormat="1" ht="16.5" customHeight="1" x14ac:dyDescent="0.2">
      <c r="B599" s="32"/>
      <c r="C599" s="176" t="s">
        <v>1263</v>
      </c>
      <c r="D599" s="176" t="s">
        <v>455</v>
      </c>
      <c r="E599" s="177" t="s">
        <v>814</v>
      </c>
      <c r="F599" s="178" t="s">
        <v>815</v>
      </c>
      <c r="G599" s="179" t="s">
        <v>532</v>
      </c>
      <c r="H599" s="180">
        <v>3</v>
      </c>
      <c r="I599" s="181"/>
      <c r="J599" s="182">
        <f>ROUND(I599*H599,2)</f>
        <v>0</v>
      </c>
      <c r="K599" s="178" t="s">
        <v>195</v>
      </c>
      <c r="L599" s="183"/>
      <c r="M599" s="184" t="s">
        <v>1</v>
      </c>
      <c r="N599" s="185" t="s">
        <v>42</v>
      </c>
      <c r="P599" s="145">
        <f>O599*H599</f>
        <v>0</v>
      </c>
      <c r="Q599" s="145">
        <v>0.108</v>
      </c>
      <c r="R599" s="145">
        <f>Q599*H599</f>
        <v>0.32400000000000001</v>
      </c>
      <c r="S599" s="145">
        <v>0</v>
      </c>
      <c r="T599" s="146">
        <f>S599*H599</f>
        <v>0</v>
      </c>
      <c r="AR599" s="147" t="s">
        <v>236</v>
      </c>
      <c r="AT599" s="147" t="s">
        <v>455</v>
      </c>
      <c r="AU599" s="147" t="s">
        <v>87</v>
      </c>
      <c r="AY599" s="17" t="s">
        <v>185</v>
      </c>
      <c r="BE599" s="148">
        <f>IF(N599="základní",J599,0)</f>
        <v>0</v>
      </c>
      <c r="BF599" s="148">
        <f>IF(N599="snížená",J599,0)</f>
        <v>0</v>
      </c>
      <c r="BG599" s="148">
        <f>IF(N599="zákl. přenesená",J599,0)</f>
        <v>0</v>
      </c>
      <c r="BH599" s="148">
        <f>IF(N599="sníž. přenesená",J599,0)</f>
        <v>0</v>
      </c>
      <c r="BI599" s="148">
        <f>IF(N599="nulová",J599,0)</f>
        <v>0</v>
      </c>
      <c r="BJ599" s="17" t="s">
        <v>85</v>
      </c>
      <c r="BK599" s="148">
        <f>ROUND(I599*H599,2)</f>
        <v>0</v>
      </c>
      <c r="BL599" s="17" t="s">
        <v>184</v>
      </c>
      <c r="BM599" s="147" t="s">
        <v>816</v>
      </c>
    </row>
    <row r="600" spans="2:65" s="1" customFormat="1" x14ac:dyDescent="0.2">
      <c r="B600" s="32"/>
      <c r="D600" s="149" t="s">
        <v>198</v>
      </c>
      <c r="F600" s="150" t="s">
        <v>815</v>
      </c>
      <c r="I600" s="151"/>
      <c r="L600" s="32"/>
      <c r="M600" s="152"/>
      <c r="T600" s="56"/>
      <c r="AT600" s="17" t="s">
        <v>198</v>
      </c>
      <c r="AU600" s="17" t="s">
        <v>87</v>
      </c>
    </row>
    <row r="601" spans="2:65" s="13" customFormat="1" x14ac:dyDescent="0.2">
      <c r="B601" s="159"/>
      <c r="D601" s="149" t="s">
        <v>199</v>
      </c>
      <c r="E601" s="160" t="s">
        <v>1</v>
      </c>
      <c r="F601" s="161" t="s">
        <v>1264</v>
      </c>
      <c r="H601" s="162">
        <v>3</v>
      </c>
      <c r="I601" s="163"/>
      <c r="L601" s="159"/>
      <c r="M601" s="164"/>
      <c r="T601" s="165"/>
      <c r="AT601" s="160" t="s">
        <v>199</v>
      </c>
      <c r="AU601" s="160" t="s">
        <v>87</v>
      </c>
      <c r="AV601" s="13" t="s">
        <v>87</v>
      </c>
      <c r="AW601" s="13" t="s">
        <v>33</v>
      </c>
      <c r="AX601" s="13" t="s">
        <v>85</v>
      </c>
      <c r="AY601" s="160" t="s">
        <v>185</v>
      </c>
    </row>
    <row r="602" spans="2:65" s="11" customFormat="1" ht="22.95" customHeight="1" x14ac:dyDescent="0.25">
      <c r="B602" s="124"/>
      <c r="D602" s="125" t="s">
        <v>76</v>
      </c>
      <c r="E602" s="134" t="s">
        <v>245</v>
      </c>
      <c r="F602" s="134" t="s">
        <v>818</v>
      </c>
      <c r="I602" s="127"/>
      <c r="J602" s="135">
        <f>BK602</f>
        <v>0</v>
      </c>
      <c r="L602" s="124"/>
      <c r="M602" s="129"/>
      <c r="P602" s="130">
        <f>SUM(P603:P718)</f>
        <v>0</v>
      </c>
      <c r="R602" s="130">
        <f>SUM(R603:R718)</f>
        <v>93.195790280000011</v>
      </c>
      <c r="T602" s="131">
        <f>SUM(T603:T718)</f>
        <v>0.65</v>
      </c>
      <c r="AR602" s="125" t="s">
        <v>85</v>
      </c>
      <c r="AT602" s="132" t="s">
        <v>76</v>
      </c>
      <c r="AU602" s="132" t="s">
        <v>85</v>
      </c>
      <c r="AY602" s="125" t="s">
        <v>185</v>
      </c>
      <c r="BK602" s="133">
        <f>SUM(BK603:BK718)</f>
        <v>0</v>
      </c>
    </row>
    <row r="603" spans="2:65" s="1" customFormat="1" ht="16.5" customHeight="1" x14ac:dyDescent="0.2">
      <c r="B603" s="32"/>
      <c r="C603" s="136" t="s">
        <v>1265</v>
      </c>
      <c r="D603" s="136" t="s">
        <v>191</v>
      </c>
      <c r="E603" s="137" t="s">
        <v>820</v>
      </c>
      <c r="F603" s="138" t="s">
        <v>821</v>
      </c>
      <c r="G603" s="139" t="s">
        <v>532</v>
      </c>
      <c r="H603" s="140">
        <v>2</v>
      </c>
      <c r="I603" s="141"/>
      <c r="J603" s="142">
        <f>ROUND(I603*H603,2)</f>
        <v>0</v>
      </c>
      <c r="K603" s="138" t="s">
        <v>195</v>
      </c>
      <c r="L603" s="32"/>
      <c r="M603" s="143" t="s">
        <v>1</v>
      </c>
      <c r="N603" s="144" t="s">
        <v>42</v>
      </c>
      <c r="P603" s="145">
        <f>O603*H603</f>
        <v>0</v>
      </c>
      <c r="Q603" s="145">
        <v>6.9999999999999999E-4</v>
      </c>
      <c r="R603" s="145">
        <f>Q603*H603</f>
        <v>1.4E-3</v>
      </c>
      <c r="S603" s="145">
        <v>0</v>
      </c>
      <c r="T603" s="146">
        <f>S603*H603</f>
        <v>0</v>
      </c>
      <c r="AR603" s="147" t="s">
        <v>184</v>
      </c>
      <c r="AT603" s="147" t="s">
        <v>191</v>
      </c>
      <c r="AU603" s="147" t="s">
        <v>87</v>
      </c>
      <c r="AY603" s="17" t="s">
        <v>185</v>
      </c>
      <c r="BE603" s="148">
        <f>IF(N603="základní",J603,0)</f>
        <v>0</v>
      </c>
      <c r="BF603" s="148">
        <f>IF(N603="snížená",J603,0)</f>
        <v>0</v>
      </c>
      <c r="BG603" s="148">
        <f>IF(N603="zákl. přenesená",J603,0)</f>
        <v>0</v>
      </c>
      <c r="BH603" s="148">
        <f>IF(N603="sníž. přenesená",J603,0)</f>
        <v>0</v>
      </c>
      <c r="BI603" s="148">
        <f>IF(N603="nulová",J603,0)</f>
        <v>0</v>
      </c>
      <c r="BJ603" s="17" t="s">
        <v>85</v>
      </c>
      <c r="BK603" s="148">
        <f>ROUND(I603*H603,2)</f>
        <v>0</v>
      </c>
      <c r="BL603" s="17" t="s">
        <v>184</v>
      </c>
      <c r="BM603" s="147" t="s">
        <v>1266</v>
      </c>
    </row>
    <row r="604" spans="2:65" s="1" customFormat="1" x14ac:dyDescent="0.2">
      <c r="B604" s="32"/>
      <c r="D604" s="149" t="s">
        <v>198</v>
      </c>
      <c r="F604" s="150" t="s">
        <v>823</v>
      </c>
      <c r="I604" s="151"/>
      <c r="L604" s="32"/>
      <c r="M604" s="152"/>
      <c r="T604" s="56"/>
      <c r="AT604" s="17" t="s">
        <v>198</v>
      </c>
      <c r="AU604" s="17" t="s">
        <v>87</v>
      </c>
    </row>
    <row r="605" spans="2:65" s="13" customFormat="1" x14ac:dyDescent="0.2">
      <c r="B605" s="159"/>
      <c r="D605" s="149" t="s">
        <v>199</v>
      </c>
      <c r="E605" s="160" t="s">
        <v>1</v>
      </c>
      <c r="F605" s="161" t="s">
        <v>1267</v>
      </c>
      <c r="H605" s="162">
        <v>1</v>
      </c>
      <c r="I605" s="163"/>
      <c r="L605" s="159"/>
      <c r="M605" s="164"/>
      <c r="T605" s="165"/>
      <c r="AT605" s="160" t="s">
        <v>199</v>
      </c>
      <c r="AU605" s="160" t="s">
        <v>87</v>
      </c>
      <c r="AV605" s="13" t="s">
        <v>87</v>
      </c>
      <c r="AW605" s="13" t="s">
        <v>33</v>
      </c>
      <c r="AX605" s="13" t="s">
        <v>77</v>
      </c>
      <c r="AY605" s="160" t="s">
        <v>185</v>
      </c>
    </row>
    <row r="606" spans="2:65" s="13" customFormat="1" x14ac:dyDescent="0.2">
      <c r="B606" s="159"/>
      <c r="D606" s="149" t="s">
        <v>199</v>
      </c>
      <c r="E606" s="160" t="s">
        <v>1</v>
      </c>
      <c r="F606" s="161" t="s">
        <v>1268</v>
      </c>
      <c r="H606" s="162">
        <v>1</v>
      </c>
      <c r="I606" s="163"/>
      <c r="L606" s="159"/>
      <c r="M606" s="164"/>
      <c r="T606" s="165"/>
      <c r="AT606" s="160" t="s">
        <v>199</v>
      </c>
      <c r="AU606" s="160" t="s">
        <v>87</v>
      </c>
      <c r="AV606" s="13" t="s">
        <v>87</v>
      </c>
      <c r="AW606" s="13" t="s">
        <v>33</v>
      </c>
      <c r="AX606" s="13" t="s">
        <v>77</v>
      </c>
      <c r="AY606" s="160" t="s">
        <v>185</v>
      </c>
    </row>
    <row r="607" spans="2:65" s="14" customFormat="1" x14ac:dyDescent="0.2">
      <c r="B607" s="169"/>
      <c r="D607" s="149" t="s">
        <v>199</v>
      </c>
      <c r="E607" s="170" t="s">
        <v>1</v>
      </c>
      <c r="F607" s="171" t="s">
        <v>324</v>
      </c>
      <c r="H607" s="172">
        <v>2</v>
      </c>
      <c r="I607" s="173"/>
      <c r="L607" s="169"/>
      <c r="M607" s="174"/>
      <c r="T607" s="175"/>
      <c r="AT607" s="170" t="s">
        <v>199</v>
      </c>
      <c r="AU607" s="170" t="s">
        <v>87</v>
      </c>
      <c r="AV607" s="14" t="s">
        <v>184</v>
      </c>
      <c r="AW607" s="14" t="s">
        <v>33</v>
      </c>
      <c r="AX607" s="14" t="s">
        <v>85</v>
      </c>
      <c r="AY607" s="170" t="s">
        <v>185</v>
      </c>
    </row>
    <row r="608" spans="2:65" s="1" customFormat="1" ht="16.5" customHeight="1" x14ac:dyDescent="0.2">
      <c r="B608" s="32"/>
      <c r="C608" s="176" t="s">
        <v>1269</v>
      </c>
      <c r="D608" s="176" t="s">
        <v>455</v>
      </c>
      <c r="E608" s="177" t="s">
        <v>1270</v>
      </c>
      <c r="F608" s="178" t="s">
        <v>1271</v>
      </c>
      <c r="G608" s="179" t="s">
        <v>532</v>
      </c>
      <c r="H608" s="180">
        <v>1</v>
      </c>
      <c r="I608" s="181"/>
      <c r="J608" s="182">
        <f>ROUND(I608*H608,2)</f>
        <v>0</v>
      </c>
      <c r="K608" s="178" t="s">
        <v>195</v>
      </c>
      <c r="L608" s="183"/>
      <c r="M608" s="184" t="s">
        <v>1</v>
      </c>
      <c r="N608" s="185" t="s">
        <v>42</v>
      </c>
      <c r="P608" s="145">
        <f>O608*H608</f>
        <v>0</v>
      </c>
      <c r="Q608" s="145">
        <v>7.7000000000000002E-3</v>
      </c>
      <c r="R608" s="145">
        <f>Q608*H608</f>
        <v>7.7000000000000002E-3</v>
      </c>
      <c r="S608" s="145">
        <v>0</v>
      </c>
      <c r="T608" s="146">
        <f>S608*H608</f>
        <v>0</v>
      </c>
      <c r="AR608" s="147" t="s">
        <v>236</v>
      </c>
      <c r="AT608" s="147" t="s">
        <v>455</v>
      </c>
      <c r="AU608" s="147" t="s">
        <v>87</v>
      </c>
      <c r="AY608" s="17" t="s">
        <v>185</v>
      </c>
      <c r="BE608" s="148">
        <f>IF(N608="základní",J608,0)</f>
        <v>0</v>
      </c>
      <c r="BF608" s="148">
        <f>IF(N608="snížená",J608,0)</f>
        <v>0</v>
      </c>
      <c r="BG608" s="148">
        <f>IF(N608="zákl. přenesená",J608,0)</f>
        <v>0</v>
      </c>
      <c r="BH608" s="148">
        <f>IF(N608="sníž. přenesená",J608,0)</f>
        <v>0</v>
      </c>
      <c r="BI608" s="148">
        <f>IF(N608="nulová",J608,0)</f>
        <v>0</v>
      </c>
      <c r="BJ608" s="17" t="s">
        <v>85</v>
      </c>
      <c r="BK608" s="148">
        <f>ROUND(I608*H608,2)</f>
        <v>0</v>
      </c>
      <c r="BL608" s="17" t="s">
        <v>184</v>
      </c>
      <c r="BM608" s="147" t="s">
        <v>1272</v>
      </c>
    </row>
    <row r="609" spans="2:65" s="1" customFormat="1" x14ac:dyDescent="0.2">
      <c r="B609" s="32"/>
      <c r="D609" s="149" t="s">
        <v>198</v>
      </c>
      <c r="F609" s="150" t="s">
        <v>1271</v>
      </c>
      <c r="I609" s="151"/>
      <c r="L609" s="32"/>
      <c r="M609" s="152"/>
      <c r="T609" s="56"/>
      <c r="AT609" s="17" t="s">
        <v>198</v>
      </c>
      <c r="AU609" s="17" t="s">
        <v>87</v>
      </c>
    </row>
    <row r="610" spans="2:65" s="13" customFormat="1" x14ac:dyDescent="0.2">
      <c r="B610" s="159"/>
      <c r="D610" s="149" t="s">
        <v>199</v>
      </c>
      <c r="E610" s="160" t="s">
        <v>1</v>
      </c>
      <c r="F610" s="161" t="s">
        <v>1273</v>
      </c>
      <c r="H610" s="162">
        <v>1</v>
      </c>
      <c r="I610" s="163"/>
      <c r="L610" s="159"/>
      <c r="M610" s="164"/>
      <c r="T610" s="165"/>
      <c r="AT610" s="160" t="s">
        <v>199</v>
      </c>
      <c r="AU610" s="160" t="s">
        <v>87</v>
      </c>
      <c r="AV610" s="13" t="s">
        <v>87</v>
      </c>
      <c r="AW610" s="13" t="s">
        <v>33</v>
      </c>
      <c r="AX610" s="13" t="s">
        <v>85</v>
      </c>
      <c r="AY610" s="160" t="s">
        <v>185</v>
      </c>
    </row>
    <row r="611" spans="2:65" s="1" customFormat="1" ht="16.5" customHeight="1" x14ac:dyDescent="0.2">
      <c r="B611" s="32"/>
      <c r="C611" s="136" t="s">
        <v>1274</v>
      </c>
      <c r="D611" s="136" t="s">
        <v>191</v>
      </c>
      <c r="E611" s="137" t="s">
        <v>1275</v>
      </c>
      <c r="F611" s="138" t="s">
        <v>1276</v>
      </c>
      <c r="G611" s="139" t="s">
        <v>532</v>
      </c>
      <c r="H611" s="140">
        <v>1</v>
      </c>
      <c r="I611" s="141"/>
      <c r="J611" s="142">
        <f>ROUND(I611*H611,2)</f>
        <v>0</v>
      </c>
      <c r="K611" s="138" t="s">
        <v>195</v>
      </c>
      <c r="L611" s="32"/>
      <c r="M611" s="143" t="s">
        <v>1</v>
      </c>
      <c r="N611" s="144" t="s">
        <v>42</v>
      </c>
      <c r="P611" s="145">
        <f>O611*H611</f>
        <v>0</v>
      </c>
      <c r="Q611" s="145">
        <v>1.0000000000000001E-5</v>
      </c>
      <c r="R611" s="145">
        <f>Q611*H611</f>
        <v>1.0000000000000001E-5</v>
      </c>
      <c r="S611" s="145">
        <v>0</v>
      </c>
      <c r="T611" s="146">
        <f>S611*H611</f>
        <v>0</v>
      </c>
      <c r="AR611" s="147" t="s">
        <v>184</v>
      </c>
      <c r="AT611" s="147" t="s">
        <v>191</v>
      </c>
      <c r="AU611" s="147" t="s">
        <v>87</v>
      </c>
      <c r="AY611" s="17" t="s">
        <v>185</v>
      </c>
      <c r="BE611" s="148">
        <f>IF(N611="základní",J611,0)</f>
        <v>0</v>
      </c>
      <c r="BF611" s="148">
        <f>IF(N611="snížená",J611,0)</f>
        <v>0</v>
      </c>
      <c r="BG611" s="148">
        <f>IF(N611="zákl. přenesená",J611,0)</f>
        <v>0</v>
      </c>
      <c r="BH611" s="148">
        <f>IF(N611="sníž. přenesená",J611,0)</f>
        <v>0</v>
      </c>
      <c r="BI611" s="148">
        <f>IF(N611="nulová",J611,0)</f>
        <v>0</v>
      </c>
      <c r="BJ611" s="17" t="s">
        <v>85</v>
      </c>
      <c r="BK611" s="148">
        <f>ROUND(I611*H611,2)</f>
        <v>0</v>
      </c>
      <c r="BL611" s="17" t="s">
        <v>184</v>
      </c>
      <c r="BM611" s="147" t="s">
        <v>1277</v>
      </c>
    </row>
    <row r="612" spans="2:65" s="1" customFormat="1" x14ac:dyDescent="0.2">
      <c r="B612" s="32"/>
      <c r="D612" s="149" t="s">
        <v>198</v>
      </c>
      <c r="F612" s="150" t="s">
        <v>1278</v>
      </c>
      <c r="I612" s="151"/>
      <c r="L612" s="32"/>
      <c r="M612" s="152"/>
      <c r="T612" s="56"/>
      <c r="AT612" s="17" t="s">
        <v>198</v>
      </c>
      <c r="AU612" s="17" t="s">
        <v>87</v>
      </c>
    </row>
    <row r="613" spans="2:65" s="13" customFormat="1" x14ac:dyDescent="0.2">
      <c r="B613" s="159"/>
      <c r="D613" s="149" t="s">
        <v>199</v>
      </c>
      <c r="E613" s="160" t="s">
        <v>1</v>
      </c>
      <c r="F613" s="161" t="s">
        <v>1279</v>
      </c>
      <c r="H613" s="162">
        <v>1</v>
      </c>
      <c r="I613" s="163"/>
      <c r="L613" s="159"/>
      <c r="M613" s="164"/>
      <c r="T613" s="165"/>
      <c r="AT613" s="160" t="s">
        <v>199</v>
      </c>
      <c r="AU613" s="160" t="s">
        <v>87</v>
      </c>
      <c r="AV613" s="13" t="s">
        <v>87</v>
      </c>
      <c r="AW613" s="13" t="s">
        <v>33</v>
      </c>
      <c r="AX613" s="13" t="s">
        <v>85</v>
      </c>
      <c r="AY613" s="160" t="s">
        <v>185</v>
      </c>
    </row>
    <row r="614" spans="2:65" s="1" customFormat="1" ht="16.5" customHeight="1" x14ac:dyDescent="0.2">
      <c r="B614" s="32"/>
      <c r="C614" s="136" t="s">
        <v>1280</v>
      </c>
      <c r="D614" s="136" t="s">
        <v>191</v>
      </c>
      <c r="E614" s="137" t="s">
        <v>826</v>
      </c>
      <c r="F614" s="138" t="s">
        <v>827</v>
      </c>
      <c r="G614" s="139" t="s">
        <v>532</v>
      </c>
      <c r="H614" s="140">
        <v>2</v>
      </c>
      <c r="I614" s="141"/>
      <c r="J614" s="142">
        <f>ROUND(I614*H614,2)</f>
        <v>0</v>
      </c>
      <c r="K614" s="138" t="s">
        <v>195</v>
      </c>
      <c r="L614" s="32"/>
      <c r="M614" s="143" t="s">
        <v>1</v>
      </c>
      <c r="N614" s="144" t="s">
        <v>42</v>
      </c>
      <c r="P614" s="145">
        <f>O614*H614</f>
        <v>0</v>
      </c>
      <c r="Q614" s="145">
        <v>0.11241</v>
      </c>
      <c r="R614" s="145">
        <f>Q614*H614</f>
        <v>0.22481999999999999</v>
      </c>
      <c r="S614" s="145">
        <v>0</v>
      </c>
      <c r="T614" s="146">
        <f>S614*H614</f>
        <v>0</v>
      </c>
      <c r="AR614" s="147" t="s">
        <v>184</v>
      </c>
      <c r="AT614" s="147" t="s">
        <v>191</v>
      </c>
      <c r="AU614" s="147" t="s">
        <v>87</v>
      </c>
      <c r="AY614" s="17" t="s">
        <v>185</v>
      </c>
      <c r="BE614" s="148">
        <f>IF(N614="základní",J614,0)</f>
        <v>0</v>
      </c>
      <c r="BF614" s="148">
        <f>IF(N614="snížená",J614,0)</f>
        <v>0</v>
      </c>
      <c r="BG614" s="148">
        <f>IF(N614="zákl. přenesená",J614,0)</f>
        <v>0</v>
      </c>
      <c r="BH614" s="148">
        <f>IF(N614="sníž. přenesená",J614,0)</f>
        <v>0</v>
      </c>
      <c r="BI614" s="148">
        <f>IF(N614="nulová",J614,0)</f>
        <v>0</v>
      </c>
      <c r="BJ614" s="17" t="s">
        <v>85</v>
      </c>
      <c r="BK614" s="148">
        <f>ROUND(I614*H614,2)</f>
        <v>0</v>
      </c>
      <c r="BL614" s="17" t="s">
        <v>184</v>
      </c>
      <c r="BM614" s="147" t="s">
        <v>1281</v>
      </c>
    </row>
    <row r="615" spans="2:65" s="1" customFormat="1" x14ac:dyDescent="0.2">
      <c r="B615" s="32"/>
      <c r="D615" s="149" t="s">
        <v>198</v>
      </c>
      <c r="F615" s="150" t="s">
        <v>829</v>
      </c>
      <c r="I615" s="151"/>
      <c r="L615" s="32"/>
      <c r="M615" s="152"/>
      <c r="T615" s="56"/>
      <c r="AT615" s="17" t="s">
        <v>198</v>
      </c>
      <c r="AU615" s="17" t="s">
        <v>87</v>
      </c>
    </row>
    <row r="616" spans="2:65" s="13" customFormat="1" x14ac:dyDescent="0.2">
      <c r="B616" s="159"/>
      <c r="D616" s="149" t="s">
        <v>199</v>
      </c>
      <c r="E616" s="160" t="s">
        <v>1</v>
      </c>
      <c r="F616" s="161" t="s">
        <v>1282</v>
      </c>
      <c r="H616" s="162">
        <v>1</v>
      </c>
      <c r="I616" s="163"/>
      <c r="L616" s="159"/>
      <c r="M616" s="164"/>
      <c r="T616" s="165"/>
      <c r="AT616" s="160" t="s">
        <v>199</v>
      </c>
      <c r="AU616" s="160" t="s">
        <v>87</v>
      </c>
      <c r="AV616" s="13" t="s">
        <v>87</v>
      </c>
      <c r="AW616" s="13" t="s">
        <v>33</v>
      </c>
      <c r="AX616" s="13" t="s">
        <v>77</v>
      </c>
      <c r="AY616" s="160" t="s">
        <v>185</v>
      </c>
    </row>
    <row r="617" spans="2:65" s="13" customFormat="1" x14ac:dyDescent="0.2">
      <c r="B617" s="159"/>
      <c r="D617" s="149" t="s">
        <v>199</v>
      </c>
      <c r="E617" s="160" t="s">
        <v>1</v>
      </c>
      <c r="F617" s="161" t="s">
        <v>1283</v>
      </c>
      <c r="H617" s="162">
        <v>1</v>
      </c>
      <c r="I617" s="163"/>
      <c r="L617" s="159"/>
      <c r="M617" s="164"/>
      <c r="T617" s="165"/>
      <c r="AT617" s="160" t="s">
        <v>199</v>
      </c>
      <c r="AU617" s="160" t="s">
        <v>87</v>
      </c>
      <c r="AV617" s="13" t="s">
        <v>87</v>
      </c>
      <c r="AW617" s="13" t="s">
        <v>33</v>
      </c>
      <c r="AX617" s="13" t="s">
        <v>77</v>
      </c>
      <c r="AY617" s="160" t="s">
        <v>185</v>
      </c>
    </row>
    <row r="618" spans="2:65" s="14" customFormat="1" x14ac:dyDescent="0.2">
      <c r="B618" s="169"/>
      <c r="D618" s="149" t="s">
        <v>199</v>
      </c>
      <c r="E618" s="170" t="s">
        <v>1</v>
      </c>
      <c r="F618" s="171" t="s">
        <v>324</v>
      </c>
      <c r="H618" s="172">
        <v>2</v>
      </c>
      <c r="I618" s="173"/>
      <c r="L618" s="169"/>
      <c r="M618" s="174"/>
      <c r="T618" s="175"/>
      <c r="AT618" s="170" t="s">
        <v>199</v>
      </c>
      <c r="AU618" s="170" t="s">
        <v>87</v>
      </c>
      <c r="AV618" s="14" t="s">
        <v>184</v>
      </c>
      <c r="AW618" s="14" t="s">
        <v>33</v>
      </c>
      <c r="AX618" s="14" t="s">
        <v>85</v>
      </c>
      <c r="AY618" s="170" t="s">
        <v>185</v>
      </c>
    </row>
    <row r="619" spans="2:65" s="1" customFormat="1" ht="16.5" customHeight="1" x14ac:dyDescent="0.2">
      <c r="B619" s="32"/>
      <c r="C619" s="176" t="s">
        <v>1284</v>
      </c>
      <c r="D619" s="176" t="s">
        <v>455</v>
      </c>
      <c r="E619" s="177" t="s">
        <v>1285</v>
      </c>
      <c r="F619" s="178" t="s">
        <v>1286</v>
      </c>
      <c r="G619" s="179" t="s">
        <v>532</v>
      </c>
      <c r="H619" s="180">
        <v>1</v>
      </c>
      <c r="I619" s="181"/>
      <c r="J619" s="182">
        <f>ROUND(I619*H619,2)</f>
        <v>0</v>
      </c>
      <c r="K619" s="178" t="s">
        <v>195</v>
      </c>
      <c r="L619" s="183"/>
      <c r="M619" s="184" t="s">
        <v>1</v>
      </c>
      <c r="N619" s="185" t="s">
        <v>42</v>
      </c>
      <c r="P619" s="145">
        <f>O619*H619</f>
        <v>0</v>
      </c>
      <c r="Q619" s="145">
        <v>6.1000000000000004E-3</v>
      </c>
      <c r="R619" s="145">
        <f>Q619*H619</f>
        <v>6.1000000000000004E-3</v>
      </c>
      <c r="S619" s="145">
        <v>0</v>
      </c>
      <c r="T619" s="146">
        <f>S619*H619</f>
        <v>0</v>
      </c>
      <c r="AR619" s="147" t="s">
        <v>236</v>
      </c>
      <c r="AT619" s="147" t="s">
        <v>455</v>
      </c>
      <c r="AU619" s="147" t="s">
        <v>87</v>
      </c>
      <c r="AY619" s="17" t="s">
        <v>185</v>
      </c>
      <c r="BE619" s="148">
        <f>IF(N619="základní",J619,0)</f>
        <v>0</v>
      </c>
      <c r="BF619" s="148">
        <f>IF(N619="snížená",J619,0)</f>
        <v>0</v>
      </c>
      <c r="BG619" s="148">
        <f>IF(N619="zákl. přenesená",J619,0)</f>
        <v>0</v>
      </c>
      <c r="BH619" s="148">
        <f>IF(N619="sníž. přenesená",J619,0)</f>
        <v>0</v>
      </c>
      <c r="BI619" s="148">
        <f>IF(N619="nulová",J619,0)</f>
        <v>0</v>
      </c>
      <c r="BJ619" s="17" t="s">
        <v>85</v>
      </c>
      <c r="BK619" s="148">
        <f>ROUND(I619*H619,2)</f>
        <v>0</v>
      </c>
      <c r="BL619" s="17" t="s">
        <v>184</v>
      </c>
      <c r="BM619" s="147" t="s">
        <v>1287</v>
      </c>
    </row>
    <row r="620" spans="2:65" s="1" customFormat="1" x14ac:dyDescent="0.2">
      <c r="B620" s="32"/>
      <c r="D620" s="149" t="s">
        <v>198</v>
      </c>
      <c r="F620" s="150" t="s">
        <v>1286</v>
      </c>
      <c r="I620" s="151"/>
      <c r="L620" s="32"/>
      <c r="M620" s="152"/>
      <c r="T620" s="56"/>
      <c r="AT620" s="17" t="s">
        <v>198</v>
      </c>
      <c r="AU620" s="17" t="s">
        <v>87</v>
      </c>
    </row>
    <row r="621" spans="2:65" s="13" customFormat="1" x14ac:dyDescent="0.2">
      <c r="B621" s="159"/>
      <c r="D621" s="149" t="s">
        <v>199</v>
      </c>
      <c r="E621" s="160" t="s">
        <v>1</v>
      </c>
      <c r="F621" s="161" t="s">
        <v>1253</v>
      </c>
      <c r="H621" s="162">
        <v>1</v>
      </c>
      <c r="I621" s="163"/>
      <c r="L621" s="159"/>
      <c r="M621" s="164"/>
      <c r="T621" s="165"/>
      <c r="AT621" s="160" t="s">
        <v>199</v>
      </c>
      <c r="AU621" s="160" t="s">
        <v>87</v>
      </c>
      <c r="AV621" s="13" t="s">
        <v>87</v>
      </c>
      <c r="AW621" s="13" t="s">
        <v>33</v>
      </c>
      <c r="AX621" s="13" t="s">
        <v>85</v>
      </c>
      <c r="AY621" s="160" t="s">
        <v>185</v>
      </c>
    </row>
    <row r="622" spans="2:65" s="1" customFormat="1" ht="16.5" customHeight="1" x14ac:dyDescent="0.2">
      <c r="B622" s="32"/>
      <c r="C622" s="136" t="s">
        <v>1288</v>
      </c>
      <c r="D622" s="136" t="s">
        <v>191</v>
      </c>
      <c r="E622" s="137" t="s">
        <v>1289</v>
      </c>
      <c r="F622" s="138" t="s">
        <v>1290</v>
      </c>
      <c r="G622" s="139" t="s">
        <v>365</v>
      </c>
      <c r="H622" s="140">
        <v>5</v>
      </c>
      <c r="I622" s="141"/>
      <c r="J622" s="142">
        <f>ROUND(I622*H622,2)</f>
        <v>0</v>
      </c>
      <c r="K622" s="138" t="s">
        <v>195</v>
      </c>
      <c r="L622" s="32"/>
      <c r="M622" s="143" t="s">
        <v>1</v>
      </c>
      <c r="N622" s="144" t="s">
        <v>42</v>
      </c>
      <c r="P622" s="145">
        <f>O622*H622</f>
        <v>0</v>
      </c>
      <c r="Q622" s="145">
        <v>1.6000000000000001E-4</v>
      </c>
      <c r="R622" s="145">
        <f>Q622*H622</f>
        <v>8.0000000000000004E-4</v>
      </c>
      <c r="S622" s="145">
        <v>0</v>
      </c>
      <c r="T622" s="146">
        <f>S622*H622</f>
        <v>0</v>
      </c>
      <c r="AR622" s="147" t="s">
        <v>184</v>
      </c>
      <c r="AT622" s="147" t="s">
        <v>191</v>
      </c>
      <c r="AU622" s="147" t="s">
        <v>87</v>
      </c>
      <c r="AY622" s="17" t="s">
        <v>185</v>
      </c>
      <c r="BE622" s="148">
        <f>IF(N622="základní",J622,0)</f>
        <v>0</v>
      </c>
      <c r="BF622" s="148">
        <f>IF(N622="snížená",J622,0)</f>
        <v>0</v>
      </c>
      <c r="BG622" s="148">
        <f>IF(N622="zákl. přenesená",J622,0)</f>
        <v>0</v>
      </c>
      <c r="BH622" s="148">
        <f>IF(N622="sníž. přenesená",J622,0)</f>
        <v>0</v>
      </c>
      <c r="BI622" s="148">
        <f>IF(N622="nulová",J622,0)</f>
        <v>0</v>
      </c>
      <c r="BJ622" s="17" t="s">
        <v>85</v>
      </c>
      <c r="BK622" s="148">
        <f>ROUND(I622*H622,2)</f>
        <v>0</v>
      </c>
      <c r="BL622" s="17" t="s">
        <v>184</v>
      </c>
      <c r="BM622" s="147" t="s">
        <v>1291</v>
      </c>
    </row>
    <row r="623" spans="2:65" s="1" customFormat="1" x14ac:dyDescent="0.2">
      <c r="B623" s="32"/>
      <c r="D623" s="149" t="s">
        <v>198</v>
      </c>
      <c r="F623" s="150" t="s">
        <v>1292</v>
      </c>
      <c r="I623" s="151"/>
      <c r="L623" s="32"/>
      <c r="M623" s="152"/>
      <c r="T623" s="56"/>
      <c r="AT623" s="17" t="s">
        <v>198</v>
      </c>
      <c r="AU623" s="17" t="s">
        <v>87</v>
      </c>
    </row>
    <row r="624" spans="2:65" s="13" customFormat="1" x14ac:dyDescent="0.2">
      <c r="B624" s="159"/>
      <c r="D624" s="149" t="s">
        <v>199</v>
      </c>
      <c r="E624" s="160" t="s">
        <v>1</v>
      </c>
      <c r="F624" s="161" t="s">
        <v>1293</v>
      </c>
      <c r="H624" s="162">
        <v>5</v>
      </c>
      <c r="I624" s="163"/>
      <c r="L624" s="159"/>
      <c r="M624" s="164"/>
      <c r="T624" s="165"/>
      <c r="AT624" s="160" t="s">
        <v>199</v>
      </c>
      <c r="AU624" s="160" t="s">
        <v>87</v>
      </c>
      <c r="AV624" s="13" t="s">
        <v>87</v>
      </c>
      <c r="AW624" s="13" t="s">
        <v>33</v>
      </c>
      <c r="AX624" s="13" t="s">
        <v>85</v>
      </c>
      <c r="AY624" s="160" t="s">
        <v>185</v>
      </c>
    </row>
    <row r="625" spans="2:65" s="1" customFormat="1" ht="16.5" customHeight="1" x14ac:dyDescent="0.2">
      <c r="B625" s="32"/>
      <c r="C625" s="136" t="s">
        <v>1294</v>
      </c>
      <c r="D625" s="136" t="s">
        <v>191</v>
      </c>
      <c r="E625" s="137" t="s">
        <v>1295</v>
      </c>
      <c r="F625" s="138" t="s">
        <v>1296</v>
      </c>
      <c r="G625" s="139" t="s">
        <v>365</v>
      </c>
      <c r="H625" s="140">
        <v>20.399999999999999</v>
      </c>
      <c r="I625" s="141"/>
      <c r="J625" s="142">
        <f>ROUND(I625*H625,2)</f>
        <v>0</v>
      </c>
      <c r="K625" s="138" t="s">
        <v>195</v>
      </c>
      <c r="L625" s="32"/>
      <c r="M625" s="143" t="s">
        <v>1</v>
      </c>
      <c r="N625" s="144" t="s">
        <v>42</v>
      </c>
      <c r="P625" s="145">
        <f>O625*H625</f>
        <v>0</v>
      </c>
      <c r="Q625" s="145">
        <v>1.2999999999999999E-4</v>
      </c>
      <c r="R625" s="145">
        <f>Q625*H625</f>
        <v>2.6519999999999994E-3</v>
      </c>
      <c r="S625" s="145">
        <v>0</v>
      </c>
      <c r="T625" s="146">
        <f>S625*H625</f>
        <v>0</v>
      </c>
      <c r="AR625" s="147" t="s">
        <v>184</v>
      </c>
      <c r="AT625" s="147" t="s">
        <v>191</v>
      </c>
      <c r="AU625" s="147" t="s">
        <v>87</v>
      </c>
      <c r="AY625" s="17" t="s">
        <v>185</v>
      </c>
      <c r="BE625" s="148">
        <f>IF(N625="základní",J625,0)</f>
        <v>0</v>
      </c>
      <c r="BF625" s="148">
        <f>IF(N625="snížená",J625,0)</f>
        <v>0</v>
      </c>
      <c r="BG625" s="148">
        <f>IF(N625="zákl. přenesená",J625,0)</f>
        <v>0</v>
      </c>
      <c r="BH625" s="148">
        <f>IF(N625="sníž. přenesená",J625,0)</f>
        <v>0</v>
      </c>
      <c r="BI625" s="148">
        <f>IF(N625="nulová",J625,0)</f>
        <v>0</v>
      </c>
      <c r="BJ625" s="17" t="s">
        <v>85</v>
      </c>
      <c r="BK625" s="148">
        <f>ROUND(I625*H625,2)</f>
        <v>0</v>
      </c>
      <c r="BL625" s="17" t="s">
        <v>184</v>
      </c>
      <c r="BM625" s="147" t="s">
        <v>1297</v>
      </c>
    </row>
    <row r="626" spans="2:65" s="1" customFormat="1" x14ac:dyDescent="0.2">
      <c r="B626" s="32"/>
      <c r="D626" s="149" t="s">
        <v>198</v>
      </c>
      <c r="F626" s="150" t="s">
        <v>1298</v>
      </c>
      <c r="I626" s="151"/>
      <c r="L626" s="32"/>
      <c r="M626" s="152"/>
      <c r="T626" s="56"/>
      <c r="AT626" s="17" t="s">
        <v>198</v>
      </c>
      <c r="AU626" s="17" t="s">
        <v>87</v>
      </c>
    </row>
    <row r="627" spans="2:65" s="13" customFormat="1" x14ac:dyDescent="0.2">
      <c r="B627" s="159"/>
      <c r="D627" s="149" t="s">
        <v>199</v>
      </c>
      <c r="E627" s="160" t="s">
        <v>1</v>
      </c>
      <c r="F627" s="161" t="s">
        <v>1299</v>
      </c>
      <c r="H627" s="162">
        <v>20.399999999999999</v>
      </c>
      <c r="I627" s="163"/>
      <c r="L627" s="159"/>
      <c r="M627" s="164"/>
      <c r="T627" s="165"/>
      <c r="AT627" s="160" t="s">
        <v>199</v>
      </c>
      <c r="AU627" s="160" t="s">
        <v>87</v>
      </c>
      <c r="AV627" s="13" t="s">
        <v>87</v>
      </c>
      <c r="AW627" s="13" t="s">
        <v>33</v>
      </c>
      <c r="AX627" s="13" t="s">
        <v>85</v>
      </c>
      <c r="AY627" s="160" t="s">
        <v>185</v>
      </c>
    </row>
    <row r="628" spans="2:65" s="1" customFormat="1" ht="16.5" customHeight="1" x14ac:dyDescent="0.2">
      <c r="B628" s="32"/>
      <c r="C628" s="136" t="s">
        <v>1300</v>
      </c>
      <c r="D628" s="136" t="s">
        <v>191</v>
      </c>
      <c r="E628" s="137" t="s">
        <v>1301</v>
      </c>
      <c r="F628" s="138" t="s">
        <v>1302</v>
      </c>
      <c r="G628" s="139" t="s">
        <v>365</v>
      </c>
      <c r="H628" s="140">
        <v>25.4</v>
      </c>
      <c r="I628" s="141"/>
      <c r="J628" s="142">
        <f>ROUND(I628*H628,2)</f>
        <v>0</v>
      </c>
      <c r="K628" s="138" t="s">
        <v>195</v>
      </c>
      <c r="L628" s="32"/>
      <c r="M628" s="143" t="s">
        <v>1</v>
      </c>
      <c r="N628" s="144" t="s">
        <v>42</v>
      </c>
      <c r="P628" s="145">
        <f>O628*H628</f>
        <v>0</v>
      </c>
      <c r="Q628" s="145">
        <v>0</v>
      </c>
      <c r="R628" s="145">
        <f>Q628*H628</f>
        <v>0</v>
      </c>
      <c r="S628" s="145">
        <v>0</v>
      </c>
      <c r="T628" s="146">
        <f>S628*H628</f>
        <v>0</v>
      </c>
      <c r="AR628" s="147" t="s">
        <v>184</v>
      </c>
      <c r="AT628" s="147" t="s">
        <v>191</v>
      </c>
      <c r="AU628" s="147" t="s">
        <v>87</v>
      </c>
      <c r="AY628" s="17" t="s">
        <v>185</v>
      </c>
      <c r="BE628" s="148">
        <f>IF(N628="základní",J628,0)</f>
        <v>0</v>
      </c>
      <c r="BF628" s="148">
        <f>IF(N628="snížená",J628,0)</f>
        <v>0</v>
      </c>
      <c r="BG628" s="148">
        <f>IF(N628="zákl. přenesená",J628,0)</f>
        <v>0</v>
      </c>
      <c r="BH628" s="148">
        <f>IF(N628="sníž. přenesená",J628,0)</f>
        <v>0</v>
      </c>
      <c r="BI628" s="148">
        <f>IF(N628="nulová",J628,0)</f>
        <v>0</v>
      </c>
      <c r="BJ628" s="17" t="s">
        <v>85</v>
      </c>
      <c r="BK628" s="148">
        <f>ROUND(I628*H628,2)</f>
        <v>0</v>
      </c>
      <c r="BL628" s="17" t="s">
        <v>184</v>
      </c>
      <c r="BM628" s="147" t="s">
        <v>1303</v>
      </c>
    </row>
    <row r="629" spans="2:65" s="1" customFormat="1" x14ac:dyDescent="0.2">
      <c r="B629" s="32"/>
      <c r="D629" s="149" t="s">
        <v>198</v>
      </c>
      <c r="F629" s="150" t="s">
        <v>1304</v>
      </c>
      <c r="I629" s="151"/>
      <c r="L629" s="32"/>
      <c r="M629" s="152"/>
      <c r="T629" s="56"/>
      <c r="AT629" s="17" t="s">
        <v>198</v>
      </c>
      <c r="AU629" s="17" t="s">
        <v>87</v>
      </c>
    </row>
    <row r="630" spans="2:65" s="13" customFormat="1" x14ac:dyDescent="0.2">
      <c r="B630" s="159"/>
      <c r="D630" s="149" t="s">
        <v>199</v>
      </c>
      <c r="E630" s="160" t="s">
        <v>1</v>
      </c>
      <c r="F630" s="161" t="s">
        <v>1305</v>
      </c>
      <c r="H630" s="162">
        <v>25.4</v>
      </c>
      <c r="I630" s="163"/>
      <c r="L630" s="159"/>
      <c r="M630" s="164"/>
      <c r="T630" s="165"/>
      <c r="AT630" s="160" t="s">
        <v>199</v>
      </c>
      <c r="AU630" s="160" t="s">
        <v>87</v>
      </c>
      <c r="AV630" s="13" t="s">
        <v>87</v>
      </c>
      <c r="AW630" s="13" t="s">
        <v>33</v>
      </c>
      <c r="AX630" s="13" t="s">
        <v>85</v>
      </c>
      <c r="AY630" s="160" t="s">
        <v>185</v>
      </c>
    </row>
    <row r="631" spans="2:65" s="1" customFormat="1" ht="16.5" customHeight="1" x14ac:dyDescent="0.2">
      <c r="B631" s="32"/>
      <c r="C631" s="136" t="s">
        <v>1306</v>
      </c>
      <c r="D631" s="136" t="s">
        <v>191</v>
      </c>
      <c r="E631" s="137" t="s">
        <v>1307</v>
      </c>
      <c r="F631" s="138" t="s">
        <v>1308</v>
      </c>
      <c r="G631" s="139" t="s">
        <v>365</v>
      </c>
      <c r="H631" s="140">
        <v>115.2</v>
      </c>
      <c r="I631" s="141"/>
      <c r="J631" s="142">
        <f>ROUND(I631*H631,2)</f>
        <v>0</v>
      </c>
      <c r="K631" s="138" t="s">
        <v>195</v>
      </c>
      <c r="L631" s="32"/>
      <c r="M631" s="143" t="s">
        <v>1</v>
      </c>
      <c r="N631" s="144" t="s">
        <v>42</v>
      </c>
      <c r="P631" s="145">
        <f>O631*H631</f>
        <v>0</v>
      </c>
      <c r="Q631" s="145">
        <v>0.15540000000000001</v>
      </c>
      <c r="R631" s="145">
        <f>Q631*H631</f>
        <v>17.902080000000002</v>
      </c>
      <c r="S631" s="145">
        <v>0</v>
      </c>
      <c r="T631" s="146">
        <f>S631*H631</f>
        <v>0</v>
      </c>
      <c r="AR631" s="147" t="s">
        <v>184</v>
      </c>
      <c r="AT631" s="147" t="s">
        <v>191</v>
      </c>
      <c r="AU631" s="147" t="s">
        <v>87</v>
      </c>
      <c r="AY631" s="17" t="s">
        <v>185</v>
      </c>
      <c r="BE631" s="148">
        <f>IF(N631="základní",J631,0)</f>
        <v>0</v>
      </c>
      <c r="BF631" s="148">
        <f>IF(N631="snížená",J631,0)</f>
        <v>0</v>
      </c>
      <c r="BG631" s="148">
        <f>IF(N631="zákl. přenesená",J631,0)</f>
        <v>0</v>
      </c>
      <c r="BH631" s="148">
        <f>IF(N631="sníž. přenesená",J631,0)</f>
        <v>0</v>
      </c>
      <c r="BI631" s="148">
        <f>IF(N631="nulová",J631,0)</f>
        <v>0</v>
      </c>
      <c r="BJ631" s="17" t="s">
        <v>85</v>
      </c>
      <c r="BK631" s="148">
        <f>ROUND(I631*H631,2)</f>
        <v>0</v>
      </c>
      <c r="BL631" s="17" t="s">
        <v>184</v>
      </c>
      <c r="BM631" s="147" t="s">
        <v>1309</v>
      </c>
    </row>
    <row r="632" spans="2:65" s="1" customFormat="1" ht="19.2" x14ac:dyDescent="0.2">
      <c r="B632" s="32"/>
      <c r="D632" s="149" t="s">
        <v>198</v>
      </c>
      <c r="F632" s="150" t="s">
        <v>1310</v>
      </c>
      <c r="I632" s="151"/>
      <c r="L632" s="32"/>
      <c r="M632" s="152"/>
      <c r="T632" s="56"/>
      <c r="AT632" s="17" t="s">
        <v>198</v>
      </c>
      <c r="AU632" s="17" t="s">
        <v>87</v>
      </c>
    </row>
    <row r="633" spans="2:65" s="13" customFormat="1" x14ac:dyDescent="0.2">
      <c r="B633" s="159"/>
      <c r="D633" s="149" t="s">
        <v>199</v>
      </c>
      <c r="E633" s="160" t="s">
        <v>1</v>
      </c>
      <c r="F633" s="161" t="s">
        <v>1311</v>
      </c>
      <c r="H633" s="162">
        <v>115.2</v>
      </c>
      <c r="I633" s="163"/>
      <c r="L633" s="159"/>
      <c r="M633" s="164"/>
      <c r="T633" s="165"/>
      <c r="AT633" s="160" t="s">
        <v>199</v>
      </c>
      <c r="AU633" s="160" t="s">
        <v>87</v>
      </c>
      <c r="AV633" s="13" t="s">
        <v>87</v>
      </c>
      <c r="AW633" s="13" t="s">
        <v>33</v>
      </c>
      <c r="AX633" s="13" t="s">
        <v>85</v>
      </c>
      <c r="AY633" s="160" t="s">
        <v>185</v>
      </c>
    </row>
    <row r="634" spans="2:65" s="1" customFormat="1" ht="16.5" customHeight="1" x14ac:dyDescent="0.2">
      <c r="B634" s="32"/>
      <c r="C634" s="176" t="s">
        <v>1312</v>
      </c>
      <c r="D634" s="176" t="s">
        <v>455</v>
      </c>
      <c r="E634" s="177" t="s">
        <v>1313</v>
      </c>
      <c r="F634" s="178" t="s">
        <v>1314</v>
      </c>
      <c r="G634" s="179" t="s">
        <v>365</v>
      </c>
      <c r="H634" s="180">
        <v>113.41</v>
      </c>
      <c r="I634" s="181"/>
      <c r="J634" s="182">
        <f>ROUND(I634*H634,2)</f>
        <v>0</v>
      </c>
      <c r="K634" s="178" t="s">
        <v>195</v>
      </c>
      <c r="L634" s="183"/>
      <c r="M634" s="184" t="s">
        <v>1</v>
      </c>
      <c r="N634" s="185" t="s">
        <v>42</v>
      </c>
      <c r="P634" s="145">
        <f>O634*H634</f>
        <v>0</v>
      </c>
      <c r="Q634" s="145">
        <v>0.08</v>
      </c>
      <c r="R634" s="145">
        <f>Q634*H634</f>
        <v>9.0727999999999991</v>
      </c>
      <c r="S634" s="145">
        <v>0</v>
      </c>
      <c r="T634" s="146">
        <f>S634*H634</f>
        <v>0</v>
      </c>
      <c r="AR634" s="147" t="s">
        <v>236</v>
      </c>
      <c r="AT634" s="147" t="s">
        <v>455</v>
      </c>
      <c r="AU634" s="147" t="s">
        <v>87</v>
      </c>
      <c r="AY634" s="17" t="s">
        <v>185</v>
      </c>
      <c r="BE634" s="148">
        <f>IF(N634="základní",J634,0)</f>
        <v>0</v>
      </c>
      <c r="BF634" s="148">
        <f>IF(N634="snížená",J634,0)</f>
        <v>0</v>
      </c>
      <c r="BG634" s="148">
        <f>IF(N634="zákl. přenesená",J634,0)</f>
        <v>0</v>
      </c>
      <c r="BH634" s="148">
        <f>IF(N634="sníž. přenesená",J634,0)</f>
        <v>0</v>
      </c>
      <c r="BI634" s="148">
        <f>IF(N634="nulová",J634,0)</f>
        <v>0</v>
      </c>
      <c r="BJ634" s="17" t="s">
        <v>85</v>
      </c>
      <c r="BK634" s="148">
        <f>ROUND(I634*H634,2)</f>
        <v>0</v>
      </c>
      <c r="BL634" s="17" t="s">
        <v>184</v>
      </c>
      <c r="BM634" s="147" t="s">
        <v>1315</v>
      </c>
    </row>
    <row r="635" spans="2:65" s="1" customFormat="1" x14ac:dyDescent="0.2">
      <c r="B635" s="32"/>
      <c r="D635" s="149" t="s">
        <v>198</v>
      </c>
      <c r="F635" s="150" t="s">
        <v>1314</v>
      </c>
      <c r="I635" s="151"/>
      <c r="L635" s="32"/>
      <c r="M635" s="152"/>
      <c r="T635" s="56"/>
      <c r="AT635" s="17" t="s">
        <v>198</v>
      </c>
      <c r="AU635" s="17" t="s">
        <v>87</v>
      </c>
    </row>
    <row r="636" spans="2:65" s="13" customFormat="1" x14ac:dyDescent="0.2">
      <c r="B636" s="159"/>
      <c r="D636" s="149" t="s">
        <v>199</v>
      </c>
      <c r="E636" s="160" t="s">
        <v>1</v>
      </c>
      <c r="F636" s="161" t="s">
        <v>1316</v>
      </c>
      <c r="H636" s="162">
        <v>115.2</v>
      </c>
      <c r="I636" s="163"/>
      <c r="L636" s="159"/>
      <c r="M636" s="164"/>
      <c r="T636" s="165"/>
      <c r="AT636" s="160" t="s">
        <v>199</v>
      </c>
      <c r="AU636" s="160" t="s">
        <v>87</v>
      </c>
      <c r="AV636" s="13" t="s">
        <v>87</v>
      </c>
      <c r="AW636" s="13" t="s">
        <v>33</v>
      </c>
      <c r="AX636" s="13" t="s">
        <v>77</v>
      </c>
      <c r="AY636" s="160" t="s">
        <v>185</v>
      </c>
    </row>
    <row r="637" spans="2:65" s="13" customFormat="1" x14ac:dyDescent="0.2">
      <c r="B637" s="159"/>
      <c r="D637" s="149" t="s">
        <v>199</v>
      </c>
      <c r="E637" s="160" t="s">
        <v>1</v>
      </c>
      <c r="F637" s="161" t="s">
        <v>1317</v>
      </c>
      <c r="H637" s="162">
        <v>-1.79</v>
      </c>
      <c r="I637" s="163"/>
      <c r="L637" s="159"/>
      <c r="M637" s="164"/>
      <c r="T637" s="165"/>
      <c r="AT637" s="160" t="s">
        <v>199</v>
      </c>
      <c r="AU637" s="160" t="s">
        <v>87</v>
      </c>
      <c r="AV637" s="13" t="s">
        <v>87</v>
      </c>
      <c r="AW637" s="13" t="s">
        <v>33</v>
      </c>
      <c r="AX637" s="13" t="s">
        <v>77</v>
      </c>
      <c r="AY637" s="160" t="s">
        <v>185</v>
      </c>
    </row>
    <row r="638" spans="2:65" s="14" customFormat="1" x14ac:dyDescent="0.2">
      <c r="B638" s="169"/>
      <c r="D638" s="149" t="s">
        <v>199</v>
      </c>
      <c r="E638" s="170" t="s">
        <v>1</v>
      </c>
      <c r="F638" s="171" t="s">
        <v>324</v>
      </c>
      <c r="H638" s="172">
        <v>113.41</v>
      </c>
      <c r="I638" s="173"/>
      <c r="L638" s="169"/>
      <c r="M638" s="174"/>
      <c r="T638" s="175"/>
      <c r="AT638" s="170" t="s">
        <v>199</v>
      </c>
      <c r="AU638" s="170" t="s">
        <v>87</v>
      </c>
      <c r="AV638" s="14" t="s">
        <v>184</v>
      </c>
      <c r="AW638" s="14" t="s">
        <v>33</v>
      </c>
      <c r="AX638" s="14" t="s">
        <v>85</v>
      </c>
      <c r="AY638" s="170" t="s">
        <v>185</v>
      </c>
    </row>
    <row r="639" spans="2:65" s="1" customFormat="1" ht="16.5" customHeight="1" x14ac:dyDescent="0.2">
      <c r="B639" s="32"/>
      <c r="C639" s="176" t="s">
        <v>1318</v>
      </c>
      <c r="D639" s="176" t="s">
        <v>455</v>
      </c>
      <c r="E639" s="177" t="s">
        <v>1319</v>
      </c>
      <c r="F639" s="178" t="s">
        <v>1320</v>
      </c>
      <c r="G639" s="179" t="s">
        <v>365</v>
      </c>
      <c r="H639" s="180">
        <v>1.79</v>
      </c>
      <c r="I639" s="181"/>
      <c r="J639" s="182">
        <f>ROUND(I639*H639,2)</f>
        <v>0</v>
      </c>
      <c r="K639" s="178" t="s">
        <v>195</v>
      </c>
      <c r="L639" s="183"/>
      <c r="M639" s="184" t="s">
        <v>1</v>
      </c>
      <c r="N639" s="185" t="s">
        <v>42</v>
      </c>
      <c r="P639" s="145">
        <f>O639*H639</f>
        <v>0</v>
      </c>
      <c r="Q639" s="145">
        <v>0.12</v>
      </c>
      <c r="R639" s="145">
        <f>Q639*H639</f>
        <v>0.21479999999999999</v>
      </c>
      <c r="S639" s="145">
        <v>0</v>
      </c>
      <c r="T639" s="146">
        <f>S639*H639</f>
        <v>0</v>
      </c>
      <c r="AR639" s="147" t="s">
        <v>236</v>
      </c>
      <c r="AT639" s="147" t="s">
        <v>455</v>
      </c>
      <c r="AU639" s="147" t="s">
        <v>87</v>
      </c>
      <c r="AY639" s="17" t="s">
        <v>185</v>
      </c>
      <c r="BE639" s="148">
        <f>IF(N639="základní",J639,0)</f>
        <v>0</v>
      </c>
      <c r="BF639" s="148">
        <f>IF(N639="snížená",J639,0)</f>
        <v>0</v>
      </c>
      <c r="BG639" s="148">
        <f>IF(N639="zákl. přenesená",J639,0)</f>
        <v>0</v>
      </c>
      <c r="BH639" s="148">
        <f>IF(N639="sníž. přenesená",J639,0)</f>
        <v>0</v>
      </c>
      <c r="BI639" s="148">
        <f>IF(N639="nulová",J639,0)</f>
        <v>0</v>
      </c>
      <c r="BJ639" s="17" t="s">
        <v>85</v>
      </c>
      <c r="BK639" s="148">
        <f>ROUND(I639*H639,2)</f>
        <v>0</v>
      </c>
      <c r="BL639" s="17" t="s">
        <v>184</v>
      </c>
      <c r="BM639" s="147" t="s">
        <v>1321</v>
      </c>
    </row>
    <row r="640" spans="2:65" s="1" customFormat="1" x14ac:dyDescent="0.2">
      <c r="B640" s="32"/>
      <c r="D640" s="149" t="s">
        <v>198</v>
      </c>
      <c r="F640" s="150" t="s">
        <v>1320</v>
      </c>
      <c r="I640" s="151"/>
      <c r="L640" s="32"/>
      <c r="M640" s="152"/>
      <c r="T640" s="56"/>
      <c r="AT640" s="17" t="s">
        <v>198</v>
      </c>
      <c r="AU640" s="17" t="s">
        <v>87</v>
      </c>
    </row>
    <row r="641" spans="2:65" s="13" customFormat="1" x14ac:dyDescent="0.2">
      <c r="B641" s="159"/>
      <c r="D641" s="149" t="s">
        <v>199</v>
      </c>
      <c r="E641" s="160" t="s">
        <v>1</v>
      </c>
      <c r="F641" s="161" t="s">
        <v>1322</v>
      </c>
      <c r="H641" s="162">
        <v>1.79</v>
      </c>
      <c r="I641" s="163"/>
      <c r="L641" s="159"/>
      <c r="M641" s="164"/>
      <c r="T641" s="165"/>
      <c r="AT641" s="160" t="s">
        <v>199</v>
      </c>
      <c r="AU641" s="160" t="s">
        <v>87</v>
      </c>
      <c r="AV641" s="13" t="s">
        <v>87</v>
      </c>
      <c r="AW641" s="13" t="s">
        <v>33</v>
      </c>
      <c r="AX641" s="13" t="s">
        <v>85</v>
      </c>
      <c r="AY641" s="160" t="s">
        <v>185</v>
      </c>
    </row>
    <row r="642" spans="2:65" s="1" customFormat="1" ht="16.5" customHeight="1" x14ac:dyDescent="0.2">
      <c r="B642" s="32"/>
      <c r="C642" s="136" t="s">
        <v>1323</v>
      </c>
      <c r="D642" s="136" t="s">
        <v>191</v>
      </c>
      <c r="E642" s="137" t="s">
        <v>832</v>
      </c>
      <c r="F642" s="138" t="s">
        <v>833</v>
      </c>
      <c r="G642" s="139" t="s">
        <v>365</v>
      </c>
      <c r="H642" s="140">
        <v>235.9</v>
      </c>
      <c r="I642" s="141"/>
      <c r="J642" s="142">
        <f>ROUND(I642*H642,2)</f>
        <v>0</v>
      </c>
      <c r="K642" s="138" t="s">
        <v>195</v>
      </c>
      <c r="L642" s="32"/>
      <c r="M642" s="143" t="s">
        <v>1</v>
      </c>
      <c r="N642" s="144" t="s">
        <v>42</v>
      </c>
      <c r="P642" s="145">
        <f>O642*H642</f>
        <v>0</v>
      </c>
      <c r="Q642" s="145">
        <v>0.1295</v>
      </c>
      <c r="R642" s="145">
        <f>Q642*H642</f>
        <v>30.549050000000001</v>
      </c>
      <c r="S642" s="145">
        <v>0</v>
      </c>
      <c r="T642" s="146">
        <f>S642*H642</f>
        <v>0</v>
      </c>
      <c r="AR642" s="147" t="s">
        <v>184</v>
      </c>
      <c r="AT642" s="147" t="s">
        <v>191</v>
      </c>
      <c r="AU642" s="147" t="s">
        <v>87</v>
      </c>
      <c r="AY642" s="17" t="s">
        <v>185</v>
      </c>
      <c r="BE642" s="148">
        <f>IF(N642="základní",J642,0)</f>
        <v>0</v>
      </c>
      <c r="BF642" s="148">
        <f>IF(N642="snížená",J642,0)</f>
        <v>0</v>
      </c>
      <c r="BG642" s="148">
        <f>IF(N642="zákl. přenesená",J642,0)</f>
        <v>0</v>
      </c>
      <c r="BH642" s="148">
        <f>IF(N642="sníž. přenesená",J642,0)</f>
        <v>0</v>
      </c>
      <c r="BI642" s="148">
        <f>IF(N642="nulová",J642,0)</f>
        <v>0</v>
      </c>
      <c r="BJ642" s="17" t="s">
        <v>85</v>
      </c>
      <c r="BK642" s="148">
        <f>ROUND(I642*H642,2)</f>
        <v>0</v>
      </c>
      <c r="BL642" s="17" t="s">
        <v>184</v>
      </c>
      <c r="BM642" s="147" t="s">
        <v>834</v>
      </c>
    </row>
    <row r="643" spans="2:65" s="1" customFormat="1" ht="19.2" x14ac:dyDescent="0.2">
      <c r="B643" s="32"/>
      <c r="D643" s="149" t="s">
        <v>198</v>
      </c>
      <c r="F643" s="150" t="s">
        <v>835</v>
      </c>
      <c r="I643" s="151"/>
      <c r="L643" s="32"/>
      <c r="M643" s="152"/>
      <c r="T643" s="56"/>
      <c r="AT643" s="17" t="s">
        <v>198</v>
      </c>
      <c r="AU643" s="17" t="s">
        <v>87</v>
      </c>
    </row>
    <row r="644" spans="2:65" s="13" customFormat="1" x14ac:dyDescent="0.2">
      <c r="B644" s="159"/>
      <c r="D644" s="149" t="s">
        <v>199</v>
      </c>
      <c r="E644" s="160" t="s">
        <v>1</v>
      </c>
      <c r="F644" s="161" t="s">
        <v>1324</v>
      </c>
      <c r="H644" s="162">
        <v>95.3</v>
      </c>
      <c r="I644" s="163"/>
      <c r="L644" s="159"/>
      <c r="M644" s="164"/>
      <c r="T644" s="165"/>
      <c r="AT644" s="160" t="s">
        <v>199</v>
      </c>
      <c r="AU644" s="160" t="s">
        <v>87</v>
      </c>
      <c r="AV644" s="13" t="s">
        <v>87</v>
      </c>
      <c r="AW644" s="13" t="s">
        <v>33</v>
      </c>
      <c r="AX644" s="13" t="s">
        <v>77</v>
      </c>
      <c r="AY644" s="160" t="s">
        <v>185</v>
      </c>
    </row>
    <row r="645" spans="2:65" s="13" customFormat="1" x14ac:dyDescent="0.2">
      <c r="B645" s="159"/>
      <c r="D645" s="149" t="s">
        <v>199</v>
      </c>
      <c r="E645" s="160" t="s">
        <v>1</v>
      </c>
      <c r="F645" s="161" t="s">
        <v>1325</v>
      </c>
      <c r="H645" s="162">
        <v>140.6</v>
      </c>
      <c r="I645" s="163"/>
      <c r="L645" s="159"/>
      <c r="M645" s="164"/>
      <c r="T645" s="165"/>
      <c r="AT645" s="160" t="s">
        <v>199</v>
      </c>
      <c r="AU645" s="160" t="s">
        <v>87</v>
      </c>
      <c r="AV645" s="13" t="s">
        <v>87</v>
      </c>
      <c r="AW645" s="13" t="s">
        <v>33</v>
      </c>
      <c r="AX645" s="13" t="s">
        <v>77</v>
      </c>
      <c r="AY645" s="160" t="s">
        <v>185</v>
      </c>
    </row>
    <row r="646" spans="2:65" s="14" customFormat="1" x14ac:dyDescent="0.2">
      <c r="B646" s="169"/>
      <c r="D646" s="149" t="s">
        <v>199</v>
      </c>
      <c r="E646" s="170" t="s">
        <v>1</v>
      </c>
      <c r="F646" s="171" t="s">
        <v>324</v>
      </c>
      <c r="H646" s="172">
        <v>235.9</v>
      </c>
      <c r="I646" s="173"/>
      <c r="L646" s="169"/>
      <c r="M646" s="174"/>
      <c r="T646" s="175"/>
      <c r="AT646" s="170" t="s">
        <v>199</v>
      </c>
      <c r="AU646" s="170" t="s">
        <v>87</v>
      </c>
      <c r="AV646" s="14" t="s">
        <v>184</v>
      </c>
      <c r="AW646" s="14" t="s">
        <v>33</v>
      </c>
      <c r="AX646" s="14" t="s">
        <v>85</v>
      </c>
      <c r="AY646" s="170" t="s">
        <v>185</v>
      </c>
    </row>
    <row r="647" spans="2:65" s="1" customFormat="1" ht="16.5" customHeight="1" x14ac:dyDescent="0.2">
      <c r="B647" s="32"/>
      <c r="C647" s="176" t="s">
        <v>1326</v>
      </c>
      <c r="D647" s="176" t="s">
        <v>455</v>
      </c>
      <c r="E647" s="177" t="s">
        <v>1327</v>
      </c>
      <c r="F647" s="178" t="s">
        <v>1328</v>
      </c>
      <c r="G647" s="179" t="s">
        <v>365</v>
      </c>
      <c r="H647" s="180">
        <v>95.3</v>
      </c>
      <c r="I647" s="181"/>
      <c r="J647" s="182">
        <f>ROUND(I647*H647,2)</f>
        <v>0</v>
      </c>
      <c r="K647" s="178" t="s">
        <v>195</v>
      </c>
      <c r="L647" s="183"/>
      <c r="M647" s="184" t="s">
        <v>1</v>
      </c>
      <c r="N647" s="185" t="s">
        <v>42</v>
      </c>
      <c r="P647" s="145">
        <f>O647*H647</f>
        <v>0</v>
      </c>
      <c r="Q647" s="145">
        <v>4.4999999999999998E-2</v>
      </c>
      <c r="R647" s="145">
        <f>Q647*H647</f>
        <v>4.2885</v>
      </c>
      <c r="S647" s="145">
        <v>0</v>
      </c>
      <c r="T647" s="146">
        <f>S647*H647</f>
        <v>0</v>
      </c>
      <c r="AR647" s="147" t="s">
        <v>236</v>
      </c>
      <c r="AT647" s="147" t="s">
        <v>455</v>
      </c>
      <c r="AU647" s="147" t="s">
        <v>87</v>
      </c>
      <c r="AY647" s="17" t="s">
        <v>185</v>
      </c>
      <c r="BE647" s="148">
        <f>IF(N647="základní",J647,0)</f>
        <v>0</v>
      </c>
      <c r="BF647" s="148">
        <f>IF(N647="snížená",J647,0)</f>
        <v>0</v>
      </c>
      <c r="BG647" s="148">
        <f>IF(N647="zákl. přenesená",J647,0)</f>
        <v>0</v>
      </c>
      <c r="BH647" s="148">
        <f>IF(N647="sníž. přenesená",J647,0)</f>
        <v>0</v>
      </c>
      <c r="BI647" s="148">
        <f>IF(N647="nulová",J647,0)</f>
        <v>0</v>
      </c>
      <c r="BJ647" s="17" t="s">
        <v>85</v>
      </c>
      <c r="BK647" s="148">
        <f>ROUND(I647*H647,2)</f>
        <v>0</v>
      </c>
      <c r="BL647" s="17" t="s">
        <v>184</v>
      </c>
      <c r="BM647" s="147" t="s">
        <v>1329</v>
      </c>
    </row>
    <row r="648" spans="2:65" s="1" customFormat="1" x14ac:dyDescent="0.2">
      <c r="B648" s="32"/>
      <c r="D648" s="149" t="s">
        <v>198</v>
      </c>
      <c r="F648" s="150" t="s">
        <v>1328</v>
      </c>
      <c r="I648" s="151"/>
      <c r="L648" s="32"/>
      <c r="M648" s="152"/>
      <c r="T648" s="56"/>
      <c r="AT648" s="17" t="s">
        <v>198</v>
      </c>
      <c r="AU648" s="17" t="s">
        <v>87</v>
      </c>
    </row>
    <row r="649" spans="2:65" s="13" customFormat="1" x14ac:dyDescent="0.2">
      <c r="B649" s="159"/>
      <c r="D649" s="149" t="s">
        <v>199</v>
      </c>
      <c r="E649" s="160" t="s">
        <v>1</v>
      </c>
      <c r="F649" s="161" t="s">
        <v>1330</v>
      </c>
      <c r="H649" s="162">
        <v>95.3</v>
      </c>
      <c r="I649" s="163"/>
      <c r="L649" s="159"/>
      <c r="M649" s="164"/>
      <c r="T649" s="165"/>
      <c r="AT649" s="160" t="s">
        <v>199</v>
      </c>
      <c r="AU649" s="160" t="s">
        <v>87</v>
      </c>
      <c r="AV649" s="13" t="s">
        <v>87</v>
      </c>
      <c r="AW649" s="13" t="s">
        <v>33</v>
      </c>
      <c r="AX649" s="13" t="s">
        <v>85</v>
      </c>
      <c r="AY649" s="160" t="s">
        <v>185</v>
      </c>
    </row>
    <row r="650" spans="2:65" s="1" customFormat="1" ht="16.5" customHeight="1" x14ac:dyDescent="0.2">
      <c r="B650" s="32"/>
      <c r="C650" s="176" t="s">
        <v>1331</v>
      </c>
      <c r="D650" s="176" t="s">
        <v>455</v>
      </c>
      <c r="E650" s="177" t="s">
        <v>838</v>
      </c>
      <c r="F650" s="178" t="s">
        <v>839</v>
      </c>
      <c r="G650" s="179" t="s">
        <v>365</v>
      </c>
      <c r="H650" s="180">
        <v>140.6</v>
      </c>
      <c r="I650" s="181"/>
      <c r="J650" s="182">
        <f>ROUND(I650*H650,2)</f>
        <v>0</v>
      </c>
      <c r="K650" s="178" t="s">
        <v>195</v>
      </c>
      <c r="L650" s="183"/>
      <c r="M650" s="184" t="s">
        <v>1</v>
      </c>
      <c r="N650" s="185" t="s">
        <v>42</v>
      </c>
      <c r="P650" s="145">
        <f>O650*H650</f>
        <v>0</v>
      </c>
      <c r="Q650" s="145">
        <v>5.6120000000000003E-2</v>
      </c>
      <c r="R650" s="145">
        <f>Q650*H650</f>
        <v>7.8904719999999999</v>
      </c>
      <c r="S650" s="145">
        <v>0</v>
      </c>
      <c r="T650" s="146">
        <f>S650*H650</f>
        <v>0</v>
      </c>
      <c r="AR650" s="147" t="s">
        <v>236</v>
      </c>
      <c r="AT650" s="147" t="s">
        <v>455</v>
      </c>
      <c r="AU650" s="147" t="s">
        <v>87</v>
      </c>
      <c r="AY650" s="17" t="s">
        <v>185</v>
      </c>
      <c r="BE650" s="148">
        <f>IF(N650="základní",J650,0)</f>
        <v>0</v>
      </c>
      <c r="BF650" s="148">
        <f>IF(N650="snížená",J650,0)</f>
        <v>0</v>
      </c>
      <c r="BG650" s="148">
        <f>IF(N650="zákl. přenesená",J650,0)</f>
        <v>0</v>
      </c>
      <c r="BH650" s="148">
        <f>IF(N650="sníž. přenesená",J650,0)</f>
        <v>0</v>
      </c>
      <c r="BI650" s="148">
        <f>IF(N650="nulová",J650,0)</f>
        <v>0</v>
      </c>
      <c r="BJ650" s="17" t="s">
        <v>85</v>
      </c>
      <c r="BK650" s="148">
        <f>ROUND(I650*H650,2)</f>
        <v>0</v>
      </c>
      <c r="BL650" s="17" t="s">
        <v>184</v>
      </c>
      <c r="BM650" s="147" t="s">
        <v>840</v>
      </c>
    </row>
    <row r="651" spans="2:65" s="1" customFormat="1" x14ac:dyDescent="0.2">
      <c r="B651" s="32"/>
      <c r="D651" s="149" t="s">
        <v>198</v>
      </c>
      <c r="F651" s="150" t="s">
        <v>839</v>
      </c>
      <c r="I651" s="151"/>
      <c r="L651" s="32"/>
      <c r="M651" s="152"/>
      <c r="T651" s="56"/>
      <c r="AT651" s="17" t="s">
        <v>198</v>
      </c>
      <c r="AU651" s="17" t="s">
        <v>87</v>
      </c>
    </row>
    <row r="652" spans="2:65" s="13" customFormat="1" x14ac:dyDescent="0.2">
      <c r="B652" s="159"/>
      <c r="D652" s="149" t="s">
        <v>199</v>
      </c>
      <c r="E652" s="160" t="s">
        <v>1</v>
      </c>
      <c r="F652" s="161" t="s">
        <v>1332</v>
      </c>
      <c r="H652" s="162">
        <v>140.6</v>
      </c>
      <c r="I652" s="163"/>
      <c r="L652" s="159"/>
      <c r="M652" s="164"/>
      <c r="T652" s="165"/>
      <c r="AT652" s="160" t="s">
        <v>199</v>
      </c>
      <c r="AU652" s="160" t="s">
        <v>87</v>
      </c>
      <c r="AV652" s="13" t="s">
        <v>87</v>
      </c>
      <c r="AW652" s="13" t="s">
        <v>33</v>
      </c>
      <c r="AX652" s="13" t="s">
        <v>85</v>
      </c>
      <c r="AY652" s="160" t="s">
        <v>185</v>
      </c>
    </row>
    <row r="653" spans="2:65" s="1" customFormat="1" ht="16.5" customHeight="1" x14ac:dyDescent="0.2">
      <c r="B653" s="32"/>
      <c r="C653" s="136" t="s">
        <v>1333</v>
      </c>
      <c r="D653" s="136" t="s">
        <v>191</v>
      </c>
      <c r="E653" s="137" t="s">
        <v>843</v>
      </c>
      <c r="F653" s="138" t="s">
        <v>844</v>
      </c>
      <c r="G653" s="139" t="s">
        <v>365</v>
      </c>
      <c r="H653" s="140">
        <v>99.5</v>
      </c>
      <c r="I653" s="141"/>
      <c r="J653" s="142">
        <f>ROUND(I653*H653,2)</f>
        <v>0</v>
      </c>
      <c r="K653" s="138" t="s">
        <v>195</v>
      </c>
      <c r="L653" s="32"/>
      <c r="M653" s="143" t="s">
        <v>1</v>
      </c>
      <c r="N653" s="144" t="s">
        <v>42</v>
      </c>
      <c r="P653" s="145">
        <f>O653*H653</f>
        <v>0</v>
      </c>
      <c r="Q653" s="145">
        <v>0.16849</v>
      </c>
      <c r="R653" s="145">
        <f>Q653*H653</f>
        <v>16.764755000000001</v>
      </c>
      <c r="S653" s="145">
        <v>0</v>
      </c>
      <c r="T653" s="146">
        <f>S653*H653</f>
        <v>0</v>
      </c>
      <c r="AR653" s="147" t="s">
        <v>184</v>
      </c>
      <c r="AT653" s="147" t="s">
        <v>191</v>
      </c>
      <c r="AU653" s="147" t="s">
        <v>87</v>
      </c>
      <c r="AY653" s="17" t="s">
        <v>185</v>
      </c>
      <c r="BE653" s="148">
        <f>IF(N653="základní",J653,0)</f>
        <v>0</v>
      </c>
      <c r="BF653" s="148">
        <f>IF(N653="snížená",J653,0)</f>
        <v>0</v>
      </c>
      <c r="BG653" s="148">
        <f>IF(N653="zákl. přenesená",J653,0)</f>
        <v>0</v>
      </c>
      <c r="BH653" s="148">
        <f>IF(N653="sníž. přenesená",J653,0)</f>
        <v>0</v>
      </c>
      <c r="BI653" s="148">
        <f>IF(N653="nulová",J653,0)</f>
        <v>0</v>
      </c>
      <c r="BJ653" s="17" t="s">
        <v>85</v>
      </c>
      <c r="BK653" s="148">
        <f>ROUND(I653*H653,2)</f>
        <v>0</v>
      </c>
      <c r="BL653" s="17" t="s">
        <v>184</v>
      </c>
      <c r="BM653" s="147" t="s">
        <v>845</v>
      </c>
    </row>
    <row r="654" spans="2:65" s="1" customFormat="1" ht="19.2" x14ac:dyDescent="0.2">
      <c r="B654" s="32"/>
      <c r="D654" s="149" t="s">
        <v>198</v>
      </c>
      <c r="F654" s="150" t="s">
        <v>846</v>
      </c>
      <c r="I654" s="151"/>
      <c r="L654" s="32"/>
      <c r="M654" s="152"/>
      <c r="T654" s="56"/>
      <c r="AT654" s="17" t="s">
        <v>198</v>
      </c>
      <c r="AU654" s="17" t="s">
        <v>87</v>
      </c>
    </row>
    <row r="655" spans="2:65" s="13" customFormat="1" x14ac:dyDescent="0.2">
      <c r="B655" s="159"/>
      <c r="D655" s="149" t="s">
        <v>199</v>
      </c>
      <c r="E655" s="160" t="s">
        <v>1</v>
      </c>
      <c r="F655" s="161" t="s">
        <v>1334</v>
      </c>
      <c r="H655" s="162">
        <v>99.5</v>
      </c>
      <c r="I655" s="163"/>
      <c r="L655" s="159"/>
      <c r="M655" s="164"/>
      <c r="T655" s="165"/>
      <c r="AT655" s="160" t="s">
        <v>199</v>
      </c>
      <c r="AU655" s="160" t="s">
        <v>87</v>
      </c>
      <c r="AV655" s="13" t="s">
        <v>87</v>
      </c>
      <c r="AW655" s="13" t="s">
        <v>33</v>
      </c>
      <c r="AX655" s="13" t="s">
        <v>85</v>
      </c>
      <c r="AY655" s="160" t="s">
        <v>185</v>
      </c>
    </row>
    <row r="656" spans="2:65" s="1" customFormat="1" ht="16.5" customHeight="1" x14ac:dyDescent="0.2">
      <c r="B656" s="32"/>
      <c r="C656" s="176" t="s">
        <v>1335</v>
      </c>
      <c r="D656" s="176" t="s">
        <v>455</v>
      </c>
      <c r="E656" s="177" t="s">
        <v>849</v>
      </c>
      <c r="F656" s="178" t="s">
        <v>850</v>
      </c>
      <c r="G656" s="179" t="s">
        <v>365</v>
      </c>
      <c r="H656" s="180">
        <v>44.198999999999998</v>
      </c>
      <c r="I656" s="181"/>
      <c r="J656" s="182">
        <f>ROUND(I656*H656,2)</f>
        <v>0</v>
      </c>
      <c r="K656" s="178" t="s">
        <v>195</v>
      </c>
      <c r="L656" s="183"/>
      <c r="M656" s="184" t="s">
        <v>1</v>
      </c>
      <c r="N656" s="185" t="s">
        <v>42</v>
      </c>
      <c r="P656" s="145">
        <f>O656*H656</f>
        <v>0</v>
      </c>
      <c r="Q656" s="145">
        <v>0.105</v>
      </c>
      <c r="R656" s="145">
        <f>Q656*H656</f>
        <v>4.6408949999999995</v>
      </c>
      <c r="S656" s="145">
        <v>0</v>
      </c>
      <c r="T656" s="146">
        <f>S656*H656</f>
        <v>0</v>
      </c>
      <c r="AR656" s="147" t="s">
        <v>236</v>
      </c>
      <c r="AT656" s="147" t="s">
        <v>455</v>
      </c>
      <c r="AU656" s="147" t="s">
        <v>87</v>
      </c>
      <c r="AY656" s="17" t="s">
        <v>185</v>
      </c>
      <c r="BE656" s="148">
        <f>IF(N656="základní",J656,0)</f>
        <v>0</v>
      </c>
      <c r="BF656" s="148">
        <f>IF(N656="snížená",J656,0)</f>
        <v>0</v>
      </c>
      <c r="BG656" s="148">
        <f>IF(N656="zákl. přenesená",J656,0)</f>
        <v>0</v>
      </c>
      <c r="BH656" s="148">
        <f>IF(N656="sníž. přenesená",J656,0)</f>
        <v>0</v>
      </c>
      <c r="BI656" s="148">
        <f>IF(N656="nulová",J656,0)</f>
        <v>0</v>
      </c>
      <c r="BJ656" s="17" t="s">
        <v>85</v>
      </c>
      <c r="BK656" s="148">
        <f>ROUND(I656*H656,2)</f>
        <v>0</v>
      </c>
      <c r="BL656" s="17" t="s">
        <v>184</v>
      </c>
      <c r="BM656" s="147" t="s">
        <v>851</v>
      </c>
    </row>
    <row r="657" spans="2:65" s="1" customFormat="1" x14ac:dyDescent="0.2">
      <c r="B657" s="32"/>
      <c r="D657" s="149" t="s">
        <v>198</v>
      </c>
      <c r="F657" s="150" t="s">
        <v>850</v>
      </c>
      <c r="I657" s="151"/>
      <c r="L657" s="32"/>
      <c r="M657" s="152"/>
      <c r="T657" s="56"/>
      <c r="AT657" s="17" t="s">
        <v>198</v>
      </c>
      <c r="AU657" s="17" t="s">
        <v>87</v>
      </c>
    </row>
    <row r="658" spans="2:65" s="13" customFormat="1" x14ac:dyDescent="0.2">
      <c r="B658" s="159"/>
      <c r="D658" s="149" t="s">
        <v>199</v>
      </c>
      <c r="E658" s="160" t="s">
        <v>1</v>
      </c>
      <c r="F658" s="161" t="s">
        <v>1336</v>
      </c>
      <c r="H658" s="162">
        <v>99.5</v>
      </c>
      <c r="I658" s="163"/>
      <c r="L658" s="159"/>
      <c r="M658" s="164"/>
      <c r="T658" s="165"/>
      <c r="AT658" s="160" t="s">
        <v>199</v>
      </c>
      <c r="AU658" s="160" t="s">
        <v>87</v>
      </c>
      <c r="AV658" s="13" t="s">
        <v>87</v>
      </c>
      <c r="AW658" s="13" t="s">
        <v>33</v>
      </c>
      <c r="AX658" s="13" t="s">
        <v>77</v>
      </c>
      <c r="AY658" s="160" t="s">
        <v>185</v>
      </c>
    </row>
    <row r="659" spans="2:65" s="13" customFormat="1" x14ac:dyDescent="0.2">
      <c r="B659" s="159"/>
      <c r="D659" s="149" t="s">
        <v>199</v>
      </c>
      <c r="E659" s="160" t="s">
        <v>1</v>
      </c>
      <c r="F659" s="161" t="s">
        <v>1337</v>
      </c>
      <c r="H659" s="162">
        <v>-6.6</v>
      </c>
      <c r="I659" s="163"/>
      <c r="L659" s="159"/>
      <c r="M659" s="164"/>
      <c r="T659" s="165"/>
      <c r="AT659" s="160" t="s">
        <v>199</v>
      </c>
      <c r="AU659" s="160" t="s">
        <v>87</v>
      </c>
      <c r="AV659" s="13" t="s">
        <v>87</v>
      </c>
      <c r="AW659" s="13" t="s">
        <v>33</v>
      </c>
      <c r="AX659" s="13" t="s">
        <v>77</v>
      </c>
      <c r="AY659" s="160" t="s">
        <v>185</v>
      </c>
    </row>
    <row r="660" spans="2:65" s="12" customFormat="1" x14ac:dyDescent="0.2">
      <c r="B660" s="153"/>
      <c r="D660" s="149" t="s">
        <v>199</v>
      </c>
      <c r="E660" s="154" t="s">
        <v>1</v>
      </c>
      <c r="F660" s="155" t="s">
        <v>854</v>
      </c>
      <c r="H660" s="154" t="s">
        <v>1</v>
      </c>
      <c r="I660" s="156"/>
      <c r="L660" s="153"/>
      <c r="M660" s="157"/>
      <c r="T660" s="158"/>
      <c r="AT660" s="154" t="s">
        <v>199</v>
      </c>
      <c r="AU660" s="154" t="s">
        <v>87</v>
      </c>
      <c r="AV660" s="12" t="s">
        <v>85</v>
      </c>
      <c r="AW660" s="12" t="s">
        <v>33</v>
      </c>
      <c r="AX660" s="12" t="s">
        <v>77</v>
      </c>
      <c r="AY660" s="154" t="s">
        <v>185</v>
      </c>
    </row>
    <row r="661" spans="2:65" s="13" customFormat="1" x14ac:dyDescent="0.2">
      <c r="B661" s="159"/>
      <c r="D661" s="149" t="s">
        <v>199</v>
      </c>
      <c r="E661" s="160" t="s">
        <v>1</v>
      </c>
      <c r="F661" s="161" t="s">
        <v>1338</v>
      </c>
      <c r="H661" s="162">
        <v>-49.567999999999998</v>
      </c>
      <c r="I661" s="163"/>
      <c r="L661" s="159"/>
      <c r="M661" s="164"/>
      <c r="T661" s="165"/>
      <c r="AT661" s="160" t="s">
        <v>199</v>
      </c>
      <c r="AU661" s="160" t="s">
        <v>87</v>
      </c>
      <c r="AV661" s="13" t="s">
        <v>87</v>
      </c>
      <c r="AW661" s="13" t="s">
        <v>33</v>
      </c>
      <c r="AX661" s="13" t="s">
        <v>77</v>
      </c>
      <c r="AY661" s="160" t="s">
        <v>185</v>
      </c>
    </row>
    <row r="662" spans="2:65" s="14" customFormat="1" x14ac:dyDescent="0.2">
      <c r="B662" s="169"/>
      <c r="D662" s="149" t="s">
        <v>199</v>
      </c>
      <c r="E662" s="170" t="s">
        <v>1</v>
      </c>
      <c r="F662" s="171" t="s">
        <v>324</v>
      </c>
      <c r="H662" s="172">
        <v>43.332000000000001</v>
      </c>
      <c r="I662" s="173"/>
      <c r="L662" s="169"/>
      <c r="M662" s="174"/>
      <c r="T662" s="175"/>
      <c r="AT662" s="170" t="s">
        <v>199</v>
      </c>
      <c r="AU662" s="170" t="s">
        <v>87</v>
      </c>
      <c r="AV662" s="14" t="s">
        <v>184</v>
      </c>
      <c r="AW662" s="14" t="s">
        <v>33</v>
      </c>
      <c r="AX662" s="14" t="s">
        <v>85</v>
      </c>
      <c r="AY662" s="170" t="s">
        <v>185</v>
      </c>
    </row>
    <row r="663" spans="2:65" s="13" customFormat="1" x14ac:dyDescent="0.2">
      <c r="B663" s="159"/>
      <c r="D663" s="149" t="s">
        <v>199</v>
      </c>
      <c r="F663" s="161" t="s">
        <v>1339</v>
      </c>
      <c r="H663" s="162">
        <v>44.198999999999998</v>
      </c>
      <c r="I663" s="163"/>
      <c r="L663" s="159"/>
      <c r="M663" s="164"/>
      <c r="T663" s="165"/>
      <c r="AT663" s="160" t="s">
        <v>199</v>
      </c>
      <c r="AU663" s="160" t="s">
        <v>87</v>
      </c>
      <c r="AV663" s="13" t="s">
        <v>87</v>
      </c>
      <c r="AW663" s="13" t="s">
        <v>4</v>
      </c>
      <c r="AX663" s="13" t="s">
        <v>85</v>
      </c>
      <c r="AY663" s="160" t="s">
        <v>185</v>
      </c>
    </row>
    <row r="664" spans="2:65" s="1" customFormat="1" ht="16.5" customHeight="1" x14ac:dyDescent="0.2">
      <c r="B664" s="32"/>
      <c r="C664" s="176" t="s">
        <v>1340</v>
      </c>
      <c r="D664" s="176" t="s">
        <v>455</v>
      </c>
      <c r="E664" s="177" t="s">
        <v>858</v>
      </c>
      <c r="F664" s="178" t="s">
        <v>859</v>
      </c>
      <c r="G664" s="179" t="s">
        <v>365</v>
      </c>
      <c r="H664" s="180">
        <v>6.7320000000000002</v>
      </c>
      <c r="I664" s="181"/>
      <c r="J664" s="182">
        <f>ROUND(I664*H664,2)</f>
        <v>0</v>
      </c>
      <c r="K664" s="178" t="s">
        <v>195</v>
      </c>
      <c r="L664" s="183"/>
      <c r="M664" s="184" t="s">
        <v>1</v>
      </c>
      <c r="N664" s="185" t="s">
        <v>42</v>
      </c>
      <c r="P664" s="145">
        <f>O664*H664</f>
        <v>0</v>
      </c>
      <c r="Q664" s="145">
        <v>0.105</v>
      </c>
      <c r="R664" s="145">
        <f>Q664*H664</f>
        <v>0.70686000000000004</v>
      </c>
      <c r="S664" s="145">
        <v>0</v>
      </c>
      <c r="T664" s="146">
        <f>S664*H664</f>
        <v>0</v>
      </c>
      <c r="AR664" s="147" t="s">
        <v>236</v>
      </c>
      <c r="AT664" s="147" t="s">
        <v>455</v>
      </c>
      <c r="AU664" s="147" t="s">
        <v>87</v>
      </c>
      <c r="AY664" s="17" t="s">
        <v>185</v>
      </c>
      <c r="BE664" s="148">
        <f>IF(N664="základní",J664,0)</f>
        <v>0</v>
      </c>
      <c r="BF664" s="148">
        <f>IF(N664="snížená",J664,0)</f>
        <v>0</v>
      </c>
      <c r="BG664" s="148">
        <f>IF(N664="zákl. přenesená",J664,0)</f>
        <v>0</v>
      </c>
      <c r="BH664" s="148">
        <f>IF(N664="sníž. přenesená",J664,0)</f>
        <v>0</v>
      </c>
      <c r="BI664" s="148">
        <f>IF(N664="nulová",J664,0)</f>
        <v>0</v>
      </c>
      <c r="BJ664" s="17" t="s">
        <v>85</v>
      </c>
      <c r="BK664" s="148">
        <f>ROUND(I664*H664,2)</f>
        <v>0</v>
      </c>
      <c r="BL664" s="17" t="s">
        <v>184</v>
      </c>
      <c r="BM664" s="147" t="s">
        <v>860</v>
      </c>
    </row>
    <row r="665" spans="2:65" s="1" customFormat="1" x14ac:dyDescent="0.2">
      <c r="B665" s="32"/>
      <c r="D665" s="149" t="s">
        <v>198</v>
      </c>
      <c r="F665" s="150" t="s">
        <v>859</v>
      </c>
      <c r="I665" s="151"/>
      <c r="L665" s="32"/>
      <c r="M665" s="152"/>
      <c r="T665" s="56"/>
      <c r="AT665" s="17" t="s">
        <v>198</v>
      </c>
      <c r="AU665" s="17" t="s">
        <v>87</v>
      </c>
    </row>
    <row r="666" spans="2:65" s="13" customFormat="1" x14ac:dyDescent="0.2">
      <c r="B666" s="159"/>
      <c r="D666" s="149" t="s">
        <v>199</v>
      </c>
      <c r="E666" s="160" t="s">
        <v>1</v>
      </c>
      <c r="F666" s="161" t="s">
        <v>1341</v>
      </c>
      <c r="H666" s="162">
        <v>6.6</v>
      </c>
      <c r="I666" s="163"/>
      <c r="L666" s="159"/>
      <c r="M666" s="164"/>
      <c r="T666" s="165"/>
      <c r="AT666" s="160" t="s">
        <v>199</v>
      </c>
      <c r="AU666" s="160" t="s">
        <v>87</v>
      </c>
      <c r="AV666" s="13" t="s">
        <v>87</v>
      </c>
      <c r="AW666" s="13" t="s">
        <v>33</v>
      </c>
      <c r="AX666" s="13" t="s">
        <v>85</v>
      </c>
      <c r="AY666" s="160" t="s">
        <v>185</v>
      </c>
    </row>
    <row r="667" spans="2:65" s="13" customFormat="1" x14ac:dyDescent="0.2">
      <c r="B667" s="159"/>
      <c r="D667" s="149" t="s">
        <v>199</v>
      </c>
      <c r="F667" s="161" t="s">
        <v>1342</v>
      </c>
      <c r="H667" s="162">
        <v>6.7320000000000002</v>
      </c>
      <c r="I667" s="163"/>
      <c r="L667" s="159"/>
      <c r="M667" s="164"/>
      <c r="T667" s="165"/>
      <c r="AT667" s="160" t="s">
        <v>199</v>
      </c>
      <c r="AU667" s="160" t="s">
        <v>87</v>
      </c>
      <c r="AV667" s="13" t="s">
        <v>87</v>
      </c>
      <c r="AW667" s="13" t="s">
        <v>4</v>
      </c>
      <c r="AX667" s="13" t="s">
        <v>85</v>
      </c>
      <c r="AY667" s="160" t="s">
        <v>185</v>
      </c>
    </row>
    <row r="668" spans="2:65" s="1" customFormat="1" ht="16.5" customHeight="1" x14ac:dyDescent="0.2">
      <c r="B668" s="32"/>
      <c r="C668" s="136" t="s">
        <v>1343</v>
      </c>
      <c r="D668" s="136" t="s">
        <v>191</v>
      </c>
      <c r="E668" s="137" t="s">
        <v>1344</v>
      </c>
      <c r="F668" s="138" t="s">
        <v>1345</v>
      </c>
      <c r="G668" s="139" t="s">
        <v>365</v>
      </c>
      <c r="H668" s="140">
        <v>52.8</v>
      </c>
      <c r="I668" s="141"/>
      <c r="J668" s="142">
        <f>ROUND(I668*H668,2)</f>
        <v>0</v>
      </c>
      <c r="K668" s="138" t="s">
        <v>195</v>
      </c>
      <c r="L668" s="32"/>
      <c r="M668" s="143" t="s">
        <v>1</v>
      </c>
      <c r="N668" s="144" t="s">
        <v>42</v>
      </c>
      <c r="P668" s="145">
        <f>O668*H668</f>
        <v>0</v>
      </c>
      <c r="Q668" s="145">
        <v>0</v>
      </c>
      <c r="R668" s="145">
        <f>Q668*H668</f>
        <v>0</v>
      </c>
      <c r="S668" s="145">
        <v>0</v>
      </c>
      <c r="T668" s="146">
        <f>S668*H668</f>
        <v>0</v>
      </c>
      <c r="AR668" s="147" t="s">
        <v>184</v>
      </c>
      <c r="AT668" s="147" t="s">
        <v>191</v>
      </c>
      <c r="AU668" s="147" t="s">
        <v>87</v>
      </c>
      <c r="AY668" s="17" t="s">
        <v>185</v>
      </c>
      <c r="BE668" s="148">
        <f>IF(N668="základní",J668,0)</f>
        <v>0</v>
      </c>
      <c r="BF668" s="148">
        <f>IF(N668="snížená",J668,0)</f>
        <v>0</v>
      </c>
      <c r="BG668" s="148">
        <f>IF(N668="zákl. přenesená",J668,0)</f>
        <v>0</v>
      </c>
      <c r="BH668" s="148">
        <f>IF(N668="sníž. přenesená",J668,0)</f>
        <v>0</v>
      </c>
      <c r="BI668" s="148">
        <f>IF(N668="nulová",J668,0)</f>
        <v>0</v>
      </c>
      <c r="BJ668" s="17" t="s">
        <v>85</v>
      </c>
      <c r="BK668" s="148">
        <f>ROUND(I668*H668,2)</f>
        <v>0</v>
      </c>
      <c r="BL668" s="17" t="s">
        <v>184</v>
      </c>
      <c r="BM668" s="147" t="s">
        <v>1346</v>
      </c>
    </row>
    <row r="669" spans="2:65" s="1" customFormat="1" x14ac:dyDescent="0.2">
      <c r="B669" s="32"/>
      <c r="D669" s="149" t="s">
        <v>198</v>
      </c>
      <c r="F669" s="150" t="s">
        <v>1347</v>
      </c>
      <c r="I669" s="151"/>
      <c r="L669" s="32"/>
      <c r="M669" s="152"/>
      <c r="T669" s="56"/>
      <c r="AT669" s="17" t="s">
        <v>198</v>
      </c>
      <c r="AU669" s="17" t="s">
        <v>87</v>
      </c>
    </row>
    <row r="670" spans="2:65" s="13" customFormat="1" x14ac:dyDescent="0.2">
      <c r="B670" s="159"/>
      <c r="D670" s="149" t="s">
        <v>199</v>
      </c>
      <c r="E670" s="160" t="s">
        <v>1</v>
      </c>
      <c r="F670" s="161" t="s">
        <v>1348</v>
      </c>
      <c r="H670" s="162">
        <v>52.8</v>
      </c>
      <c r="I670" s="163"/>
      <c r="L670" s="159"/>
      <c r="M670" s="164"/>
      <c r="T670" s="165"/>
      <c r="AT670" s="160" t="s">
        <v>199</v>
      </c>
      <c r="AU670" s="160" t="s">
        <v>87</v>
      </c>
      <c r="AV670" s="13" t="s">
        <v>87</v>
      </c>
      <c r="AW670" s="13" t="s">
        <v>33</v>
      </c>
      <c r="AX670" s="13" t="s">
        <v>85</v>
      </c>
      <c r="AY670" s="160" t="s">
        <v>185</v>
      </c>
    </row>
    <row r="671" spans="2:65" s="1" customFormat="1" ht="16.5" customHeight="1" x14ac:dyDescent="0.2">
      <c r="B671" s="32"/>
      <c r="C671" s="136" t="s">
        <v>1349</v>
      </c>
      <c r="D671" s="136" t="s">
        <v>191</v>
      </c>
      <c r="E671" s="137" t="s">
        <v>1350</v>
      </c>
      <c r="F671" s="138" t="s">
        <v>1351</v>
      </c>
      <c r="G671" s="139" t="s">
        <v>365</v>
      </c>
      <c r="H671" s="140">
        <v>52.8</v>
      </c>
      <c r="I671" s="141"/>
      <c r="J671" s="142">
        <f>ROUND(I671*H671,2)</f>
        <v>0</v>
      </c>
      <c r="K671" s="138" t="s">
        <v>195</v>
      </c>
      <c r="L671" s="32"/>
      <c r="M671" s="143" t="s">
        <v>1</v>
      </c>
      <c r="N671" s="144" t="s">
        <v>42</v>
      </c>
      <c r="P671" s="145">
        <f>O671*H671</f>
        <v>0</v>
      </c>
      <c r="Q671" s="145">
        <v>2.7999999999999998E-4</v>
      </c>
      <c r="R671" s="145">
        <f>Q671*H671</f>
        <v>1.4783999999999999E-2</v>
      </c>
      <c r="S671" s="145">
        <v>0</v>
      </c>
      <c r="T671" s="146">
        <f>S671*H671</f>
        <v>0</v>
      </c>
      <c r="AR671" s="147" t="s">
        <v>184</v>
      </c>
      <c r="AT671" s="147" t="s">
        <v>191</v>
      </c>
      <c r="AU671" s="147" t="s">
        <v>87</v>
      </c>
      <c r="AY671" s="17" t="s">
        <v>185</v>
      </c>
      <c r="BE671" s="148">
        <f>IF(N671="základní",J671,0)</f>
        <v>0</v>
      </c>
      <c r="BF671" s="148">
        <f>IF(N671="snížená",J671,0)</f>
        <v>0</v>
      </c>
      <c r="BG671" s="148">
        <f>IF(N671="zákl. přenesená",J671,0)</f>
        <v>0</v>
      </c>
      <c r="BH671" s="148">
        <f>IF(N671="sníž. přenesená",J671,0)</f>
        <v>0</v>
      </c>
      <c r="BI671" s="148">
        <f>IF(N671="nulová",J671,0)</f>
        <v>0</v>
      </c>
      <c r="BJ671" s="17" t="s">
        <v>85</v>
      </c>
      <c r="BK671" s="148">
        <f>ROUND(I671*H671,2)</f>
        <v>0</v>
      </c>
      <c r="BL671" s="17" t="s">
        <v>184</v>
      </c>
      <c r="BM671" s="147" t="s">
        <v>1352</v>
      </c>
    </row>
    <row r="672" spans="2:65" s="1" customFormat="1" ht="19.2" x14ac:dyDescent="0.2">
      <c r="B672" s="32"/>
      <c r="D672" s="149" t="s">
        <v>198</v>
      </c>
      <c r="F672" s="150" t="s">
        <v>1353</v>
      </c>
      <c r="I672" s="151"/>
      <c r="L672" s="32"/>
      <c r="M672" s="152"/>
      <c r="T672" s="56"/>
      <c r="AT672" s="17" t="s">
        <v>198</v>
      </c>
      <c r="AU672" s="17" t="s">
        <v>87</v>
      </c>
    </row>
    <row r="673" spans="2:65" s="12" customFormat="1" ht="20.399999999999999" x14ac:dyDescent="0.2">
      <c r="B673" s="153"/>
      <c r="D673" s="149" t="s">
        <v>199</v>
      </c>
      <c r="E673" s="154" t="s">
        <v>1</v>
      </c>
      <c r="F673" s="155" t="s">
        <v>1354</v>
      </c>
      <c r="H673" s="154" t="s">
        <v>1</v>
      </c>
      <c r="I673" s="156"/>
      <c r="L673" s="153"/>
      <c r="M673" s="157"/>
      <c r="T673" s="158"/>
      <c r="AT673" s="154" t="s">
        <v>199</v>
      </c>
      <c r="AU673" s="154" t="s">
        <v>87</v>
      </c>
      <c r="AV673" s="12" t="s">
        <v>85</v>
      </c>
      <c r="AW673" s="12" t="s">
        <v>33</v>
      </c>
      <c r="AX673" s="12" t="s">
        <v>77</v>
      </c>
      <c r="AY673" s="154" t="s">
        <v>185</v>
      </c>
    </row>
    <row r="674" spans="2:65" s="13" customFormat="1" x14ac:dyDescent="0.2">
      <c r="B674" s="159"/>
      <c r="D674" s="149" t="s">
        <v>199</v>
      </c>
      <c r="E674" s="160" t="s">
        <v>1</v>
      </c>
      <c r="F674" s="161" t="s">
        <v>1348</v>
      </c>
      <c r="H674" s="162">
        <v>52.8</v>
      </c>
      <c r="I674" s="163"/>
      <c r="L674" s="159"/>
      <c r="M674" s="164"/>
      <c r="T674" s="165"/>
      <c r="AT674" s="160" t="s">
        <v>199</v>
      </c>
      <c r="AU674" s="160" t="s">
        <v>87</v>
      </c>
      <c r="AV674" s="13" t="s">
        <v>87</v>
      </c>
      <c r="AW674" s="13" t="s">
        <v>33</v>
      </c>
      <c r="AX674" s="13" t="s">
        <v>85</v>
      </c>
      <c r="AY674" s="160" t="s">
        <v>185</v>
      </c>
    </row>
    <row r="675" spans="2:65" s="1" customFormat="1" ht="16.5" customHeight="1" x14ac:dyDescent="0.2">
      <c r="B675" s="32"/>
      <c r="C675" s="136" t="s">
        <v>1355</v>
      </c>
      <c r="D675" s="136" t="s">
        <v>191</v>
      </c>
      <c r="E675" s="137" t="s">
        <v>1356</v>
      </c>
      <c r="F675" s="138" t="s">
        <v>1357</v>
      </c>
      <c r="G675" s="139" t="s">
        <v>296</v>
      </c>
      <c r="H675" s="140">
        <v>43.923000000000002</v>
      </c>
      <c r="I675" s="141"/>
      <c r="J675" s="142">
        <f>ROUND(I675*H675,2)</f>
        <v>0</v>
      </c>
      <c r="K675" s="138" t="s">
        <v>195</v>
      </c>
      <c r="L675" s="32"/>
      <c r="M675" s="143" t="s">
        <v>1</v>
      </c>
      <c r="N675" s="144" t="s">
        <v>42</v>
      </c>
      <c r="P675" s="145">
        <f>O675*H675</f>
        <v>0</v>
      </c>
      <c r="Q675" s="145">
        <v>3.6000000000000002E-4</v>
      </c>
      <c r="R675" s="145">
        <f>Q675*H675</f>
        <v>1.5812280000000001E-2</v>
      </c>
      <c r="S675" s="145">
        <v>0</v>
      </c>
      <c r="T675" s="146">
        <f>S675*H675</f>
        <v>0</v>
      </c>
      <c r="AR675" s="147" t="s">
        <v>184</v>
      </c>
      <c r="AT675" s="147" t="s">
        <v>191</v>
      </c>
      <c r="AU675" s="147" t="s">
        <v>87</v>
      </c>
      <c r="AY675" s="17" t="s">
        <v>185</v>
      </c>
      <c r="BE675" s="148">
        <f>IF(N675="základní",J675,0)</f>
        <v>0</v>
      </c>
      <c r="BF675" s="148">
        <f>IF(N675="snížená",J675,0)</f>
        <v>0</v>
      </c>
      <c r="BG675" s="148">
        <f>IF(N675="zákl. přenesená",J675,0)</f>
        <v>0</v>
      </c>
      <c r="BH675" s="148">
        <f>IF(N675="sníž. přenesená",J675,0)</f>
        <v>0</v>
      </c>
      <c r="BI675" s="148">
        <f>IF(N675="nulová",J675,0)</f>
        <v>0</v>
      </c>
      <c r="BJ675" s="17" t="s">
        <v>85</v>
      </c>
      <c r="BK675" s="148">
        <f>ROUND(I675*H675,2)</f>
        <v>0</v>
      </c>
      <c r="BL675" s="17" t="s">
        <v>184</v>
      </c>
      <c r="BM675" s="147" t="s">
        <v>1358</v>
      </c>
    </row>
    <row r="676" spans="2:65" s="1" customFormat="1" x14ac:dyDescent="0.2">
      <c r="B676" s="32"/>
      <c r="D676" s="149" t="s">
        <v>198</v>
      </c>
      <c r="F676" s="150" t="s">
        <v>1359</v>
      </c>
      <c r="I676" s="151"/>
      <c r="L676" s="32"/>
      <c r="M676" s="152"/>
      <c r="T676" s="56"/>
      <c r="AT676" s="17" t="s">
        <v>198</v>
      </c>
      <c r="AU676" s="17" t="s">
        <v>87</v>
      </c>
    </row>
    <row r="677" spans="2:65" s="13" customFormat="1" x14ac:dyDescent="0.2">
      <c r="B677" s="159"/>
      <c r="D677" s="149" t="s">
        <v>199</v>
      </c>
      <c r="E677" s="160" t="s">
        <v>1</v>
      </c>
      <c r="F677" s="161" t="s">
        <v>1360</v>
      </c>
      <c r="H677" s="162">
        <v>43.923000000000002</v>
      </c>
      <c r="I677" s="163"/>
      <c r="L677" s="159"/>
      <c r="M677" s="164"/>
      <c r="T677" s="165"/>
      <c r="AT677" s="160" t="s">
        <v>199</v>
      </c>
      <c r="AU677" s="160" t="s">
        <v>87</v>
      </c>
      <c r="AV677" s="13" t="s">
        <v>87</v>
      </c>
      <c r="AW677" s="13" t="s">
        <v>33</v>
      </c>
      <c r="AX677" s="13" t="s">
        <v>85</v>
      </c>
      <c r="AY677" s="160" t="s">
        <v>185</v>
      </c>
    </row>
    <row r="678" spans="2:65" s="1" customFormat="1" ht="21.75" customHeight="1" x14ac:dyDescent="0.2">
      <c r="B678" s="32"/>
      <c r="C678" s="136" t="s">
        <v>1361</v>
      </c>
      <c r="D678" s="136" t="s">
        <v>191</v>
      </c>
      <c r="E678" s="137" t="s">
        <v>869</v>
      </c>
      <c r="F678" s="138" t="s">
        <v>870</v>
      </c>
      <c r="G678" s="139" t="s">
        <v>296</v>
      </c>
      <c r="H678" s="140">
        <v>747.5</v>
      </c>
      <c r="I678" s="141"/>
      <c r="J678" s="142">
        <f>ROUND(I678*H678,2)</f>
        <v>0</v>
      </c>
      <c r="K678" s="138" t="s">
        <v>195</v>
      </c>
      <c r="L678" s="32"/>
      <c r="M678" s="143" t="s">
        <v>1</v>
      </c>
      <c r="N678" s="144" t="s">
        <v>42</v>
      </c>
      <c r="P678" s="145">
        <f>O678*H678</f>
        <v>0</v>
      </c>
      <c r="Q678" s="145">
        <v>3.6000000000000002E-4</v>
      </c>
      <c r="R678" s="145">
        <f>Q678*H678</f>
        <v>0.26910000000000001</v>
      </c>
      <c r="S678" s="145">
        <v>0</v>
      </c>
      <c r="T678" s="146">
        <f>S678*H678</f>
        <v>0</v>
      </c>
      <c r="AR678" s="147" t="s">
        <v>184</v>
      </c>
      <c r="AT678" s="147" t="s">
        <v>191</v>
      </c>
      <c r="AU678" s="147" t="s">
        <v>87</v>
      </c>
      <c r="AY678" s="17" t="s">
        <v>185</v>
      </c>
      <c r="BE678" s="148">
        <f>IF(N678="základní",J678,0)</f>
        <v>0</v>
      </c>
      <c r="BF678" s="148">
        <f>IF(N678="snížená",J678,0)</f>
        <v>0</v>
      </c>
      <c r="BG678" s="148">
        <f>IF(N678="zákl. přenesená",J678,0)</f>
        <v>0</v>
      </c>
      <c r="BH678" s="148">
        <f>IF(N678="sníž. přenesená",J678,0)</f>
        <v>0</v>
      </c>
      <c r="BI678" s="148">
        <f>IF(N678="nulová",J678,0)</f>
        <v>0</v>
      </c>
      <c r="BJ678" s="17" t="s">
        <v>85</v>
      </c>
      <c r="BK678" s="148">
        <f>ROUND(I678*H678,2)</f>
        <v>0</v>
      </c>
      <c r="BL678" s="17" t="s">
        <v>184</v>
      </c>
      <c r="BM678" s="147" t="s">
        <v>871</v>
      </c>
    </row>
    <row r="679" spans="2:65" s="1" customFormat="1" x14ac:dyDescent="0.2">
      <c r="B679" s="32"/>
      <c r="D679" s="149" t="s">
        <v>198</v>
      </c>
      <c r="F679" s="150" t="s">
        <v>872</v>
      </c>
      <c r="I679" s="151"/>
      <c r="L679" s="32"/>
      <c r="M679" s="152"/>
      <c r="T679" s="56"/>
      <c r="AT679" s="17" t="s">
        <v>198</v>
      </c>
      <c r="AU679" s="17" t="s">
        <v>87</v>
      </c>
    </row>
    <row r="680" spans="2:65" s="12" customFormat="1" x14ac:dyDescent="0.2">
      <c r="B680" s="153"/>
      <c r="D680" s="149" t="s">
        <v>199</v>
      </c>
      <c r="E680" s="154" t="s">
        <v>1</v>
      </c>
      <c r="F680" s="155" t="s">
        <v>873</v>
      </c>
      <c r="H680" s="154" t="s">
        <v>1</v>
      </c>
      <c r="I680" s="156"/>
      <c r="L680" s="153"/>
      <c r="M680" s="157"/>
      <c r="T680" s="158"/>
      <c r="AT680" s="154" t="s">
        <v>199</v>
      </c>
      <c r="AU680" s="154" t="s">
        <v>87</v>
      </c>
      <c r="AV680" s="12" t="s">
        <v>85</v>
      </c>
      <c r="AW680" s="12" t="s">
        <v>33</v>
      </c>
      <c r="AX680" s="12" t="s">
        <v>77</v>
      </c>
      <c r="AY680" s="154" t="s">
        <v>185</v>
      </c>
    </row>
    <row r="681" spans="2:65" s="13" customFormat="1" x14ac:dyDescent="0.2">
      <c r="B681" s="159"/>
      <c r="D681" s="149" t="s">
        <v>199</v>
      </c>
      <c r="E681" s="160" t="s">
        <v>1</v>
      </c>
      <c r="F681" s="161" t="s">
        <v>1362</v>
      </c>
      <c r="H681" s="162">
        <v>598</v>
      </c>
      <c r="I681" s="163"/>
      <c r="L681" s="159"/>
      <c r="M681" s="164"/>
      <c r="T681" s="165"/>
      <c r="AT681" s="160" t="s">
        <v>199</v>
      </c>
      <c r="AU681" s="160" t="s">
        <v>87</v>
      </c>
      <c r="AV681" s="13" t="s">
        <v>87</v>
      </c>
      <c r="AW681" s="13" t="s">
        <v>33</v>
      </c>
      <c r="AX681" s="13" t="s">
        <v>77</v>
      </c>
      <c r="AY681" s="160" t="s">
        <v>185</v>
      </c>
    </row>
    <row r="682" spans="2:65" s="13" customFormat="1" x14ac:dyDescent="0.2">
      <c r="B682" s="159"/>
      <c r="D682" s="149" t="s">
        <v>199</v>
      </c>
      <c r="E682" s="160" t="s">
        <v>1</v>
      </c>
      <c r="F682" s="161" t="s">
        <v>1363</v>
      </c>
      <c r="H682" s="162">
        <v>149.5</v>
      </c>
      <c r="I682" s="163"/>
      <c r="L682" s="159"/>
      <c r="M682" s="164"/>
      <c r="T682" s="165"/>
      <c r="AT682" s="160" t="s">
        <v>199</v>
      </c>
      <c r="AU682" s="160" t="s">
        <v>87</v>
      </c>
      <c r="AV682" s="13" t="s">
        <v>87</v>
      </c>
      <c r="AW682" s="13" t="s">
        <v>33</v>
      </c>
      <c r="AX682" s="13" t="s">
        <v>77</v>
      </c>
      <c r="AY682" s="160" t="s">
        <v>185</v>
      </c>
    </row>
    <row r="683" spans="2:65" s="14" customFormat="1" x14ac:dyDescent="0.2">
      <c r="B683" s="169"/>
      <c r="D683" s="149" t="s">
        <v>199</v>
      </c>
      <c r="E683" s="170" t="s">
        <v>1</v>
      </c>
      <c r="F683" s="171" t="s">
        <v>324</v>
      </c>
      <c r="H683" s="172">
        <v>747.5</v>
      </c>
      <c r="I683" s="173"/>
      <c r="L683" s="169"/>
      <c r="M683" s="174"/>
      <c r="T683" s="175"/>
      <c r="AT683" s="170" t="s">
        <v>199</v>
      </c>
      <c r="AU683" s="170" t="s">
        <v>87</v>
      </c>
      <c r="AV683" s="14" t="s">
        <v>184</v>
      </c>
      <c r="AW683" s="14" t="s">
        <v>33</v>
      </c>
      <c r="AX683" s="14" t="s">
        <v>85</v>
      </c>
      <c r="AY683" s="170" t="s">
        <v>185</v>
      </c>
    </row>
    <row r="684" spans="2:65" s="1" customFormat="1" ht="16.5" customHeight="1" x14ac:dyDescent="0.2">
      <c r="B684" s="32"/>
      <c r="C684" s="136" t="s">
        <v>1364</v>
      </c>
      <c r="D684" s="136" t="s">
        <v>191</v>
      </c>
      <c r="E684" s="137" t="s">
        <v>1365</v>
      </c>
      <c r="F684" s="138" t="s">
        <v>1366</v>
      </c>
      <c r="G684" s="139" t="s">
        <v>365</v>
      </c>
      <c r="H684" s="140">
        <v>52.8</v>
      </c>
      <c r="I684" s="141"/>
      <c r="J684" s="142">
        <f>ROUND(I684*H684,2)</f>
        <v>0</v>
      </c>
      <c r="K684" s="138" t="s">
        <v>195</v>
      </c>
      <c r="L684" s="32"/>
      <c r="M684" s="143" t="s">
        <v>1</v>
      </c>
      <c r="N684" s="144" t="s">
        <v>42</v>
      </c>
      <c r="P684" s="145">
        <f>O684*H684</f>
        <v>0</v>
      </c>
      <c r="Q684" s="145">
        <v>0</v>
      </c>
      <c r="R684" s="145">
        <f>Q684*H684</f>
        <v>0</v>
      </c>
      <c r="S684" s="145">
        <v>0</v>
      </c>
      <c r="T684" s="146">
        <f>S684*H684</f>
        <v>0</v>
      </c>
      <c r="AR684" s="147" t="s">
        <v>184</v>
      </c>
      <c r="AT684" s="147" t="s">
        <v>191</v>
      </c>
      <c r="AU684" s="147" t="s">
        <v>87</v>
      </c>
      <c r="AY684" s="17" t="s">
        <v>185</v>
      </c>
      <c r="BE684" s="148">
        <f>IF(N684="základní",J684,0)</f>
        <v>0</v>
      </c>
      <c r="BF684" s="148">
        <f>IF(N684="snížená",J684,0)</f>
        <v>0</v>
      </c>
      <c r="BG684" s="148">
        <f>IF(N684="zákl. přenesená",J684,0)</f>
        <v>0</v>
      </c>
      <c r="BH684" s="148">
        <f>IF(N684="sníž. přenesená",J684,0)</f>
        <v>0</v>
      </c>
      <c r="BI684" s="148">
        <f>IF(N684="nulová",J684,0)</f>
        <v>0</v>
      </c>
      <c r="BJ684" s="17" t="s">
        <v>85</v>
      </c>
      <c r="BK684" s="148">
        <f>ROUND(I684*H684,2)</f>
        <v>0</v>
      </c>
      <c r="BL684" s="17" t="s">
        <v>184</v>
      </c>
      <c r="BM684" s="147" t="s">
        <v>1367</v>
      </c>
    </row>
    <row r="685" spans="2:65" s="1" customFormat="1" x14ac:dyDescent="0.2">
      <c r="B685" s="32"/>
      <c r="D685" s="149" t="s">
        <v>198</v>
      </c>
      <c r="F685" s="150" t="s">
        <v>1368</v>
      </c>
      <c r="I685" s="151"/>
      <c r="L685" s="32"/>
      <c r="M685" s="152"/>
      <c r="T685" s="56"/>
      <c r="AT685" s="17" t="s">
        <v>198</v>
      </c>
      <c r="AU685" s="17" t="s">
        <v>87</v>
      </c>
    </row>
    <row r="686" spans="2:65" s="13" customFormat="1" x14ac:dyDescent="0.2">
      <c r="B686" s="159"/>
      <c r="D686" s="149" t="s">
        <v>199</v>
      </c>
      <c r="E686" s="160" t="s">
        <v>1</v>
      </c>
      <c r="F686" s="161" t="s">
        <v>1369</v>
      </c>
      <c r="H686" s="162">
        <v>52.8</v>
      </c>
      <c r="I686" s="163"/>
      <c r="L686" s="159"/>
      <c r="M686" s="164"/>
      <c r="T686" s="165"/>
      <c r="AT686" s="160" t="s">
        <v>199</v>
      </c>
      <c r="AU686" s="160" t="s">
        <v>87</v>
      </c>
      <c r="AV686" s="13" t="s">
        <v>87</v>
      </c>
      <c r="AW686" s="13" t="s">
        <v>33</v>
      </c>
      <c r="AX686" s="13" t="s">
        <v>85</v>
      </c>
      <c r="AY686" s="160" t="s">
        <v>185</v>
      </c>
    </row>
    <row r="687" spans="2:65" s="1" customFormat="1" ht="16.5" customHeight="1" x14ac:dyDescent="0.2">
      <c r="B687" s="32"/>
      <c r="C687" s="136" t="s">
        <v>1370</v>
      </c>
      <c r="D687" s="136" t="s">
        <v>191</v>
      </c>
      <c r="E687" s="137" t="s">
        <v>877</v>
      </c>
      <c r="F687" s="138" t="s">
        <v>878</v>
      </c>
      <c r="G687" s="139" t="s">
        <v>365</v>
      </c>
      <c r="H687" s="140">
        <v>2.5</v>
      </c>
      <c r="I687" s="141"/>
      <c r="J687" s="142">
        <f>ROUND(I687*H687,2)</f>
        <v>0</v>
      </c>
      <c r="K687" s="138" t="s">
        <v>195</v>
      </c>
      <c r="L687" s="32"/>
      <c r="M687" s="143" t="s">
        <v>1</v>
      </c>
      <c r="N687" s="144" t="s">
        <v>42</v>
      </c>
      <c r="P687" s="145">
        <f>O687*H687</f>
        <v>0</v>
      </c>
      <c r="Q687" s="145">
        <v>0.24895999999999999</v>
      </c>
      <c r="R687" s="145">
        <f>Q687*H687</f>
        <v>0.62239999999999995</v>
      </c>
      <c r="S687" s="145">
        <v>0</v>
      </c>
      <c r="T687" s="146">
        <f>S687*H687</f>
        <v>0</v>
      </c>
      <c r="AR687" s="147" t="s">
        <v>184</v>
      </c>
      <c r="AT687" s="147" t="s">
        <v>191</v>
      </c>
      <c r="AU687" s="147" t="s">
        <v>87</v>
      </c>
      <c r="AY687" s="17" t="s">
        <v>185</v>
      </c>
      <c r="BE687" s="148">
        <f>IF(N687="základní",J687,0)</f>
        <v>0</v>
      </c>
      <c r="BF687" s="148">
        <f>IF(N687="snížená",J687,0)</f>
        <v>0</v>
      </c>
      <c r="BG687" s="148">
        <f>IF(N687="zákl. přenesená",J687,0)</f>
        <v>0</v>
      </c>
      <c r="BH687" s="148">
        <f>IF(N687="sníž. přenesená",J687,0)</f>
        <v>0</v>
      </c>
      <c r="BI687" s="148">
        <f>IF(N687="nulová",J687,0)</f>
        <v>0</v>
      </c>
      <c r="BJ687" s="17" t="s">
        <v>85</v>
      </c>
      <c r="BK687" s="148">
        <f>ROUND(I687*H687,2)</f>
        <v>0</v>
      </c>
      <c r="BL687" s="17" t="s">
        <v>184</v>
      </c>
      <c r="BM687" s="147" t="s">
        <v>879</v>
      </c>
    </row>
    <row r="688" spans="2:65" s="1" customFormat="1" x14ac:dyDescent="0.2">
      <c r="B688" s="32"/>
      <c r="D688" s="149" t="s">
        <v>198</v>
      </c>
      <c r="F688" s="150" t="s">
        <v>880</v>
      </c>
      <c r="I688" s="151"/>
      <c r="L688" s="32"/>
      <c r="M688" s="152"/>
      <c r="T688" s="56"/>
      <c r="AT688" s="17" t="s">
        <v>198</v>
      </c>
      <c r="AU688" s="17" t="s">
        <v>87</v>
      </c>
    </row>
    <row r="689" spans="2:65" s="12" customFormat="1" x14ac:dyDescent="0.2">
      <c r="B689" s="153"/>
      <c r="D689" s="149" t="s">
        <v>199</v>
      </c>
      <c r="E689" s="154" t="s">
        <v>1</v>
      </c>
      <c r="F689" s="155" t="s">
        <v>881</v>
      </c>
      <c r="H689" s="154" t="s">
        <v>1</v>
      </c>
      <c r="I689" s="156"/>
      <c r="L689" s="153"/>
      <c r="M689" s="157"/>
      <c r="T689" s="158"/>
      <c r="AT689" s="154" t="s">
        <v>199</v>
      </c>
      <c r="AU689" s="154" t="s">
        <v>87</v>
      </c>
      <c r="AV689" s="12" t="s">
        <v>85</v>
      </c>
      <c r="AW689" s="12" t="s">
        <v>33</v>
      </c>
      <c r="AX689" s="12" t="s">
        <v>77</v>
      </c>
      <c r="AY689" s="154" t="s">
        <v>185</v>
      </c>
    </row>
    <row r="690" spans="2:65" s="13" customFormat="1" x14ac:dyDescent="0.2">
      <c r="B690" s="159"/>
      <c r="D690" s="149" t="s">
        <v>199</v>
      </c>
      <c r="E690" s="160" t="s">
        <v>1</v>
      </c>
      <c r="F690" s="161" t="s">
        <v>1371</v>
      </c>
      <c r="H690" s="162">
        <v>2.5</v>
      </c>
      <c r="I690" s="163"/>
      <c r="L690" s="159"/>
      <c r="M690" s="164"/>
      <c r="T690" s="165"/>
      <c r="AT690" s="160" t="s">
        <v>199</v>
      </c>
      <c r="AU690" s="160" t="s">
        <v>87</v>
      </c>
      <c r="AV690" s="13" t="s">
        <v>87</v>
      </c>
      <c r="AW690" s="13" t="s">
        <v>33</v>
      </c>
      <c r="AX690" s="13" t="s">
        <v>85</v>
      </c>
      <c r="AY690" s="160" t="s">
        <v>185</v>
      </c>
    </row>
    <row r="691" spans="2:65" s="1" customFormat="1" ht="16.5" customHeight="1" x14ac:dyDescent="0.2">
      <c r="B691" s="32"/>
      <c r="C691" s="136" t="s">
        <v>1372</v>
      </c>
      <c r="D691" s="136" t="s">
        <v>191</v>
      </c>
      <c r="E691" s="137" t="s">
        <v>884</v>
      </c>
      <c r="F691" s="138" t="s">
        <v>885</v>
      </c>
      <c r="G691" s="139" t="s">
        <v>532</v>
      </c>
      <c r="H691" s="140">
        <v>2</v>
      </c>
      <c r="I691" s="141"/>
      <c r="J691" s="142">
        <f>ROUND(I691*H691,2)</f>
        <v>0</v>
      </c>
      <c r="K691" s="138" t="s">
        <v>195</v>
      </c>
      <c r="L691" s="32"/>
      <c r="M691" s="143" t="s">
        <v>1</v>
      </c>
      <c r="N691" s="144" t="s">
        <v>42</v>
      </c>
      <c r="P691" s="145">
        <f>O691*H691</f>
        <v>0</v>
      </c>
      <c r="Q691" s="145">
        <v>0</v>
      </c>
      <c r="R691" s="145">
        <f>Q691*H691</f>
        <v>0</v>
      </c>
      <c r="S691" s="145">
        <v>8.2000000000000003E-2</v>
      </c>
      <c r="T691" s="146">
        <f>S691*H691</f>
        <v>0.16400000000000001</v>
      </c>
      <c r="AR691" s="147" t="s">
        <v>184</v>
      </c>
      <c r="AT691" s="147" t="s">
        <v>191</v>
      </c>
      <c r="AU691" s="147" t="s">
        <v>87</v>
      </c>
      <c r="AY691" s="17" t="s">
        <v>185</v>
      </c>
      <c r="BE691" s="148">
        <f>IF(N691="základní",J691,0)</f>
        <v>0</v>
      </c>
      <c r="BF691" s="148">
        <f>IF(N691="snížená",J691,0)</f>
        <v>0</v>
      </c>
      <c r="BG691" s="148">
        <f>IF(N691="zákl. přenesená",J691,0)</f>
        <v>0</v>
      </c>
      <c r="BH691" s="148">
        <f>IF(N691="sníž. přenesená",J691,0)</f>
        <v>0</v>
      </c>
      <c r="BI691" s="148">
        <f>IF(N691="nulová",J691,0)</f>
        <v>0</v>
      </c>
      <c r="BJ691" s="17" t="s">
        <v>85</v>
      </c>
      <c r="BK691" s="148">
        <f>ROUND(I691*H691,2)</f>
        <v>0</v>
      </c>
      <c r="BL691" s="17" t="s">
        <v>184</v>
      </c>
      <c r="BM691" s="147" t="s">
        <v>886</v>
      </c>
    </row>
    <row r="692" spans="2:65" s="1" customFormat="1" ht="19.2" x14ac:dyDescent="0.2">
      <c r="B692" s="32"/>
      <c r="D692" s="149" t="s">
        <v>198</v>
      </c>
      <c r="F692" s="150" t="s">
        <v>887</v>
      </c>
      <c r="I692" s="151"/>
      <c r="L692" s="32"/>
      <c r="M692" s="152"/>
      <c r="T692" s="56"/>
      <c r="AT692" s="17" t="s">
        <v>198</v>
      </c>
      <c r="AU692" s="17" t="s">
        <v>87</v>
      </c>
    </row>
    <row r="693" spans="2:65" s="13" customFormat="1" x14ac:dyDescent="0.2">
      <c r="B693" s="159"/>
      <c r="D693" s="149" t="s">
        <v>199</v>
      </c>
      <c r="E693" s="160" t="s">
        <v>1</v>
      </c>
      <c r="F693" s="161" t="s">
        <v>1373</v>
      </c>
      <c r="H693" s="162">
        <v>1</v>
      </c>
      <c r="I693" s="163"/>
      <c r="L693" s="159"/>
      <c r="M693" s="164"/>
      <c r="T693" s="165"/>
      <c r="AT693" s="160" t="s">
        <v>199</v>
      </c>
      <c r="AU693" s="160" t="s">
        <v>87</v>
      </c>
      <c r="AV693" s="13" t="s">
        <v>87</v>
      </c>
      <c r="AW693" s="13" t="s">
        <v>33</v>
      </c>
      <c r="AX693" s="13" t="s">
        <v>77</v>
      </c>
      <c r="AY693" s="160" t="s">
        <v>185</v>
      </c>
    </row>
    <row r="694" spans="2:65" s="13" customFormat="1" x14ac:dyDescent="0.2">
      <c r="B694" s="159"/>
      <c r="D694" s="149" t="s">
        <v>199</v>
      </c>
      <c r="E694" s="160" t="s">
        <v>1</v>
      </c>
      <c r="F694" s="161" t="s">
        <v>1374</v>
      </c>
      <c r="H694" s="162">
        <v>1</v>
      </c>
      <c r="I694" s="163"/>
      <c r="L694" s="159"/>
      <c r="M694" s="164"/>
      <c r="T694" s="165"/>
      <c r="AT694" s="160" t="s">
        <v>199</v>
      </c>
      <c r="AU694" s="160" t="s">
        <v>87</v>
      </c>
      <c r="AV694" s="13" t="s">
        <v>87</v>
      </c>
      <c r="AW694" s="13" t="s">
        <v>33</v>
      </c>
      <c r="AX694" s="13" t="s">
        <v>77</v>
      </c>
      <c r="AY694" s="160" t="s">
        <v>185</v>
      </c>
    </row>
    <row r="695" spans="2:65" s="14" customFormat="1" x14ac:dyDescent="0.2">
      <c r="B695" s="169"/>
      <c r="D695" s="149" t="s">
        <v>199</v>
      </c>
      <c r="E695" s="170" t="s">
        <v>1</v>
      </c>
      <c r="F695" s="171" t="s">
        <v>324</v>
      </c>
      <c r="H695" s="172">
        <v>2</v>
      </c>
      <c r="I695" s="173"/>
      <c r="L695" s="169"/>
      <c r="M695" s="174"/>
      <c r="T695" s="175"/>
      <c r="AT695" s="170" t="s">
        <v>199</v>
      </c>
      <c r="AU695" s="170" t="s">
        <v>87</v>
      </c>
      <c r="AV695" s="14" t="s">
        <v>184</v>
      </c>
      <c r="AW695" s="14" t="s">
        <v>33</v>
      </c>
      <c r="AX695" s="14" t="s">
        <v>85</v>
      </c>
      <c r="AY695" s="170" t="s">
        <v>185</v>
      </c>
    </row>
    <row r="696" spans="2:65" s="1" customFormat="1" ht="16.5" customHeight="1" x14ac:dyDescent="0.2">
      <c r="B696" s="32"/>
      <c r="C696" s="136" t="s">
        <v>1375</v>
      </c>
      <c r="D696" s="136" t="s">
        <v>191</v>
      </c>
      <c r="E696" s="137" t="s">
        <v>889</v>
      </c>
      <c r="F696" s="138" t="s">
        <v>890</v>
      </c>
      <c r="G696" s="139" t="s">
        <v>532</v>
      </c>
      <c r="H696" s="140">
        <v>2</v>
      </c>
      <c r="I696" s="141"/>
      <c r="J696" s="142">
        <f>ROUND(I696*H696,2)</f>
        <v>0</v>
      </c>
      <c r="K696" s="138" t="s">
        <v>195</v>
      </c>
      <c r="L696" s="32"/>
      <c r="M696" s="143" t="s">
        <v>1</v>
      </c>
      <c r="N696" s="144" t="s">
        <v>42</v>
      </c>
      <c r="P696" s="145">
        <f>O696*H696</f>
        <v>0</v>
      </c>
      <c r="Q696" s="145">
        <v>0</v>
      </c>
      <c r="R696" s="145">
        <f>Q696*H696</f>
        <v>0</v>
      </c>
      <c r="S696" s="145">
        <v>4.0000000000000001E-3</v>
      </c>
      <c r="T696" s="146">
        <f>S696*H696</f>
        <v>8.0000000000000002E-3</v>
      </c>
      <c r="AR696" s="147" t="s">
        <v>184</v>
      </c>
      <c r="AT696" s="147" t="s">
        <v>191</v>
      </c>
      <c r="AU696" s="147" t="s">
        <v>87</v>
      </c>
      <c r="AY696" s="17" t="s">
        <v>185</v>
      </c>
      <c r="BE696" s="148">
        <f>IF(N696="základní",J696,0)</f>
        <v>0</v>
      </c>
      <c r="BF696" s="148">
        <f>IF(N696="snížená",J696,0)</f>
        <v>0</v>
      </c>
      <c r="BG696" s="148">
        <f>IF(N696="zákl. přenesená",J696,0)</f>
        <v>0</v>
      </c>
      <c r="BH696" s="148">
        <f>IF(N696="sníž. přenesená",J696,0)</f>
        <v>0</v>
      </c>
      <c r="BI696" s="148">
        <f>IF(N696="nulová",J696,0)</f>
        <v>0</v>
      </c>
      <c r="BJ696" s="17" t="s">
        <v>85</v>
      </c>
      <c r="BK696" s="148">
        <f>ROUND(I696*H696,2)</f>
        <v>0</v>
      </c>
      <c r="BL696" s="17" t="s">
        <v>184</v>
      </c>
      <c r="BM696" s="147" t="s">
        <v>891</v>
      </c>
    </row>
    <row r="697" spans="2:65" s="1" customFormat="1" ht="19.2" x14ac:dyDescent="0.2">
      <c r="B697" s="32"/>
      <c r="D697" s="149" t="s">
        <v>198</v>
      </c>
      <c r="F697" s="150" t="s">
        <v>892</v>
      </c>
      <c r="I697" s="151"/>
      <c r="L697" s="32"/>
      <c r="M697" s="152"/>
      <c r="T697" s="56"/>
      <c r="AT697" s="17" t="s">
        <v>198</v>
      </c>
      <c r="AU697" s="17" t="s">
        <v>87</v>
      </c>
    </row>
    <row r="698" spans="2:65" s="13" customFormat="1" x14ac:dyDescent="0.2">
      <c r="B698" s="159"/>
      <c r="D698" s="149" t="s">
        <v>199</v>
      </c>
      <c r="E698" s="160" t="s">
        <v>1</v>
      </c>
      <c r="F698" s="161" t="s">
        <v>1376</v>
      </c>
      <c r="H698" s="162">
        <v>1</v>
      </c>
      <c r="I698" s="163"/>
      <c r="L698" s="159"/>
      <c r="M698" s="164"/>
      <c r="T698" s="165"/>
      <c r="AT698" s="160" t="s">
        <v>199</v>
      </c>
      <c r="AU698" s="160" t="s">
        <v>87</v>
      </c>
      <c r="AV698" s="13" t="s">
        <v>87</v>
      </c>
      <c r="AW698" s="13" t="s">
        <v>33</v>
      </c>
      <c r="AX698" s="13" t="s">
        <v>77</v>
      </c>
      <c r="AY698" s="160" t="s">
        <v>185</v>
      </c>
    </row>
    <row r="699" spans="2:65" s="13" customFormat="1" x14ac:dyDescent="0.2">
      <c r="B699" s="159"/>
      <c r="D699" s="149" t="s">
        <v>199</v>
      </c>
      <c r="E699" s="160" t="s">
        <v>1</v>
      </c>
      <c r="F699" s="161" t="s">
        <v>1377</v>
      </c>
      <c r="H699" s="162">
        <v>1</v>
      </c>
      <c r="I699" s="163"/>
      <c r="L699" s="159"/>
      <c r="M699" s="164"/>
      <c r="T699" s="165"/>
      <c r="AT699" s="160" t="s">
        <v>199</v>
      </c>
      <c r="AU699" s="160" t="s">
        <v>87</v>
      </c>
      <c r="AV699" s="13" t="s">
        <v>87</v>
      </c>
      <c r="AW699" s="13" t="s">
        <v>33</v>
      </c>
      <c r="AX699" s="13" t="s">
        <v>77</v>
      </c>
      <c r="AY699" s="160" t="s">
        <v>185</v>
      </c>
    </row>
    <row r="700" spans="2:65" s="14" customFormat="1" x14ac:dyDescent="0.2">
      <c r="B700" s="169"/>
      <c r="D700" s="149" t="s">
        <v>199</v>
      </c>
      <c r="E700" s="170" t="s">
        <v>1</v>
      </c>
      <c r="F700" s="171" t="s">
        <v>324</v>
      </c>
      <c r="H700" s="172">
        <v>2</v>
      </c>
      <c r="I700" s="173"/>
      <c r="L700" s="169"/>
      <c r="M700" s="174"/>
      <c r="T700" s="175"/>
      <c r="AT700" s="170" t="s">
        <v>199</v>
      </c>
      <c r="AU700" s="170" t="s">
        <v>87</v>
      </c>
      <c r="AV700" s="14" t="s">
        <v>184</v>
      </c>
      <c r="AW700" s="14" t="s">
        <v>33</v>
      </c>
      <c r="AX700" s="14" t="s">
        <v>85</v>
      </c>
      <c r="AY700" s="170" t="s">
        <v>185</v>
      </c>
    </row>
    <row r="701" spans="2:65" s="1" customFormat="1" ht="16.5" customHeight="1" x14ac:dyDescent="0.2">
      <c r="B701" s="32"/>
      <c r="C701" s="136" t="s">
        <v>1378</v>
      </c>
      <c r="D701" s="136" t="s">
        <v>191</v>
      </c>
      <c r="E701" s="137" t="s">
        <v>1379</v>
      </c>
      <c r="F701" s="138" t="s">
        <v>1380</v>
      </c>
      <c r="G701" s="139" t="s">
        <v>532</v>
      </c>
      <c r="H701" s="140">
        <v>3</v>
      </c>
      <c r="I701" s="141"/>
      <c r="J701" s="142">
        <f>ROUND(I701*H701,2)</f>
        <v>0</v>
      </c>
      <c r="K701" s="138" t="s">
        <v>195</v>
      </c>
      <c r="L701" s="32"/>
      <c r="M701" s="143" t="s">
        <v>1</v>
      </c>
      <c r="N701" s="144" t="s">
        <v>42</v>
      </c>
      <c r="P701" s="145">
        <f>O701*H701</f>
        <v>0</v>
      </c>
      <c r="Q701" s="145">
        <v>0</v>
      </c>
      <c r="R701" s="145">
        <f>Q701*H701</f>
        <v>0</v>
      </c>
      <c r="S701" s="145">
        <v>0.108</v>
      </c>
      <c r="T701" s="146">
        <f>S701*H701</f>
        <v>0.32400000000000001</v>
      </c>
      <c r="AR701" s="147" t="s">
        <v>184</v>
      </c>
      <c r="AT701" s="147" t="s">
        <v>191</v>
      </c>
      <c r="AU701" s="147" t="s">
        <v>87</v>
      </c>
      <c r="AY701" s="17" t="s">
        <v>185</v>
      </c>
      <c r="BE701" s="148">
        <f>IF(N701="základní",J701,0)</f>
        <v>0</v>
      </c>
      <c r="BF701" s="148">
        <f>IF(N701="snížená",J701,0)</f>
        <v>0</v>
      </c>
      <c r="BG701" s="148">
        <f>IF(N701="zákl. přenesená",J701,0)</f>
        <v>0</v>
      </c>
      <c r="BH701" s="148">
        <f>IF(N701="sníž. přenesená",J701,0)</f>
        <v>0</v>
      </c>
      <c r="BI701" s="148">
        <f>IF(N701="nulová",J701,0)</f>
        <v>0</v>
      </c>
      <c r="BJ701" s="17" t="s">
        <v>85</v>
      </c>
      <c r="BK701" s="148">
        <f>ROUND(I701*H701,2)</f>
        <v>0</v>
      </c>
      <c r="BL701" s="17" t="s">
        <v>184</v>
      </c>
      <c r="BM701" s="147" t="s">
        <v>1381</v>
      </c>
    </row>
    <row r="702" spans="2:65" s="1" customFormat="1" ht="19.2" x14ac:dyDescent="0.2">
      <c r="B702" s="32"/>
      <c r="D702" s="149" t="s">
        <v>198</v>
      </c>
      <c r="F702" s="150" t="s">
        <v>1382</v>
      </c>
      <c r="I702" s="151"/>
      <c r="L702" s="32"/>
      <c r="M702" s="152"/>
      <c r="T702" s="56"/>
      <c r="AT702" s="17" t="s">
        <v>198</v>
      </c>
      <c r="AU702" s="17" t="s">
        <v>87</v>
      </c>
    </row>
    <row r="703" spans="2:65" s="13" customFormat="1" x14ac:dyDescent="0.2">
      <c r="B703" s="159"/>
      <c r="D703" s="149" t="s">
        <v>199</v>
      </c>
      <c r="E703" s="160" t="s">
        <v>1</v>
      </c>
      <c r="F703" s="161" t="s">
        <v>1383</v>
      </c>
      <c r="H703" s="162">
        <v>3</v>
      </c>
      <c r="I703" s="163"/>
      <c r="L703" s="159"/>
      <c r="M703" s="164"/>
      <c r="T703" s="165"/>
      <c r="AT703" s="160" t="s">
        <v>199</v>
      </c>
      <c r="AU703" s="160" t="s">
        <v>87</v>
      </c>
      <c r="AV703" s="13" t="s">
        <v>87</v>
      </c>
      <c r="AW703" s="13" t="s">
        <v>33</v>
      </c>
      <c r="AX703" s="13" t="s">
        <v>85</v>
      </c>
      <c r="AY703" s="160" t="s">
        <v>185</v>
      </c>
    </row>
    <row r="704" spans="2:65" s="1" customFormat="1" ht="16.5" customHeight="1" x14ac:dyDescent="0.2">
      <c r="B704" s="32"/>
      <c r="C704" s="136" t="s">
        <v>1384</v>
      </c>
      <c r="D704" s="136" t="s">
        <v>191</v>
      </c>
      <c r="E704" s="137" t="s">
        <v>1385</v>
      </c>
      <c r="F704" s="138" t="s">
        <v>1386</v>
      </c>
      <c r="G704" s="139" t="s">
        <v>365</v>
      </c>
      <c r="H704" s="140">
        <v>5.5</v>
      </c>
      <c r="I704" s="141"/>
      <c r="J704" s="142">
        <f>ROUND(I704*H704,2)</f>
        <v>0</v>
      </c>
      <c r="K704" s="138" t="s">
        <v>195</v>
      </c>
      <c r="L704" s="32"/>
      <c r="M704" s="143" t="s">
        <v>1</v>
      </c>
      <c r="N704" s="144" t="s">
        <v>42</v>
      </c>
      <c r="P704" s="145">
        <f>O704*H704</f>
        <v>0</v>
      </c>
      <c r="Q704" s="145">
        <v>0</v>
      </c>
      <c r="R704" s="145">
        <f>Q704*H704</f>
        <v>0</v>
      </c>
      <c r="S704" s="145">
        <v>2.8000000000000001E-2</v>
      </c>
      <c r="T704" s="146">
        <f>S704*H704</f>
        <v>0.154</v>
      </c>
      <c r="AR704" s="147" t="s">
        <v>184</v>
      </c>
      <c r="AT704" s="147" t="s">
        <v>191</v>
      </c>
      <c r="AU704" s="147" t="s">
        <v>87</v>
      </c>
      <c r="AY704" s="17" t="s">
        <v>185</v>
      </c>
      <c r="BE704" s="148">
        <f>IF(N704="základní",J704,0)</f>
        <v>0</v>
      </c>
      <c r="BF704" s="148">
        <f>IF(N704="snížená",J704,0)</f>
        <v>0</v>
      </c>
      <c r="BG704" s="148">
        <f>IF(N704="zákl. přenesená",J704,0)</f>
        <v>0</v>
      </c>
      <c r="BH704" s="148">
        <f>IF(N704="sníž. přenesená",J704,0)</f>
        <v>0</v>
      </c>
      <c r="BI704" s="148">
        <f>IF(N704="nulová",J704,0)</f>
        <v>0</v>
      </c>
      <c r="BJ704" s="17" t="s">
        <v>85</v>
      </c>
      <c r="BK704" s="148">
        <f>ROUND(I704*H704,2)</f>
        <v>0</v>
      </c>
      <c r="BL704" s="17" t="s">
        <v>184</v>
      </c>
      <c r="BM704" s="147" t="s">
        <v>1387</v>
      </c>
    </row>
    <row r="705" spans="2:65" s="1" customFormat="1" ht="19.2" x14ac:dyDescent="0.2">
      <c r="B705" s="32"/>
      <c r="D705" s="149" t="s">
        <v>198</v>
      </c>
      <c r="F705" s="150" t="s">
        <v>1388</v>
      </c>
      <c r="I705" s="151"/>
      <c r="L705" s="32"/>
      <c r="M705" s="152"/>
      <c r="T705" s="56"/>
      <c r="AT705" s="17" t="s">
        <v>198</v>
      </c>
      <c r="AU705" s="17" t="s">
        <v>87</v>
      </c>
    </row>
    <row r="706" spans="2:65" s="13" customFormat="1" x14ac:dyDescent="0.2">
      <c r="B706" s="159"/>
      <c r="D706" s="149" t="s">
        <v>199</v>
      </c>
      <c r="E706" s="160" t="s">
        <v>1</v>
      </c>
      <c r="F706" s="161" t="s">
        <v>1389</v>
      </c>
      <c r="H706" s="162">
        <v>5.5</v>
      </c>
      <c r="I706" s="163"/>
      <c r="L706" s="159"/>
      <c r="M706" s="164"/>
      <c r="T706" s="165"/>
      <c r="AT706" s="160" t="s">
        <v>199</v>
      </c>
      <c r="AU706" s="160" t="s">
        <v>87</v>
      </c>
      <c r="AV706" s="13" t="s">
        <v>87</v>
      </c>
      <c r="AW706" s="13" t="s">
        <v>33</v>
      </c>
      <c r="AX706" s="13" t="s">
        <v>85</v>
      </c>
      <c r="AY706" s="160" t="s">
        <v>185</v>
      </c>
    </row>
    <row r="707" spans="2:65" s="1" customFormat="1" ht="16.5" customHeight="1" x14ac:dyDescent="0.2">
      <c r="B707" s="32"/>
      <c r="C707" s="136" t="s">
        <v>1390</v>
      </c>
      <c r="D707" s="136" t="s">
        <v>191</v>
      </c>
      <c r="E707" s="137" t="s">
        <v>1391</v>
      </c>
      <c r="F707" s="138" t="s">
        <v>1392</v>
      </c>
      <c r="G707" s="139" t="s">
        <v>365</v>
      </c>
      <c r="H707" s="140">
        <v>4</v>
      </c>
      <c r="I707" s="141"/>
      <c r="J707" s="142">
        <f>ROUND(I707*H707,2)</f>
        <v>0</v>
      </c>
      <c r="K707" s="138" t="s">
        <v>195</v>
      </c>
      <c r="L707" s="32"/>
      <c r="M707" s="143" t="s">
        <v>1</v>
      </c>
      <c r="N707" s="144" t="s">
        <v>42</v>
      </c>
      <c r="P707" s="145">
        <f>O707*H707</f>
        <v>0</v>
      </c>
      <c r="Q707" s="145">
        <v>0</v>
      </c>
      <c r="R707" s="145">
        <f>Q707*H707</f>
        <v>0</v>
      </c>
      <c r="S707" s="145">
        <v>0</v>
      </c>
      <c r="T707" s="146">
        <f>S707*H707</f>
        <v>0</v>
      </c>
      <c r="AR707" s="147" t="s">
        <v>184</v>
      </c>
      <c r="AT707" s="147" t="s">
        <v>191</v>
      </c>
      <c r="AU707" s="147" t="s">
        <v>87</v>
      </c>
      <c r="AY707" s="17" t="s">
        <v>185</v>
      </c>
      <c r="BE707" s="148">
        <f>IF(N707="základní",J707,0)</f>
        <v>0</v>
      </c>
      <c r="BF707" s="148">
        <f>IF(N707="snížená",J707,0)</f>
        <v>0</v>
      </c>
      <c r="BG707" s="148">
        <f>IF(N707="zákl. přenesená",J707,0)</f>
        <v>0</v>
      </c>
      <c r="BH707" s="148">
        <f>IF(N707="sníž. přenesená",J707,0)</f>
        <v>0</v>
      </c>
      <c r="BI707" s="148">
        <f>IF(N707="nulová",J707,0)</f>
        <v>0</v>
      </c>
      <c r="BJ707" s="17" t="s">
        <v>85</v>
      </c>
      <c r="BK707" s="148">
        <f>ROUND(I707*H707,2)</f>
        <v>0</v>
      </c>
      <c r="BL707" s="17" t="s">
        <v>184</v>
      </c>
      <c r="BM707" s="147" t="s">
        <v>1393</v>
      </c>
    </row>
    <row r="708" spans="2:65" s="1" customFormat="1" ht="28.8" x14ac:dyDescent="0.2">
      <c r="B708" s="32"/>
      <c r="D708" s="149" t="s">
        <v>198</v>
      </c>
      <c r="F708" s="150" t="s">
        <v>1394</v>
      </c>
      <c r="I708" s="151"/>
      <c r="L708" s="32"/>
      <c r="M708" s="152"/>
      <c r="T708" s="56"/>
      <c r="AT708" s="17" t="s">
        <v>198</v>
      </c>
      <c r="AU708" s="17" t="s">
        <v>87</v>
      </c>
    </row>
    <row r="709" spans="2:65" s="13" customFormat="1" x14ac:dyDescent="0.2">
      <c r="B709" s="159"/>
      <c r="D709" s="149" t="s">
        <v>199</v>
      </c>
      <c r="E709" s="160" t="s">
        <v>1</v>
      </c>
      <c r="F709" s="161" t="s">
        <v>1395</v>
      </c>
      <c r="H709" s="162">
        <v>4</v>
      </c>
      <c r="I709" s="163"/>
      <c r="L709" s="159"/>
      <c r="M709" s="164"/>
      <c r="T709" s="165"/>
      <c r="AT709" s="160" t="s">
        <v>199</v>
      </c>
      <c r="AU709" s="160" t="s">
        <v>87</v>
      </c>
      <c r="AV709" s="13" t="s">
        <v>87</v>
      </c>
      <c r="AW709" s="13" t="s">
        <v>33</v>
      </c>
      <c r="AX709" s="13" t="s">
        <v>85</v>
      </c>
      <c r="AY709" s="160" t="s">
        <v>185</v>
      </c>
    </row>
    <row r="710" spans="2:65" s="1" customFormat="1" ht="16.5" customHeight="1" x14ac:dyDescent="0.2">
      <c r="B710" s="32"/>
      <c r="C710" s="136" t="s">
        <v>1396</v>
      </c>
      <c r="D710" s="136" t="s">
        <v>191</v>
      </c>
      <c r="E710" s="137" t="s">
        <v>894</v>
      </c>
      <c r="F710" s="138" t="s">
        <v>895</v>
      </c>
      <c r="G710" s="139" t="s">
        <v>365</v>
      </c>
      <c r="H710" s="140">
        <v>61.96</v>
      </c>
      <c r="I710" s="141"/>
      <c r="J710" s="142">
        <f>ROUND(I710*H710,2)</f>
        <v>0</v>
      </c>
      <c r="K710" s="138" t="s">
        <v>195</v>
      </c>
      <c r="L710" s="32"/>
      <c r="M710" s="143" t="s">
        <v>1</v>
      </c>
      <c r="N710" s="144" t="s">
        <v>42</v>
      </c>
      <c r="P710" s="145">
        <f>O710*H710</f>
        <v>0</v>
      </c>
      <c r="Q710" s="145">
        <v>0</v>
      </c>
      <c r="R710" s="145">
        <f>Q710*H710</f>
        <v>0</v>
      </c>
      <c r="S710" s="145">
        <v>0</v>
      </c>
      <c r="T710" s="146">
        <f>S710*H710</f>
        <v>0</v>
      </c>
      <c r="AR710" s="147" t="s">
        <v>184</v>
      </c>
      <c r="AT710" s="147" t="s">
        <v>191</v>
      </c>
      <c r="AU710" s="147" t="s">
        <v>87</v>
      </c>
      <c r="AY710" s="17" t="s">
        <v>185</v>
      </c>
      <c r="BE710" s="148">
        <f>IF(N710="základní",J710,0)</f>
        <v>0</v>
      </c>
      <c r="BF710" s="148">
        <f>IF(N710="snížená",J710,0)</f>
        <v>0</v>
      </c>
      <c r="BG710" s="148">
        <f>IF(N710="zákl. přenesená",J710,0)</f>
        <v>0</v>
      </c>
      <c r="BH710" s="148">
        <f>IF(N710="sníž. přenesená",J710,0)</f>
        <v>0</v>
      </c>
      <c r="BI710" s="148">
        <f>IF(N710="nulová",J710,0)</f>
        <v>0</v>
      </c>
      <c r="BJ710" s="17" t="s">
        <v>85</v>
      </c>
      <c r="BK710" s="148">
        <f>ROUND(I710*H710,2)</f>
        <v>0</v>
      </c>
      <c r="BL710" s="17" t="s">
        <v>184</v>
      </c>
      <c r="BM710" s="147" t="s">
        <v>896</v>
      </c>
    </row>
    <row r="711" spans="2:65" s="1" customFormat="1" ht="28.8" x14ac:dyDescent="0.2">
      <c r="B711" s="32"/>
      <c r="D711" s="149" t="s">
        <v>198</v>
      </c>
      <c r="F711" s="150" t="s">
        <v>897</v>
      </c>
      <c r="I711" s="151"/>
      <c r="L711" s="32"/>
      <c r="M711" s="152"/>
      <c r="T711" s="56"/>
      <c r="AT711" s="17" t="s">
        <v>198</v>
      </c>
      <c r="AU711" s="17" t="s">
        <v>87</v>
      </c>
    </row>
    <row r="712" spans="2:65" s="13" customFormat="1" x14ac:dyDescent="0.2">
      <c r="B712" s="159"/>
      <c r="D712" s="149" t="s">
        <v>199</v>
      </c>
      <c r="E712" s="160" t="s">
        <v>1</v>
      </c>
      <c r="F712" s="161" t="s">
        <v>1397</v>
      </c>
      <c r="H712" s="162">
        <v>61.96</v>
      </c>
      <c r="I712" s="163"/>
      <c r="L712" s="159"/>
      <c r="M712" s="164"/>
      <c r="T712" s="165"/>
      <c r="AT712" s="160" t="s">
        <v>199</v>
      </c>
      <c r="AU712" s="160" t="s">
        <v>87</v>
      </c>
      <c r="AV712" s="13" t="s">
        <v>87</v>
      </c>
      <c r="AW712" s="13" t="s">
        <v>33</v>
      </c>
      <c r="AX712" s="13" t="s">
        <v>85</v>
      </c>
      <c r="AY712" s="160" t="s">
        <v>185</v>
      </c>
    </row>
    <row r="713" spans="2:65" s="1" customFormat="1" ht="16.5" customHeight="1" x14ac:dyDescent="0.2">
      <c r="B713" s="32"/>
      <c r="C713" s="136" t="s">
        <v>1398</v>
      </c>
      <c r="D713" s="136" t="s">
        <v>191</v>
      </c>
      <c r="E713" s="137" t="s">
        <v>1399</v>
      </c>
      <c r="F713" s="138" t="s">
        <v>1400</v>
      </c>
      <c r="G713" s="139" t="s">
        <v>296</v>
      </c>
      <c r="H713" s="140">
        <v>0.224</v>
      </c>
      <c r="I713" s="141"/>
      <c r="J713" s="142">
        <f>ROUND(I713*H713,2)</f>
        <v>0</v>
      </c>
      <c r="K713" s="138" t="s">
        <v>195</v>
      </c>
      <c r="L713" s="32"/>
      <c r="M713" s="143" t="s">
        <v>1</v>
      </c>
      <c r="N713" s="144" t="s">
        <v>42</v>
      </c>
      <c r="P713" s="145">
        <f>O713*H713</f>
        <v>0</v>
      </c>
      <c r="Q713" s="145">
        <v>0</v>
      </c>
      <c r="R713" s="145">
        <f>Q713*H713</f>
        <v>0</v>
      </c>
      <c r="S713" s="145">
        <v>0</v>
      </c>
      <c r="T713" s="146">
        <f>S713*H713</f>
        <v>0</v>
      </c>
      <c r="AR713" s="147" t="s">
        <v>184</v>
      </c>
      <c r="AT713" s="147" t="s">
        <v>191</v>
      </c>
      <c r="AU713" s="147" t="s">
        <v>87</v>
      </c>
      <c r="AY713" s="17" t="s">
        <v>185</v>
      </c>
      <c r="BE713" s="148">
        <f>IF(N713="základní",J713,0)</f>
        <v>0</v>
      </c>
      <c r="BF713" s="148">
        <f>IF(N713="snížená",J713,0)</f>
        <v>0</v>
      </c>
      <c r="BG713" s="148">
        <f>IF(N713="zákl. přenesená",J713,0)</f>
        <v>0</v>
      </c>
      <c r="BH713" s="148">
        <f>IF(N713="sníž. přenesená",J713,0)</f>
        <v>0</v>
      </c>
      <c r="BI713" s="148">
        <f>IF(N713="nulová",J713,0)</f>
        <v>0</v>
      </c>
      <c r="BJ713" s="17" t="s">
        <v>85</v>
      </c>
      <c r="BK713" s="148">
        <f>ROUND(I713*H713,2)</f>
        <v>0</v>
      </c>
      <c r="BL713" s="17" t="s">
        <v>184</v>
      </c>
      <c r="BM713" s="147" t="s">
        <v>1401</v>
      </c>
    </row>
    <row r="714" spans="2:65" s="1" customFormat="1" ht="28.8" x14ac:dyDescent="0.2">
      <c r="B714" s="32"/>
      <c r="D714" s="149" t="s">
        <v>198</v>
      </c>
      <c r="F714" s="150" t="s">
        <v>1402</v>
      </c>
      <c r="I714" s="151"/>
      <c r="L714" s="32"/>
      <c r="M714" s="152"/>
      <c r="T714" s="56"/>
      <c r="AT714" s="17" t="s">
        <v>198</v>
      </c>
      <c r="AU714" s="17" t="s">
        <v>87</v>
      </c>
    </row>
    <row r="715" spans="2:65" s="13" customFormat="1" x14ac:dyDescent="0.2">
      <c r="B715" s="159"/>
      <c r="D715" s="149" t="s">
        <v>199</v>
      </c>
      <c r="E715" s="160" t="s">
        <v>1</v>
      </c>
      <c r="F715" s="161" t="s">
        <v>1403</v>
      </c>
      <c r="H715" s="162">
        <v>0.224</v>
      </c>
      <c r="I715" s="163"/>
      <c r="L715" s="159"/>
      <c r="M715" s="164"/>
      <c r="T715" s="165"/>
      <c r="AT715" s="160" t="s">
        <v>199</v>
      </c>
      <c r="AU715" s="160" t="s">
        <v>87</v>
      </c>
      <c r="AV715" s="13" t="s">
        <v>87</v>
      </c>
      <c r="AW715" s="13" t="s">
        <v>33</v>
      </c>
      <c r="AX715" s="13" t="s">
        <v>85</v>
      </c>
      <c r="AY715" s="160" t="s">
        <v>185</v>
      </c>
    </row>
    <row r="716" spans="2:65" s="1" customFormat="1" ht="16.5" customHeight="1" x14ac:dyDescent="0.2">
      <c r="B716" s="32"/>
      <c r="C716" s="136" t="s">
        <v>1404</v>
      </c>
      <c r="D716" s="136" t="s">
        <v>191</v>
      </c>
      <c r="E716" s="137" t="s">
        <v>1405</v>
      </c>
      <c r="F716" s="138" t="s">
        <v>1406</v>
      </c>
      <c r="G716" s="139" t="s">
        <v>296</v>
      </c>
      <c r="H716" s="140">
        <v>7.59</v>
      </c>
      <c r="I716" s="141"/>
      <c r="J716" s="142">
        <f>ROUND(I716*H716,2)</f>
        <v>0</v>
      </c>
      <c r="K716" s="138" t="s">
        <v>195</v>
      </c>
      <c r="L716" s="32"/>
      <c r="M716" s="143" t="s">
        <v>1</v>
      </c>
      <c r="N716" s="144" t="s">
        <v>42</v>
      </c>
      <c r="P716" s="145">
        <f>O716*H716</f>
        <v>0</v>
      </c>
      <c r="Q716" s="145">
        <v>0</v>
      </c>
      <c r="R716" s="145">
        <f>Q716*H716</f>
        <v>0</v>
      </c>
      <c r="S716" s="145">
        <v>0</v>
      </c>
      <c r="T716" s="146">
        <f>S716*H716</f>
        <v>0</v>
      </c>
      <c r="AR716" s="147" t="s">
        <v>184</v>
      </c>
      <c r="AT716" s="147" t="s">
        <v>191</v>
      </c>
      <c r="AU716" s="147" t="s">
        <v>87</v>
      </c>
      <c r="AY716" s="17" t="s">
        <v>185</v>
      </c>
      <c r="BE716" s="148">
        <f>IF(N716="základní",J716,0)</f>
        <v>0</v>
      </c>
      <c r="BF716" s="148">
        <f>IF(N716="snížená",J716,0)</f>
        <v>0</v>
      </c>
      <c r="BG716" s="148">
        <f>IF(N716="zákl. přenesená",J716,0)</f>
        <v>0</v>
      </c>
      <c r="BH716" s="148">
        <f>IF(N716="sníž. přenesená",J716,0)</f>
        <v>0</v>
      </c>
      <c r="BI716" s="148">
        <f>IF(N716="nulová",J716,0)</f>
        <v>0</v>
      </c>
      <c r="BJ716" s="17" t="s">
        <v>85</v>
      </c>
      <c r="BK716" s="148">
        <f>ROUND(I716*H716,2)</f>
        <v>0</v>
      </c>
      <c r="BL716" s="17" t="s">
        <v>184</v>
      </c>
      <c r="BM716" s="147" t="s">
        <v>1407</v>
      </c>
    </row>
    <row r="717" spans="2:65" s="1" customFormat="1" ht="28.8" x14ac:dyDescent="0.2">
      <c r="B717" s="32"/>
      <c r="D717" s="149" t="s">
        <v>198</v>
      </c>
      <c r="F717" s="150" t="s">
        <v>1408</v>
      </c>
      <c r="I717" s="151"/>
      <c r="L717" s="32"/>
      <c r="M717" s="152"/>
      <c r="T717" s="56"/>
      <c r="AT717" s="17" t="s">
        <v>198</v>
      </c>
      <c r="AU717" s="17" t="s">
        <v>87</v>
      </c>
    </row>
    <row r="718" spans="2:65" s="13" customFormat="1" x14ac:dyDescent="0.2">
      <c r="B718" s="159"/>
      <c r="D718" s="149" t="s">
        <v>199</v>
      </c>
      <c r="E718" s="160" t="s">
        <v>1</v>
      </c>
      <c r="F718" s="161" t="s">
        <v>1409</v>
      </c>
      <c r="H718" s="162">
        <v>7.59</v>
      </c>
      <c r="I718" s="163"/>
      <c r="L718" s="159"/>
      <c r="M718" s="164"/>
      <c r="T718" s="165"/>
      <c r="AT718" s="160" t="s">
        <v>199</v>
      </c>
      <c r="AU718" s="160" t="s">
        <v>87</v>
      </c>
      <c r="AV718" s="13" t="s">
        <v>87</v>
      </c>
      <c r="AW718" s="13" t="s">
        <v>33</v>
      </c>
      <c r="AX718" s="13" t="s">
        <v>85</v>
      </c>
      <c r="AY718" s="160" t="s">
        <v>185</v>
      </c>
    </row>
    <row r="719" spans="2:65" s="11" customFormat="1" ht="22.95" customHeight="1" x14ac:dyDescent="0.25">
      <c r="B719" s="124"/>
      <c r="D719" s="125" t="s">
        <v>76</v>
      </c>
      <c r="E719" s="134" t="s">
        <v>899</v>
      </c>
      <c r="F719" s="134" t="s">
        <v>900</v>
      </c>
      <c r="I719" s="127"/>
      <c r="J719" s="135">
        <f>BK719</f>
        <v>0</v>
      </c>
      <c r="L719" s="124"/>
      <c r="M719" s="129"/>
      <c r="P719" s="130">
        <f>SUM(P720:P797)</f>
        <v>0</v>
      </c>
      <c r="R719" s="130">
        <f>SUM(R720:R797)</f>
        <v>0</v>
      </c>
      <c r="T719" s="131">
        <f>SUM(T720:T797)</f>
        <v>0</v>
      </c>
      <c r="AR719" s="125" t="s">
        <v>85</v>
      </c>
      <c r="AT719" s="132" t="s">
        <v>76</v>
      </c>
      <c r="AU719" s="132" t="s">
        <v>85</v>
      </c>
      <c r="AY719" s="125" t="s">
        <v>185</v>
      </c>
      <c r="BK719" s="133">
        <f>SUM(BK720:BK797)</f>
        <v>0</v>
      </c>
    </row>
    <row r="720" spans="2:65" s="1" customFormat="1" ht="16.5" customHeight="1" x14ac:dyDescent="0.2">
      <c r="B720" s="32"/>
      <c r="C720" s="136" t="s">
        <v>1410</v>
      </c>
      <c r="D720" s="136" t="s">
        <v>191</v>
      </c>
      <c r="E720" s="137" t="s">
        <v>902</v>
      </c>
      <c r="F720" s="138" t="s">
        <v>903</v>
      </c>
      <c r="G720" s="139" t="s">
        <v>443</v>
      </c>
      <c r="H720" s="140">
        <v>709.50300000000004</v>
      </c>
      <c r="I720" s="141"/>
      <c r="J720" s="142">
        <f>ROUND(I720*H720,2)</f>
        <v>0</v>
      </c>
      <c r="K720" s="138" t="s">
        <v>195</v>
      </c>
      <c r="L720" s="32"/>
      <c r="M720" s="143" t="s">
        <v>1</v>
      </c>
      <c r="N720" s="144" t="s">
        <v>42</v>
      </c>
      <c r="P720" s="145">
        <f>O720*H720</f>
        <v>0</v>
      </c>
      <c r="Q720" s="145">
        <v>0</v>
      </c>
      <c r="R720" s="145">
        <f>Q720*H720</f>
        <v>0</v>
      </c>
      <c r="S720" s="145">
        <v>0</v>
      </c>
      <c r="T720" s="146">
        <f>S720*H720</f>
        <v>0</v>
      </c>
      <c r="AR720" s="147" t="s">
        <v>184</v>
      </c>
      <c r="AT720" s="147" t="s">
        <v>191</v>
      </c>
      <c r="AU720" s="147" t="s">
        <v>87</v>
      </c>
      <c r="AY720" s="17" t="s">
        <v>185</v>
      </c>
      <c r="BE720" s="148">
        <f>IF(N720="základní",J720,0)</f>
        <v>0</v>
      </c>
      <c r="BF720" s="148">
        <f>IF(N720="snížená",J720,0)</f>
        <v>0</v>
      </c>
      <c r="BG720" s="148">
        <f>IF(N720="zákl. přenesená",J720,0)</f>
        <v>0</v>
      </c>
      <c r="BH720" s="148">
        <f>IF(N720="sníž. přenesená",J720,0)</f>
        <v>0</v>
      </c>
      <c r="BI720" s="148">
        <f>IF(N720="nulová",J720,0)</f>
        <v>0</v>
      </c>
      <c r="BJ720" s="17" t="s">
        <v>85</v>
      </c>
      <c r="BK720" s="148">
        <f>ROUND(I720*H720,2)</f>
        <v>0</v>
      </c>
      <c r="BL720" s="17" t="s">
        <v>184</v>
      </c>
      <c r="BM720" s="147" t="s">
        <v>904</v>
      </c>
    </row>
    <row r="721" spans="2:65" s="1" customFormat="1" x14ac:dyDescent="0.2">
      <c r="B721" s="32"/>
      <c r="D721" s="149" t="s">
        <v>198</v>
      </c>
      <c r="F721" s="150" t="s">
        <v>905</v>
      </c>
      <c r="I721" s="151"/>
      <c r="L721" s="32"/>
      <c r="M721" s="152"/>
      <c r="T721" s="56"/>
      <c r="AT721" s="17" t="s">
        <v>198</v>
      </c>
      <c r="AU721" s="17" t="s">
        <v>87</v>
      </c>
    </row>
    <row r="722" spans="2:65" s="12" customFormat="1" x14ac:dyDescent="0.2">
      <c r="B722" s="153"/>
      <c r="D722" s="149" t="s">
        <v>199</v>
      </c>
      <c r="E722" s="154" t="s">
        <v>1</v>
      </c>
      <c r="F722" s="155" t="s">
        <v>430</v>
      </c>
      <c r="H722" s="154" t="s">
        <v>1</v>
      </c>
      <c r="I722" s="156"/>
      <c r="L722" s="153"/>
      <c r="M722" s="157"/>
      <c r="T722" s="158"/>
      <c r="AT722" s="154" t="s">
        <v>199</v>
      </c>
      <c r="AU722" s="154" t="s">
        <v>87</v>
      </c>
      <c r="AV722" s="12" t="s">
        <v>85</v>
      </c>
      <c r="AW722" s="12" t="s">
        <v>33</v>
      </c>
      <c r="AX722" s="12" t="s">
        <v>77</v>
      </c>
      <c r="AY722" s="154" t="s">
        <v>185</v>
      </c>
    </row>
    <row r="723" spans="2:65" s="13" customFormat="1" x14ac:dyDescent="0.2">
      <c r="B723" s="159"/>
      <c r="D723" s="149" t="s">
        <v>199</v>
      </c>
      <c r="E723" s="160" t="s">
        <v>1</v>
      </c>
      <c r="F723" s="161" t="s">
        <v>1411</v>
      </c>
      <c r="H723" s="162">
        <v>3.097</v>
      </c>
      <c r="I723" s="163"/>
      <c r="L723" s="159"/>
      <c r="M723" s="164"/>
      <c r="T723" s="165"/>
      <c r="AT723" s="160" t="s">
        <v>199</v>
      </c>
      <c r="AU723" s="160" t="s">
        <v>87</v>
      </c>
      <c r="AV723" s="13" t="s">
        <v>87</v>
      </c>
      <c r="AW723" s="13" t="s">
        <v>33</v>
      </c>
      <c r="AX723" s="13" t="s">
        <v>77</v>
      </c>
      <c r="AY723" s="160" t="s">
        <v>185</v>
      </c>
    </row>
    <row r="724" spans="2:65" s="13" customFormat="1" x14ac:dyDescent="0.2">
      <c r="B724" s="159"/>
      <c r="D724" s="149" t="s">
        <v>199</v>
      </c>
      <c r="E724" s="160" t="s">
        <v>1</v>
      </c>
      <c r="F724" s="161" t="s">
        <v>1412</v>
      </c>
      <c r="H724" s="162">
        <v>27.425000000000001</v>
      </c>
      <c r="I724" s="163"/>
      <c r="L724" s="159"/>
      <c r="M724" s="164"/>
      <c r="T724" s="165"/>
      <c r="AT724" s="160" t="s">
        <v>199</v>
      </c>
      <c r="AU724" s="160" t="s">
        <v>87</v>
      </c>
      <c r="AV724" s="13" t="s">
        <v>87</v>
      </c>
      <c r="AW724" s="13" t="s">
        <v>33</v>
      </c>
      <c r="AX724" s="13" t="s">
        <v>77</v>
      </c>
      <c r="AY724" s="160" t="s">
        <v>185</v>
      </c>
    </row>
    <row r="725" spans="2:65" s="13" customFormat="1" x14ac:dyDescent="0.2">
      <c r="B725" s="159"/>
      <c r="D725" s="149" t="s">
        <v>199</v>
      </c>
      <c r="E725" s="160" t="s">
        <v>1</v>
      </c>
      <c r="F725" s="161" t="s">
        <v>1413</v>
      </c>
      <c r="H725" s="162">
        <v>12.981</v>
      </c>
      <c r="I725" s="163"/>
      <c r="L725" s="159"/>
      <c r="M725" s="164"/>
      <c r="T725" s="165"/>
      <c r="AT725" s="160" t="s">
        <v>199</v>
      </c>
      <c r="AU725" s="160" t="s">
        <v>87</v>
      </c>
      <c r="AV725" s="13" t="s">
        <v>87</v>
      </c>
      <c r="AW725" s="13" t="s">
        <v>33</v>
      </c>
      <c r="AX725" s="13" t="s">
        <v>77</v>
      </c>
      <c r="AY725" s="160" t="s">
        <v>185</v>
      </c>
    </row>
    <row r="726" spans="2:65" s="12" customFormat="1" x14ac:dyDescent="0.2">
      <c r="B726" s="153"/>
      <c r="D726" s="149" t="s">
        <v>199</v>
      </c>
      <c r="E726" s="154" t="s">
        <v>1</v>
      </c>
      <c r="F726" s="155" t="s">
        <v>909</v>
      </c>
      <c r="H726" s="154" t="s">
        <v>1</v>
      </c>
      <c r="I726" s="156"/>
      <c r="L726" s="153"/>
      <c r="M726" s="157"/>
      <c r="T726" s="158"/>
      <c r="AT726" s="154" t="s">
        <v>199</v>
      </c>
      <c r="AU726" s="154" t="s">
        <v>87</v>
      </c>
      <c r="AV726" s="12" t="s">
        <v>85</v>
      </c>
      <c r="AW726" s="12" t="s">
        <v>33</v>
      </c>
      <c r="AX726" s="12" t="s">
        <v>77</v>
      </c>
      <c r="AY726" s="154" t="s">
        <v>185</v>
      </c>
    </row>
    <row r="727" spans="2:65" s="13" customFormat="1" x14ac:dyDescent="0.2">
      <c r="B727" s="159"/>
      <c r="D727" s="149" t="s">
        <v>199</v>
      </c>
      <c r="E727" s="160" t="s">
        <v>1</v>
      </c>
      <c r="F727" s="161" t="s">
        <v>1414</v>
      </c>
      <c r="H727" s="162">
        <v>666</v>
      </c>
      <c r="I727" s="163"/>
      <c r="L727" s="159"/>
      <c r="M727" s="164"/>
      <c r="T727" s="165"/>
      <c r="AT727" s="160" t="s">
        <v>199</v>
      </c>
      <c r="AU727" s="160" t="s">
        <v>87</v>
      </c>
      <c r="AV727" s="13" t="s">
        <v>87</v>
      </c>
      <c r="AW727" s="13" t="s">
        <v>33</v>
      </c>
      <c r="AX727" s="13" t="s">
        <v>77</v>
      </c>
      <c r="AY727" s="160" t="s">
        <v>185</v>
      </c>
    </row>
    <row r="728" spans="2:65" s="14" customFormat="1" x14ac:dyDescent="0.2">
      <c r="B728" s="169"/>
      <c r="D728" s="149" t="s">
        <v>199</v>
      </c>
      <c r="E728" s="170" t="s">
        <v>1</v>
      </c>
      <c r="F728" s="171" t="s">
        <v>324</v>
      </c>
      <c r="H728" s="172">
        <v>709.50300000000004</v>
      </c>
      <c r="I728" s="173"/>
      <c r="L728" s="169"/>
      <c r="M728" s="174"/>
      <c r="T728" s="175"/>
      <c r="AT728" s="170" t="s">
        <v>199</v>
      </c>
      <c r="AU728" s="170" t="s">
        <v>87</v>
      </c>
      <c r="AV728" s="14" t="s">
        <v>184</v>
      </c>
      <c r="AW728" s="14" t="s">
        <v>33</v>
      </c>
      <c r="AX728" s="14" t="s">
        <v>85</v>
      </c>
      <c r="AY728" s="170" t="s">
        <v>185</v>
      </c>
    </row>
    <row r="729" spans="2:65" s="1" customFormat="1" ht="16.5" customHeight="1" x14ac:dyDescent="0.2">
      <c r="B729" s="32"/>
      <c r="C729" s="136" t="s">
        <v>1415</v>
      </c>
      <c r="D729" s="136" t="s">
        <v>191</v>
      </c>
      <c r="E729" s="137" t="s">
        <v>912</v>
      </c>
      <c r="F729" s="138" t="s">
        <v>913</v>
      </c>
      <c r="G729" s="139" t="s">
        <v>443</v>
      </c>
      <c r="H729" s="140">
        <v>870.06</v>
      </c>
      <c r="I729" s="141"/>
      <c r="J729" s="142">
        <f>ROUND(I729*H729,2)</f>
        <v>0</v>
      </c>
      <c r="K729" s="138" t="s">
        <v>195</v>
      </c>
      <c r="L729" s="32"/>
      <c r="M729" s="143" t="s">
        <v>1</v>
      </c>
      <c r="N729" s="144" t="s">
        <v>42</v>
      </c>
      <c r="P729" s="145">
        <f>O729*H729</f>
        <v>0</v>
      </c>
      <c r="Q729" s="145">
        <v>0</v>
      </c>
      <c r="R729" s="145">
        <f>Q729*H729</f>
        <v>0</v>
      </c>
      <c r="S729" s="145">
        <v>0</v>
      </c>
      <c r="T729" s="146">
        <f>S729*H729</f>
        <v>0</v>
      </c>
      <c r="AR729" s="147" t="s">
        <v>184</v>
      </c>
      <c r="AT729" s="147" t="s">
        <v>191</v>
      </c>
      <c r="AU729" s="147" t="s">
        <v>87</v>
      </c>
      <c r="AY729" s="17" t="s">
        <v>185</v>
      </c>
      <c r="BE729" s="148">
        <f>IF(N729="základní",J729,0)</f>
        <v>0</v>
      </c>
      <c r="BF729" s="148">
        <f>IF(N729="snížená",J729,0)</f>
        <v>0</v>
      </c>
      <c r="BG729" s="148">
        <f>IF(N729="zákl. přenesená",J729,0)</f>
        <v>0</v>
      </c>
      <c r="BH729" s="148">
        <f>IF(N729="sníž. přenesená",J729,0)</f>
        <v>0</v>
      </c>
      <c r="BI729" s="148">
        <f>IF(N729="nulová",J729,0)</f>
        <v>0</v>
      </c>
      <c r="BJ729" s="17" t="s">
        <v>85</v>
      </c>
      <c r="BK729" s="148">
        <f>ROUND(I729*H729,2)</f>
        <v>0</v>
      </c>
      <c r="BL729" s="17" t="s">
        <v>184</v>
      </c>
      <c r="BM729" s="147" t="s">
        <v>914</v>
      </c>
    </row>
    <row r="730" spans="2:65" s="1" customFormat="1" ht="19.2" x14ac:dyDescent="0.2">
      <c r="B730" s="32"/>
      <c r="D730" s="149" t="s">
        <v>198</v>
      </c>
      <c r="F730" s="150" t="s">
        <v>915</v>
      </c>
      <c r="I730" s="151"/>
      <c r="L730" s="32"/>
      <c r="M730" s="152"/>
      <c r="T730" s="56"/>
      <c r="AT730" s="17" t="s">
        <v>198</v>
      </c>
      <c r="AU730" s="17" t="s">
        <v>87</v>
      </c>
    </row>
    <row r="731" spans="2:65" s="12" customFormat="1" x14ac:dyDescent="0.2">
      <c r="B731" s="153"/>
      <c r="D731" s="149" t="s">
        <v>199</v>
      </c>
      <c r="E731" s="154" t="s">
        <v>1</v>
      </c>
      <c r="F731" s="155" t="s">
        <v>916</v>
      </c>
      <c r="H731" s="154" t="s">
        <v>1</v>
      </c>
      <c r="I731" s="156"/>
      <c r="L731" s="153"/>
      <c r="M731" s="157"/>
      <c r="T731" s="158"/>
      <c r="AT731" s="154" t="s">
        <v>199</v>
      </c>
      <c r="AU731" s="154" t="s">
        <v>87</v>
      </c>
      <c r="AV731" s="12" t="s">
        <v>85</v>
      </c>
      <c r="AW731" s="12" t="s">
        <v>33</v>
      </c>
      <c r="AX731" s="12" t="s">
        <v>77</v>
      </c>
      <c r="AY731" s="154" t="s">
        <v>185</v>
      </c>
    </row>
    <row r="732" spans="2:65" s="13" customFormat="1" x14ac:dyDescent="0.2">
      <c r="B732" s="159"/>
      <c r="D732" s="149" t="s">
        <v>199</v>
      </c>
      <c r="E732" s="160" t="s">
        <v>1</v>
      </c>
      <c r="F732" s="161" t="s">
        <v>1416</v>
      </c>
      <c r="H732" s="162">
        <v>61.94</v>
      </c>
      <c r="I732" s="163"/>
      <c r="L732" s="159"/>
      <c r="M732" s="164"/>
      <c r="T732" s="165"/>
      <c r="AT732" s="160" t="s">
        <v>199</v>
      </c>
      <c r="AU732" s="160" t="s">
        <v>87</v>
      </c>
      <c r="AV732" s="13" t="s">
        <v>87</v>
      </c>
      <c r="AW732" s="13" t="s">
        <v>33</v>
      </c>
      <c r="AX732" s="13" t="s">
        <v>77</v>
      </c>
      <c r="AY732" s="160" t="s">
        <v>185</v>
      </c>
    </row>
    <row r="733" spans="2:65" s="13" customFormat="1" x14ac:dyDescent="0.2">
      <c r="B733" s="159"/>
      <c r="D733" s="149" t="s">
        <v>199</v>
      </c>
      <c r="E733" s="160" t="s">
        <v>1</v>
      </c>
      <c r="F733" s="161" t="s">
        <v>1417</v>
      </c>
      <c r="H733" s="162">
        <v>548.5</v>
      </c>
      <c r="I733" s="163"/>
      <c r="L733" s="159"/>
      <c r="M733" s="164"/>
      <c r="T733" s="165"/>
      <c r="AT733" s="160" t="s">
        <v>199</v>
      </c>
      <c r="AU733" s="160" t="s">
        <v>87</v>
      </c>
      <c r="AV733" s="13" t="s">
        <v>87</v>
      </c>
      <c r="AW733" s="13" t="s">
        <v>33</v>
      </c>
      <c r="AX733" s="13" t="s">
        <v>77</v>
      </c>
      <c r="AY733" s="160" t="s">
        <v>185</v>
      </c>
    </row>
    <row r="734" spans="2:65" s="13" customFormat="1" x14ac:dyDescent="0.2">
      <c r="B734" s="159"/>
      <c r="D734" s="149" t="s">
        <v>199</v>
      </c>
      <c r="E734" s="160" t="s">
        <v>1</v>
      </c>
      <c r="F734" s="161" t="s">
        <v>1418</v>
      </c>
      <c r="H734" s="162">
        <v>259.62</v>
      </c>
      <c r="I734" s="163"/>
      <c r="L734" s="159"/>
      <c r="M734" s="164"/>
      <c r="T734" s="165"/>
      <c r="AT734" s="160" t="s">
        <v>199</v>
      </c>
      <c r="AU734" s="160" t="s">
        <v>87</v>
      </c>
      <c r="AV734" s="13" t="s">
        <v>87</v>
      </c>
      <c r="AW734" s="13" t="s">
        <v>33</v>
      </c>
      <c r="AX734" s="13" t="s">
        <v>77</v>
      </c>
      <c r="AY734" s="160" t="s">
        <v>185</v>
      </c>
    </row>
    <row r="735" spans="2:65" s="14" customFormat="1" x14ac:dyDescent="0.2">
      <c r="B735" s="169"/>
      <c r="D735" s="149" t="s">
        <v>199</v>
      </c>
      <c r="E735" s="170" t="s">
        <v>1</v>
      </c>
      <c r="F735" s="171" t="s">
        <v>324</v>
      </c>
      <c r="H735" s="172">
        <v>870.06</v>
      </c>
      <c r="I735" s="173"/>
      <c r="L735" s="169"/>
      <c r="M735" s="174"/>
      <c r="T735" s="175"/>
      <c r="AT735" s="170" t="s">
        <v>199</v>
      </c>
      <c r="AU735" s="170" t="s">
        <v>87</v>
      </c>
      <c r="AV735" s="14" t="s">
        <v>184</v>
      </c>
      <c r="AW735" s="14" t="s">
        <v>33</v>
      </c>
      <c r="AX735" s="14" t="s">
        <v>85</v>
      </c>
      <c r="AY735" s="170" t="s">
        <v>185</v>
      </c>
    </row>
    <row r="736" spans="2:65" s="1" customFormat="1" ht="16.5" customHeight="1" x14ac:dyDescent="0.2">
      <c r="B736" s="32"/>
      <c r="C736" s="136" t="s">
        <v>1419</v>
      </c>
      <c r="D736" s="136" t="s">
        <v>191</v>
      </c>
      <c r="E736" s="137" t="s">
        <v>921</v>
      </c>
      <c r="F736" s="138" t="s">
        <v>922</v>
      </c>
      <c r="G736" s="139" t="s">
        <v>443</v>
      </c>
      <c r="H736" s="140">
        <v>29.768999999999998</v>
      </c>
      <c r="I736" s="141"/>
      <c r="J736" s="142">
        <f>ROUND(I736*H736,2)</f>
        <v>0</v>
      </c>
      <c r="K736" s="138" t="s">
        <v>195</v>
      </c>
      <c r="L736" s="32"/>
      <c r="M736" s="143" t="s">
        <v>1</v>
      </c>
      <c r="N736" s="144" t="s">
        <v>42</v>
      </c>
      <c r="P736" s="145">
        <f>O736*H736</f>
        <v>0</v>
      </c>
      <c r="Q736" s="145">
        <v>0</v>
      </c>
      <c r="R736" s="145">
        <f>Q736*H736</f>
        <v>0</v>
      </c>
      <c r="S736" s="145">
        <v>0</v>
      </c>
      <c r="T736" s="146">
        <f>S736*H736</f>
        <v>0</v>
      </c>
      <c r="AR736" s="147" t="s">
        <v>184</v>
      </c>
      <c r="AT736" s="147" t="s">
        <v>191</v>
      </c>
      <c r="AU736" s="147" t="s">
        <v>87</v>
      </c>
      <c r="AY736" s="17" t="s">
        <v>185</v>
      </c>
      <c r="BE736" s="148">
        <f>IF(N736="základní",J736,0)</f>
        <v>0</v>
      </c>
      <c r="BF736" s="148">
        <f>IF(N736="snížená",J736,0)</f>
        <v>0</v>
      </c>
      <c r="BG736" s="148">
        <f>IF(N736="zákl. přenesená",J736,0)</f>
        <v>0</v>
      </c>
      <c r="BH736" s="148">
        <f>IF(N736="sníž. přenesená",J736,0)</f>
        <v>0</v>
      </c>
      <c r="BI736" s="148">
        <f>IF(N736="nulová",J736,0)</f>
        <v>0</v>
      </c>
      <c r="BJ736" s="17" t="s">
        <v>85</v>
      </c>
      <c r="BK736" s="148">
        <f>ROUND(I736*H736,2)</f>
        <v>0</v>
      </c>
      <c r="BL736" s="17" t="s">
        <v>184</v>
      </c>
      <c r="BM736" s="147" t="s">
        <v>923</v>
      </c>
    </row>
    <row r="737" spans="2:65" s="1" customFormat="1" x14ac:dyDescent="0.2">
      <c r="B737" s="32"/>
      <c r="D737" s="149" t="s">
        <v>198</v>
      </c>
      <c r="F737" s="150" t="s">
        <v>924</v>
      </c>
      <c r="I737" s="151"/>
      <c r="L737" s="32"/>
      <c r="M737" s="152"/>
      <c r="T737" s="56"/>
      <c r="AT737" s="17" t="s">
        <v>198</v>
      </c>
      <c r="AU737" s="17" t="s">
        <v>87</v>
      </c>
    </row>
    <row r="738" spans="2:65" s="12" customFormat="1" x14ac:dyDescent="0.2">
      <c r="B738" s="153"/>
      <c r="D738" s="149" t="s">
        <v>199</v>
      </c>
      <c r="E738" s="154" t="s">
        <v>1</v>
      </c>
      <c r="F738" s="155" t="s">
        <v>430</v>
      </c>
      <c r="H738" s="154" t="s">
        <v>1</v>
      </c>
      <c r="I738" s="156"/>
      <c r="L738" s="153"/>
      <c r="M738" s="157"/>
      <c r="T738" s="158"/>
      <c r="AT738" s="154" t="s">
        <v>199</v>
      </c>
      <c r="AU738" s="154" t="s">
        <v>87</v>
      </c>
      <c r="AV738" s="12" t="s">
        <v>85</v>
      </c>
      <c r="AW738" s="12" t="s">
        <v>33</v>
      </c>
      <c r="AX738" s="12" t="s">
        <v>77</v>
      </c>
      <c r="AY738" s="154" t="s">
        <v>185</v>
      </c>
    </row>
    <row r="739" spans="2:65" s="13" customFormat="1" x14ac:dyDescent="0.2">
      <c r="B739" s="159"/>
      <c r="D739" s="149" t="s">
        <v>199</v>
      </c>
      <c r="E739" s="160" t="s">
        <v>1</v>
      </c>
      <c r="F739" s="161" t="s">
        <v>1420</v>
      </c>
      <c r="H739" s="162">
        <v>0.32200000000000001</v>
      </c>
      <c r="I739" s="163"/>
      <c r="L739" s="159"/>
      <c r="M739" s="164"/>
      <c r="T739" s="165"/>
      <c r="AT739" s="160" t="s">
        <v>199</v>
      </c>
      <c r="AU739" s="160" t="s">
        <v>87</v>
      </c>
      <c r="AV739" s="13" t="s">
        <v>87</v>
      </c>
      <c r="AW739" s="13" t="s">
        <v>33</v>
      </c>
      <c r="AX739" s="13" t="s">
        <v>77</v>
      </c>
      <c r="AY739" s="160" t="s">
        <v>185</v>
      </c>
    </row>
    <row r="740" spans="2:65" s="13" customFormat="1" x14ac:dyDescent="0.2">
      <c r="B740" s="159"/>
      <c r="D740" s="149" t="s">
        <v>199</v>
      </c>
      <c r="E740" s="160" t="s">
        <v>1</v>
      </c>
      <c r="F740" s="161" t="s">
        <v>1421</v>
      </c>
      <c r="H740" s="162">
        <v>25.843</v>
      </c>
      <c r="I740" s="163"/>
      <c r="L740" s="159"/>
      <c r="M740" s="164"/>
      <c r="T740" s="165"/>
      <c r="AT740" s="160" t="s">
        <v>199</v>
      </c>
      <c r="AU740" s="160" t="s">
        <v>87</v>
      </c>
      <c r="AV740" s="13" t="s">
        <v>87</v>
      </c>
      <c r="AW740" s="13" t="s">
        <v>33</v>
      </c>
      <c r="AX740" s="13" t="s">
        <v>77</v>
      </c>
      <c r="AY740" s="160" t="s">
        <v>185</v>
      </c>
    </row>
    <row r="741" spans="2:65" s="13" customFormat="1" x14ac:dyDescent="0.2">
      <c r="B741" s="159"/>
      <c r="D741" s="149" t="s">
        <v>199</v>
      </c>
      <c r="E741" s="160" t="s">
        <v>1</v>
      </c>
      <c r="F741" s="161" t="s">
        <v>1422</v>
      </c>
      <c r="H741" s="162">
        <v>0.64100000000000001</v>
      </c>
      <c r="I741" s="163"/>
      <c r="L741" s="159"/>
      <c r="M741" s="164"/>
      <c r="T741" s="165"/>
      <c r="AT741" s="160" t="s">
        <v>199</v>
      </c>
      <c r="AU741" s="160" t="s">
        <v>87</v>
      </c>
      <c r="AV741" s="13" t="s">
        <v>87</v>
      </c>
      <c r="AW741" s="13" t="s">
        <v>33</v>
      </c>
      <c r="AX741" s="13" t="s">
        <v>77</v>
      </c>
      <c r="AY741" s="160" t="s">
        <v>185</v>
      </c>
    </row>
    <row r="742" spans="2:65" s="12" customFormat="1" x14ac:dyDescent="0.2">
      <c r="B742" s="153"/>
      <c r="D742" s="149" t="s">
        <v>199</v>
      </c>
      <c r="E742" s="154" t="s">
        <v>1</v>
      </c>
      <c r="F742" s="155" t="s">
        <v>944</v>
      </c>
      <c r="H742" s="154" t="s">
        <v>1</v>
      </c>
      <c r="I742" s="156"/>
      <c r="L742" s="153"/>
      <c r="M742" s="157"/>
      <c r="T742" s="158"/>
      <c r="AT742" s="154" t="s">
        <v>199</v>
      </c>
      <c r="AU742" s="154" t="s">
        <v>87</v>
      </c>
      <c r="AV742" s="12" t="s">
        <v>85</v>
      </c>
      <c r="AW742" s="12" t="s">
        <v>33</v>
      </c>
      <c r="AX742" s="12" t="s">
        <v>77</v>
      </c>
      <c r="AY742" s="154" t="s">
        <v>185</v>
      </c>
    </row>
    <row r="743" spans="2:65" s="13" customFormat="1" x14ac:dyDescent="0.2">
      <c r="B743" s="159"/>
      <c r="D743" s="149" t="s">
        <v>199</v>
      </c>
      <c r="E743" s="160" t="s">
        <v>1</v>
      </c>
      <c r="F743" s="161" t="s">
        <v>1423</v>
      </c>
      <c r="H743" s="162">
        <v>2.9630000000000001</v>
      </c>
      <c r="I743" s="163"/>
      <c r="L743" s="159"/>
      <c r="M743" s="164"/>
      <c r="T743" s="165"/>
      <c r="AT743" s="160" t="s">
        <v>199</v>
      </c>
      <c r="AU743" s="160" t="s">
        <v>87</v>
      </c>
      <c r="AV743" s="13" t="s">
        <v>87</v>
      </c>
      <c r="AW743" s="13" t="s">
        <v>33</v>
      </c>
      <c r="AX743" s="13" t="s">
        <v>77</v>
      </c>
      <c r="AY743" s="160" t="s">
        <v>185</v>
      </c>
    </row>
    <row r="744" spans="2:65" s="14" customFormat="1" x14ac:dyDescent="0.2">
      <c r="B744" s="169"/>
      <c r="D744" s="149" t="s">
        <v>199</v>
      </c>
      <c r="E744" s="170" t="s">
        <v>1</v>
      </c>
      <c r="F744" s="171" t="s">
        <v>324</v>
      </c>
      <c r="H744" s="172">
        <v>29.768999999999998</v>
      </c>
      <c r="I744" s="173"/>
      <c r="L744" s="169"/>
      <c r="M744" s="174"/>
      <c r="T744" s="175"/>
      <c r="AT744" s="170" t="s">
        <v>199</v>
      </c>
      <c r="AU744" s="170" t="s">
        <v>87</v>
      </c>
      <c r="AV744" s="14" t="s">
        <v>184</v>
      </c>
      <c r="AW744" s="14" t="s">
        <v>33</v>
      </c>
      <c r="AX744" s="14" t="s">
        <v>85</v>
      </c>
      <c r="AY744" s="170" t="s">
        <v>185</v>
      </c>
    </row>
    <row r="745" spans="2:65" s="1" customFormat="1" ht="16.5" customHeight="1" x14ac:dyDescent="0.2">
      <c r="B745" s="32"/>
      <c r="C745" s="136" t="s">
        <v>1424</v>
      </c>
      <c r="D745" s="136" t="s">
        <v>191</v>
      </c>
      <c r="E745" s="137" t="s">
        <v>930</v>
      </c>
      <c r="F745" s="138" t="s">
        <v>931</v>
      </c>
      <c r="G745" s="139" t="s">
        <v>443</v>
      </c>
      <c r="H745" s="140">
        <v>539.08299999999997</v>
      </c>
      <c r="I745" s="141"/>
      <c r="J745" s="142">
        <f>ROUND(I745*H745,2)</f>
        <v>0</v>
      </c>
      <c r="K745" s="138" t="s">
        <v>195</v>
      </c>
      <c r="L745" s="32"/>
      <c r="M745" s="143" t="s">
        <v>1</v>
      </c>
      <c r="N745" s="144" t="s">
        <v>42</v>
      </c>
      <c r="P745" s="145">
        <f>O745*H745</f>
        <v>0</v>
      </c>
      <c r="Q745" s="145">
        <v>0</v>
      </c>
      <c r="R745" s="145">
        <f>Q745*H745</f>
        <v>0</v>
      </c>
      <c r="S745" s="145">
        <v>0</v>
      </c>
      <c r="T745" s="146">
        <f>S745*H745</f>
        <v>0</v>
      </c>
      <c r="AR745" s="147" t="s">
        <v>184</v>
      </c>
      <c r="AT745" s="147" t="s">
        <v>191</v>
      </c>
      <c r="AU745" s="147" t="s">
        <v>87</v>
      </c>
      <c r="AY745" s="17" t="s">
        <v>185</v>
      </c>
      <c r="BE745" s="148">
        <f>IF(N745="základní",J745,0)</f>
        <v>0</v>
      </c>
      <c r="BF745" s="148">
        <f>IF(N745="snížená",J745,0)</f>
        <v>0</v>
      </c>
      <c r="BG745" s="148">
        <f>IF(N745="zákl. přenesená",J745,0)</f>
        <v>0</v>
      </c>
      <c r="BH745" s="148">
        <f>IF(N745="sníž. přenesená",J745,0)</f>
        <v>0</v>
      </c>
      <c r="BI745" s="148">
        <f>IF(N745="nulová",J745,0)</f>
        <v>0</v>
      </c>
      <c r="BJ745" s="17" t="s">
        <v>85</v>
      </c>
      <c r="BK745" s="148">
        <f>ROUND(I745*H745,2)</f>
        <v>0</v>
      </c>
      <c r="BL745" s="17" t="s">
        <v>184</v>
      </c>
      <c r="BM745" s="147" t="s">
        <v>932</v>
      </c>
    </row>
    <row r="746" spans="2:65" s="1" customFormat="1" ht="19.2" x14ac:dyDescent="0.2">
      <c r="B746" s="32"/>
      <c r="D746" s="149" t="s">
        <v>198</v>
      </c>
      <c r="F746" s="150" t="s">
        <v>915</v>
      </c>
      <c r="I746" s="151"/>
      <c r="L746" s="32"/>
      <c r="M746" s="152"/>
      <c r="T746" s="56"/>
      <c r="AT746" s="17" t="s">
        <v>198</v>
      </c>
      <c r="AU746" s="17" t="s">
        <v>87</v>
      </c>
    </row>
    <row r="747" spans="2:65" s="12" customFormat="1" x14ac:dyDescent="0.2">
      <c r="B747" s="153"/>
      <c r="D747" s="149" t="s">
        <v>199</v>
      </c>
      <c r="E747" s="154" t="s">
        <v>1</v>
      </c>
      <c r="F747" s="155" t="s">
        <v>430</v>
      </c>
      <c r="H747" s="154" t="s">
        <v>1</v>
      </c>
      <c r="I747" s="156"/>
      <c r="L747" s="153"/>
      <c r="M747" s="157"/>
      <c r="T747" s="158"/>
      <c r="AT747" s="154" t="s">
        <v>199</v>
      </c>
      <c r="AU747" s="154" t="s">
        <v>87</v>
      </c>
      <c r="AV747" s="12" t="s">
        <v>85</v>
      </c>
      <c r="AW747" s="12" t="s">
        <v>33</v>
      </c>
      <c r="AX747" s="12" t="s">
        <v>77</v>
      </c>
      <c r="AY747" s="154" t="s">
        <v>185</v>
      </c>
    </row>
    <row r="748" spans="2:65" s="13" customFormat="1" x14ac:dyDescent="0.2">
      <c r="B748" s="159"/>
      <c r="D748" s="149" t="s">
        <v>199</v>
      </c>
      <c r="E748" s="160" t="s">
        <v>1</v>
      </c>
      <c r="F748" s="161" t="s">
        <v>1425</v>
      </c>
      <c r="H748" s="162">
        <v>6.44</v>
      </c>
      <c r="I748" s="163"/>
      <c r="L748" s="159"/>
      <c r="M748" s="164"/>
      <c r="T748" s="165"/>
      <c r="AT748" s="160" t="s">
        <v>199</v>
      </c>
      <c r="AU748" s="160" t="s">
        <v>87</v>
      </c>
      <c r="AV748" s="13" t="s">
        <v>87</v>
      </c>
      <c r="AW748" s="13" t="s">
        <v>33</v>
      </c>
      <c r="AX748" s="13" t="s">
        <v>77</v>
      </c>
      <c r="AY748" s="160" t="s">
        <v>185</v>
      </c>
    </row>
    <row r="749" spans="2:65" s="13" customFormat="1" x14ac:dyDescent="0.2">
      <c r="B749" s="159"/>
      <c r="D749" s="149" t="s">
        <v>199</v>
      </c>
      <c r="E749" s="160" t="s">
        <v>1</v>
      </c>
      <c r="F749" s="161" t="s">
        <v>1426</v>
      </c>
      <c r="H749" s="162">
        <v>516.86</v>
      </c>
      <c r="I749" s="163"/>
      <c r="L749" s="159"/>
      <c r="M749" s="164"/>
      <c r="T749" s="165"/>
      <c r="AT749" s="160" t="s">
        <v>199</v>
      </c>
      <c r="AU749" s="160" t="s">
        <v>87</v>
      </c>
      <c r="AV749" s="13" t="s">
        <v>87</v>
      </c>
      <c r="AW749" s="13" t="s">
        <v>33</v>
      </c>
      <c r="AX749" s="13" t="s">
        <v>77</v>
      </c>
      <c r="AY749" s="160" t="s">
        <v>185</v>
      </c>
    </row>
    <row r="750" spans="2:65" s="13" customFormat="1" x14ac:dyDescent="0.2">
      <c r="B750" s="159"/>
      <c r="D750" s="149" t="s">
        <v>199</v>
      </c>
      <c r="E750" s="160" t="s">
        <v>1</v>
      </c>
      <c r="F750" s="161" t="s">
        <v>1427</v>
      </c>
      <c r="H750" s="162">
        <v>12.82</v>
      </c>
      <c r="I750" s="163"/>
      <c r="L750" s="159"/>
      <c r="M750" s="164"/>
      <c r="T750" s="165"/>
      <c r="AT750" s="160" t="s">
        <v>199</v>
      </c>
      <c r="AU750" s="160" t="s">
        <v>87</v>
      </c>
      <c r="AV750" s="13" t="s">
        <v>87</v>
      </c>
      <c r="AW750" s="13" t="s">
        <v>33</v>
      </c>
      <c r="AX750" s="13" t="s">
        <v>77</v>
      </c>
      <c r="AY750" s="160" t="s">
        <v>185</v>
      </c>
    </row>
    <row r="751" spans="2:65" s="12" customFormat="1" x14ac:dyDescent="0.2">
      <c r="B751" s="153"/>
      <c r="D751" s="149" t="s">
        <v>199</v>
      </c>
      <c r="E751" s="154" t="s">
        <v>1</v>
      </c>
      <c r="F751" s="155" t="s">
        <v>944</v>
      </c>
      <c r="H751" s="154" t="s">
        <v>1</v>
      </c>
      <c r="I751" s="156"/>
      <c r="L751" s="153"/>
      <c r="M751" s="157"/>
      <c r="T751" s="158"/>
      <c r="AT751" s="154" t="s">
        <v>199</v>
      </c>
      <c r="AU751" s="154" t="s">
        <v>87</v>
      </c>
      <c r="AV751" s="12" t="s">
        <v>85</v>
      </c>
      <c r="AW751" s="12" t="s">
        <v>33</v>
      </c>
      <c r="AX751" s="12" t="s">
        <v>77</v>
      </c>
      <c r="AY751" s="154" t="s">
        <v>185</v>
      </c>
    </row>
    <row r="752" spans="2:65" s="13" customFormat="1" x14ac:dyDescent="0.2">
      <c r="B752" s="159"/>
      <c r="D752" s="149" t="s">
        <v>199</v>
      </c>
      <c r="E752" s="160" t="s">
        <v>1</v>
      </c>
      <c r="F752" s="161" t="s">
        <v>1428</v>
      </c>
      <c r="H752" s="162">
        <v>2.9630000000000001</v>
      </c>
      <c r="I752" s="163"/>
      <c r="L752" s="159"/>
      <c r="M752" s="164"/>
      <c r="T752" s="165"/>
      <c r="AT752" s="160" t="s">
        <v>199</v>
      </c>
      <c r="AU752" s="160" t="s">
        <v>87</v>
      </c>
      <c r="AV752" s="13" t="s">
        <v>87</v>
      </c>
      <c r="AW752" s="13" t="s">
        <v>33</v>
      </c>
      <c r="AX752" s="13" t="s">
        <v>77</v>
      </c>
      <c r="AY752" s="160" t="s">
        <v>185</v>
      </c>
    </row>
    <row r="753" spans="2:65" s="14" customFormat="1" x14ac:dyDescent="0.2">
      <c r="B753" s="169"/>
      <c r="D753" s="149" t="s">
        <v>199</v>
      </c>
      <c r="E753" s="170" t="s">
        <v>1</v>
      </c>
      <c r="F753" s="171" t="s">
        <v>324</v>
      </c>
      <c r="H753" s="172">
        <v>539.08299999999997</v>
      </c>
      <c r="I753" s="173"/>
      <c r="L753" s="169"/>
      <c r="M753" s="174"/>
      <c r="T753" s="175"/>
      <c r="AT753" s="170" t="s">
        <v>199</v>
      </c>
      <c r="AU753" s="170" t="s">
        <v>87</v>
      </c>
      <c r="AV753" s="14" t="s">
        <v>184</v>
      </c>
      <c r="AW753" s="14" t="s">
        <v>33</v>
      </c>
      <c r="AX753" s="14" t="s">
        <v>85</v>
      </c>
      <c r="AY753" s="170" t="s">
        <v>185</v>
      </c>
    </row>
    <row r="754" spans="2:65" s="1" customFormat="1" ht="16.5" customHeight="1" x14ac:dyDescent="0.2">
      <c r="B754" s="32"/>
      <c r="C754" s="136" t="s">
        <v>1429</v>
      </c>
      <c r="D754" s="136" t="s">
        <v>191</v>
      </c>
      <c r="E754" s="137" t="s">
        <v>938</v>
      </c>
      <c r="F754" s="138" t="s">
        <v>939</v>
      </c>
      <c r="G754" s="139" t="s">
        <v>443</v>
      </c>
      <c r="H754" s="140">
        <v>18.466999999999999</v>
      </c>
      <c r="I754" s="141"/>
      <c r="J754" s="142">
        <f>ROUND(I754*H754,2)</f>
        <v>0</v>
      </c>
      <c r="K754" s="138" t="s">
        <v>195</v>
      </c>
      <c r="L754" s="32"/>
      <c r="M754" s="143" t="s">
        <v>1</v>
      </c>
      <c r="N754" s="144" t="s">
        <v>42</v>
      </c>
      <c r="P754" s="145">
        <f>O754*H754</f>
        <v>0</v>
      </c>
      <c r="Q754" s="145">
        <v>0</v>
      </c>
      <c r="R754" s="145">
        <f>Q754*H754</f>
        <v>0</v>
      </c>
      <c r="S754" s="145">
        <v>0</v>
      </c>
      <c r="T754" s="146">
        <f>S754*H754</f>
        <v>0</v>
      </c>
      <c r="AR754" s="147" t="s">
        <v>184</v>
      </c>
      <c r="AT754" s="147" t="s">
        <v>191</v>
      </c>
      <c r="AU754" s="147" t="s">
        <v>87</v>
      </c>
      <c r="AY754" s="17" t="s">
        <v>185</v>
      </c>
      <c r="BE754" s="148">
        <f>IF(N754="základní",J754,0)</f>
        <v>0</v>
      </c>
      <c r="BF754" s="148">
        <f>IF(N754="snížená",J754,0)</f>
        <v>0</v>
      </c>
      <c r="BG754" s="148">
        <f>IF(N754="zákl. přenesená",J754,0)</f>
        <v>0</v>
      </c>
      <c r="BH754" s="148">
        <f>IF(N754="sníž. přenesená",J754,0)</f>
        <v>0</v>
      </c>
      <c r="BI754" s="148">
        <f>IF(N754="nulová",J754,0)</f>
        <v>0</v>
      </c>
      <c r="BJ754" s="17" t="s">
        <v>85</v>
      </c>
      <c r="BK754" s="148">
        <f>ROUND(I754*H754,2)</f>
        <v>0</v>
      </c>
      <c r="BL754" s="17" t="s">
        <v>184</v>
      </c>
      <c r="BM754" s="147" t="s">
        <v>940</v>
      </c>
    </row>
    <row r="755" spans="2:65" s="1" customFormat="1" x14ac:dyDescent="0.2">
      <c r="B755" s="32"/>
      <c r="D755" s="149" t="s">
        <v>198</v>
      </c>
      <c r="F755" s="150" t="s">
        <v>941</v>
      </c>
      <c r="I755" s="151"/>
      <c r="L755" s="32"/>
      <c r="M755" s="152"/>
      <c r="T755" s="56"/>
      <c r="AT755" s="17" t="s">
        <v>198</v>
      </c>
      <c r="AU755" s="17" t="s">
        <v>87</v>
      </c>
    </row>
    <row r="756" spans="2:65" s="12" customFormat="1" x14ac:dyDescent="0.2">
      <c r="B756" s="153"/>
      <c r="D756" s="149" t="s">
        <v>199</v>
      </c>
      <c r="E756" s="154" t="s">
        <v>1</v>
      </c>
      <c r="F756" s="155" t="s">
        <v>942</v>
      </c>
      <c r="H756" s="154" t="s">
        <v>1</v>
      </c>
      <c r="I756" s="156"/>
      <c r="L756" s="153"/>
      <c r="M756" s="157"/>
      <c r="T756" s="158"/>
      <c r="AT756" s="154" t="s">
        <v>199</v>
      </c>
      <c r="AU756" s="154" t="s">
        <v>87</v>
      </c>
      <c r="AV756" s="12" t="s">
        <v>85</v>
      </c>
      <c r="AW756" s="12" t="s">
        <v>33</v>
      </c>
      <c r="AX756" s="12" t="s">
        <v>77</v>
      </c>
      <c r="AY756" s="154" t="s">
        <v>185</v>
      </c>
    </row>
    <row r="757" spans="2:65" s="13" customFormat="1" x14ac:dyDescent="0.2">
      <c r="B757" s="159"/>
      <c r="D757" s="149" t="s">
        <v>199</v>
      </c>
      <c r="E757" s="160" t="s">
        <v>1</v>
      </c>
      <c r="F757" s="161" t="s">
        <v>1430</v>
      </c>
      <c r="H757" s="162">
        <v>14.233000000000001</v>
      </c>
      <c r="I757" s="163"/>
      <c r="L757" s="159"/>
      <c r="M757" s="164"/>
      <c r="T757" s="165"/>
      <c r="AT757" s="160" t="s">
        <v>199</v>
      </c>
      <c r="AU757" s="160" t="s">
        <v>87</v>
      </c>
      <c r="AV757" s="13" t="s">
        <v>87</v>
      </c>
      <c r="AW757" s="13" t="s">
        <v>33</v>
      </c>
      <c r="AX757" s="13" t="s">
        <v>77</v>
      </c>
      <c r="AY757" s="160" t="s">
        <v>185</v>
      </c>
    </row>
    <row r="758" spans="2:65" s="12" customFormat="1" x14ac:dyDescent="0.2">
      <c r="B758" s="153"/>
      <c r="D758" s="149" t="s">
        <v>199</v>
      </c>
      <c r="E758" s="154" t="s">
        <v>1</v>
      </c>
      <c r="F758" s="155" t="s">
        <v>944</v>
      </c>
      <c r="H758" s="154" t="s">
        <v>1</v>
      </c>
      <c r="I758" s="156"/>
      <c r="L758" s="153"/>
      <c r="M758" s="157"/>
      <c r="T758" s="158"/>
      <c r="AT758" s="154" t="s">
        <v>199</v>
      </c>
      <c r="AU758" s="154" t="s">
        <v>87</v>
      </c>
      <c r="AV758" s="12" t="s">
        <v>85</v>
      </c>
      <c r="AW758" s="12" t="s">
        <v>33</v>
      </c>
      <c r="AX758" s="12" t="s">
        <v>77</v>
      </c>
      <c r="AY758" s="154" t="s">
        <v>185</v>
      </c>
    </row>
    <row r="759" spans="2:65" s="13" customFormat="1" x14ac:dyDescent="0.2">
      <c r="B759" s="159"/>
      <c r="D759" s="149" t="s">
        <v>199</v>
      </c>
      <c r="E759" s="160" t="s">
        <v>1</v>
      </c>
      <c r="F759" s="161" t="s">
        <v>1431</v>
      </c>
      <c r="H759" s="162">
        <v>0.82</v>
      </c>
      <c r="I759" s="163"/>
      <c r="L759" s="159"/>
      <c r="M759" s="164"/>
      <c r="T759" s="165"/>
      <c r="AT759" s="160" t="s">
        <v>199</v>
      </c>
      <c r="AU759" s="160" t="s">
        <v>87</v>
      </c>
      <c r="AV759" s="13" t="s">
        <v>87</v>
      </c>
      <c r="AW759" s="13" t="s">
        <v>33</v>
      </c>
      <c r="AX759" s="13" t="s">
        <v>77</v>
      </c>
      <c r="AY759" s="160" t="s">
        <v>185</v>
      </c>
    </row>
    <row r="760" spans="2:65" s="13" customFormat="1" x14ac:dyDescent="0.2">
      <c r="B760" s="159"/>
      <c r="D760" s="149" t="s">
        <v>199</v>
      </c>
      <c r="E760" s="160" t="s">
        <v>1</v>
      </c>
      <c r="F760" s="161" t="s">
        <v>1432</v>
      </c>
      <c r="H760" s="162">
        <v>2.85</v>
      </c>
      <c r="I760" s="163"/>
      <c r="L760" s="159"/>
      <c r="M760" s="164"/>
      <c r="T760" s="165"/>
      <c r="AT760" s="160" t="s">
        <v>199</v>
      </c>
      <c r="AU760" s="160" t="s">
        <v>87</v>
      </c>
      <c r="AV760" s="13" t="s">
        <v>87</v>
      </c>
      <c r="AW760" s="13" t="s">
        <v>33</v>
      </c>
      <c r="AX760" s="13" t="s">
        <v>77</v>
      </c>
      <c r="AY760" s="160" t="s">
        <v>185</v>
      </c>
    </row>
    <row r="761" spans="2:65" s="13" customFormat="1" x14ac:dyDescent="0.2">
      <c r="B761" s="159"/>
      <c r="D761" s="149" t="s">
        <v>199</v>
      </c>
      <c r="E761" s="160" t="s">
        <v>1</v>
      </c>
      <c r="F761" s="161" t="s">
        <v>1433</v>
      </c>
      <c r="H761" s="162">
        <v>0.32400000000000001</v>
      </c>
      <c r="I761" s="163"/>
      <c r="L761" s="159"/>
      <c r="M761" s="164"/>
      <c r="T761" s="165"/>
      <c r="AT761" s="160" t="s">
        <v>199</v>
      </c>
      <c r="AU761" s="160" t="s">
        <v>87</v>
      </c>
      <c r="AV761" s="13" t="s">
        <v>87</v>
      </c>
      <c r="AW761" s="13" t="s">
        <v>33</v>
      </c>
      <c r="AX761" s="13" t="s">
        <v>77</v>
      </c>
      <c r="AY761" s="160" t="s">
        <v>185</v>
      </c>
    </row>
    <row r="762" spans="2:65" s="13" customFormat="1" x14ac:dyDescent="0.2">
      <c r="B762" s="159"/>
      <c r="D762" s="149" t="s">
        <v>199</v>
      </c>
      <c r="E762" s="160" t="s">
        <v>1</v>
      </c>
      <c r="F762" s="161" t="s">
        <v>1434</v>
      </c>
      <c r="H762" s="162">
        <v>0.154</v>
      </c>
      <c r="I762" s="163"/>
      <c r="L762" s="159"/>
      <c r="M762" s="164"/>
      <c r="T762" s="165"/>
      <c r="AT762" s="160" t="s">
        <v>199</v>
      </c>
      <c r="AU762" s="160" t="s">
        <v>87</v>
      </c>
      <c r="AV762" s="13" t="s">
        <v>87</v>
      </c>
      <c r="AW762" s="13" t="s">
        <v>33</v>
      </c>
      <c r="AX762" s="13" t="s">
        <v>77</v>
      </c>
      <c r="AY762" s="160" t="s">
        <v>185</v>
      </c>
    </row>
    <row r="763" spans="2:65" s="13" customFormat="1" x14ac:dyDescent="0.2">
      <c r="B763" s="159"/>
      <c r="D763" s="149" t="s">
        <v>199</v>
      </c>
      <c r="E763" s="160" t="s">
        <v>1</v>
      </c>
      <c r="F763" s="161" t="s">
        <v>1435</v>
      </c>
      <c r="H763" s="162">
        <v>8.5999999999999993E-2</v>
      </c>
      <c r="I763" s="163"/>
      <c r="L763" s="159"/>
      <c r="M763" s="164"/>
      <c r="T763" s="165"/>
      <c r="AT763" s="160" t="s">
        <v>199</v>
      </c>
      <c r="AU763" s="160" t="s">
        <v>87</v>
      </c>
      <c r="AV763" s="13" t="s">
        <v>87</v>
      </c>
      <c r="AW763" s="13" t="s">
        <v>33</v>
      </c>
      <c r="AX763" s="13" t="s">
        <v>77</v>
      </c>
      <c r="AY763" s="160" t="s">
        <v>185</v>
      </c>
    </row>
    <row r="764" spans="2:65" s="14" customFormat="1" x14ac:dyDescent="0.2">
      <c r="B764" s="169"/>
      <c r="D764" s="149" t="s">
        <v>199</v>
      </c>
      <c r="E764" s="170" t="s">
        <v>1</v>
      </c>
      <c r="F764" s="171" t="s">
        <v>324</v>
      </c>
      <c r="H764" s="172">
        <v>18.466999999999999</v>
      </c>
      <c r="I764" s="173"/>
      <c r="L764" s="169"/>
      <c r="M764" s="174"/>
      <c r="T764" s="175"/>
      <c r="AT764" s="170" t="s">
        <v>199</v>
      </c>
      <c r="AU764" s="170" t="s">
        <v>87</v>
      </c>
      <c r="AV764" s="14" t="s">
        <v>184</v>
      </c>
      <c r="AW764" s="14" t="s">
        <v>33</v>
      </c>
      <c r="AX764" s="14" t="s">
        <v>85</v>
      </c>
      <c r="AY764" s="170" t="s">
        <v>185</v>
      </c>
    </row>
    <row r="765" spans="2:65" s="1" customFormat="1" ht="16.5" customHeight="1" x14ac:dyDescent="0.2">
      <c r="B765" s="32"/>
      <c r="C765" s="136" t="s">
        <v>1436</v>
      </c>
      <c r="D765" s="136" t="s">
        <v>191</v>
      </c>
      <c r="E765" s="137" t="s">
        <v>948</v>
      </c>
      <c r="F765" s="138" t="s">
        <v>949</v>
      </c>
      <c r="G765" s="139" t="s">
        <v>443</v>
      </c>
      <c r="H765" s="140">
        <v>288.89699999999999</v>
      </c>
      <c r="I765" s="141"/>
      <c r="J765" s="142">
        <f>ROUND(I765*H765,2)</f>
        <v>0</v>
      </c>
      <c r="K765" s="138" t="s">
        <v>195</v>
      </c>
      <c r="L765" s="32"/>
      <c r="M765" s="143" t="s">
        <v>1</v>
      </c>
      <c r="N765" s="144" t="s">
        <v>42</v>
      </c>
      <c r="P765" s="145">
        <f>O765*H765</f>
        <v>0</v>
      </c>
      <c r="Q765" s="145">
        <v>0</v>
      </c>
      <c r="R765" s="145">
        <f>Q765*H765</f>
        <v>0</v>
      </c>
      <c r="S765" s="145">
        <v>0</v>
      </c>
      <c r="T765" s="146">
        <f>S765*H765</f>
        <v>0</v>
      </c>
      <c r="AR765" s="147" t="s">
        <v>184</v>
      </c>
      <c r="AT765" s="147" t="s">
        <v>191</v>
      </c>
      <c r="AU765" s="147" t="s">
        <v>87</v>
      </c>
      <c r="AY765" s="17" t="s">
        <v>185</v>
      </c>
      <c r="BE765" s="148">
        <f>IF(N765="základní",J765,0)</f>
        <v>0</v>
      </c>
      <c r="BF765" s="148">
        <f>IF(N765="snížená",J765,0)</f>
        <v>0</v>
      </c>
      <c r="BG765" s="148">
        <f>IF(N765="zákl. přenesená",J765,0)</f>
        <v>0</v>
      </c>
      <c r="BH765" s="148">
        <f>IF(N765="sníž. přenesená",J765,0)</f>
        <v>0</v>
      </c>
      <c r="BI765" s="148">
        <f>IF(N765="nulová",J765,0)</f>
        <v>0</v>
      </c>
      <c r="BJ765" s="17" t="s">
        <v>85</v>
      </c>
      <c r="BK765" s="148">
        <f>ROUND(I765*H765,2)</f>
        <v>0</v>
      </c>
      <c r="BL765" s="17" t="s">
        <v>184</v>
      </c>
      <c r="BM765" s="147" t="s">
        <v>950</v>
      </c>
    </row>
    <row r="766" spans="2:65" s="1" customFormat="1" ht="19.2" x14ac:dyDescent="0.2">
      <c r="B766" s="32"/>
      <c r="D766" s="149" t="s">
        <v>198</v>
      </c>
      <c r="F766" s="150" t="s">
        <v>951</v>
      </c>
      <c r="I766" s="151"/>
      <c r="L766" s="32"/>
      <c r="M766" s="152"/>
      <c r="T766" s="56"/>
      <c r="AT766" s="17" t="s">
        <v>198</v>
      </c>
      <c r="AU766" s="17" t="s">
        <v>87</v>
      </c>
    </row>
    <row r="767" spans="2:65" s="12" customFormat="1" x14ac:dyDescent="0.2">
      <c r="B767" s="153"/>
      <c r="D767" s="149" t="s">
        <v>199</v>
      </c>
      <c r="E767" s="154" t="s">
        <v>1</v>
      </c>
      <c r="F767" s="155" t="s">
        <v>942</v>
      </c>
      <c r="H767" s="154" t="s">
        <v>1</v>
      </c>
      <c r="I767" s="156"/>
      <c r="L767" s="153"/>
      <c r="M767" s="157"/>
      <c r="T767" s="158"/>
      <c r="AT767" s="154" t="s">
        <v>199</v>
      </c>
      <c r="AU767" s="154" t="s">
        <v>87</v>
      </c>
      <c r="AV767" s="12" t="s">
        <v>85</v>
      </c>
      <c r="AW767" s="12" t="s">
        <v>33</v>
      </c>
      <c r="AX767" s="12" t="s">
        <v>77</v>
      </c>
      <c r="AY767" s="154" t="s">
        <v>185</v>
      </c>
    </row>
    <row r="768" spans="2:65" s="13" customFormat="1" x14ac:dyDescent="0.2">
      <c r="B768" s="159"/>
      <c r="D768" s="149" t="s">
        <v>199</v>
      </c>
      <c r="E768" s="160" t="s">
        <v>1</v>
      </c>
      <c r="F768" s="161" t="s">
        <v>1437</v>
      </c>
      <c r="H768" s="162">
        <v>284.66300000000001</v>
      </c>
      <c r="I768" s="163"/>
      <c r="L768" s="159"/>
      <c r="M768" s="164"/>
      <c r="T768" s="165"/>
      <c r="AT768" s="160" t="s">
        <v>199</v>
      </c>
      <c r="AU768" s="160" t="s">
        <v>87</v>
      </c>
      <c r="AV768" s="13" t="s">
        <v>87</v>
      </c>
      <c r="AW768" s="13" t="s">
        <v>33</v>
      </c>
      <c r="AX768" s="13" t="s">
        <v>77</v>
      </c>
      <c r="AY768" s="160" t="s">
        <v>185</v>
      </c>
    </row>
    <row r="769" spans="2:65" s="12" customFormat="1" x14ac:dyDescent="0.2">
      <c r="B769" s="153"/>
      <c r="D769" s="149" t="s">
        <v>199</v>
      </c>
      <c r="E769" s="154" t="s">
        <v>1</v>
      </c>
      <c r="F769" s="155" t="s">
        <v>944</v>
      </c>
      <c r="H769" s="154" t="s">
        <v>1</v>
      </c>
      <c r="I769" s="156"/>
      <c r="L769" s="153"/>
      <c r="M769" s="157"/>
      <c r="T769" s="158"/>
      <c r="AT769" s="154" t="s">
        <v>199</v>
      </c>
      <c r="AU769" s="154" t="s">
        <v>87</v>
      </c>
      <c r="AV769" s="12" t="s">
        <v>85</v>
      </c>
      <c r="AW769" s="12" t="s">
        <v>33</v>
      </c>
      <c r="AX769" s="12" t="s">
        <v>77</v>
      </c>
      <c r="AY769" s="154" t="s">
        <v>185</v>
      </c>
    </row>
    <row r="770" spans="2:65" s="13" customFormat="1" x14ac:dyDescent="0.2">
      <c r="B770" s="159"/>
      <c r="D770" s="149" t="s">
        <v>199</v>
      </c>
      <c r="E770" s="160" t="s">
        <v>1</v>
      </c>
      <c r="F770" s="161" t="s">
        <v>1438</v>
      </c>
      <c r="H770" s="162">
        <v>0.82</v>
      </c>
      <c r="I770" s="163"/>
      <c r="L770" s="159"/>
      <c r="M770" s="164"/>
      <c r="T770" s="165"/>
      <c r="AT770" s="160" t="s">
        <v>199</v>
      </c>
      <c r="AU770" s="160" t="s">
        <v>87</v>
      </c>
      <c r="AV770" s="13" t="s">
        <v>87</v>
      </c>
      <c r="AW770" s="13" t="s">
        <v>33</v>
      </c>
      <c r="AX770" s="13" t="s">
        <v>77</v>
      </c>
      <c r="AY770" s="160" t="s">
        <v>185</v>
      </c>
    </row>
    <row r="771" spans="2:65" s="13" customFormat="1" x14ac:dyDescent="0.2">
      <c r="B771" s="159"/>
      <c r="D771" s="149" t="s">
        <v>199</v>
      </c>
      <c r="E771" s="160" t="s">
        <v>1</v>
      </c>
      <c r="F771" s="161" t="s">
        <v>1439</v>
      </c>
      <c r="H771" s="162">
        <v>2.85</v>
      </c>
      <c r="I771" s="163"/>
      <c r="L771" s="159"/>
      <c r="M771" s="164"/>
      <c r="T771" s="165"/>
      <c r="AT771" s="160" t="s">
        <v>199</v>
      </c>
      <c r="AU771" s="160" t="s">
        <v>87</v>
      </c>
      <c r="AV771" s="13" t="s">
        <v>87</v>
      </c>
      <c r="AW771" s="13" t="s">
        <v>33</v>
      </c>
      <c r="AX771" s="13" t="s">
        <v>77</v>
      </c>
      <c r="AY771" s="160" t="s">
        <v>185</v>
      </c>
    </row>
    <row r="772" spans="2:65" s="13" customFormat="1" x14ac:dyDescent="0.2">
      <c r="B772" s="159"/>
      <c r="D772" s="149" t="s">
        <v>199</v>
      </c>
      <c r="E772" s="160" t="s">
        <v>1</v>
      </c>
      <c r="F772" s="161" t="s">
        <v>1440</v>
      </c>
      <c r="H772" s="162">
        <v>0.32400000000000001</v>
      </c>
      <c r="I772" s="163"/>
      <c r="L772" s="159"/>
      <c r="M772" s="164"/>
      <c r="T772" s="165"/>
      <c r="AT772" s="160" t="s">
        <v>199</v>
      </c>
      <c r="AU772" s="160" t="s">
        <v>87</v>
      </c>
      <c r="AV772" s="13" t="s">
        <v>87</v>
      </c>
      <c r="AW772" s="13" t="s">
        <v>33</v>
      </c>
      <c r="AX772" s="13" t="s">
        <v>77</v>
      </c>
      <c r="AY772" s="160" t="s">
        <v>185</v>
      </c>
    </row>
    <row r="773" spans="2:65" s="13" customFormat="1" x14ac:dyDescent="0.2">
      <c r="B773" s="159"/>
      <c r="D773" s="149" t="s">
        <v>199</v>
      </c>
      <c r="E773" s="160" t="s">
        <v>1</v>
      </c>
      <c r="F773" s="161" t="s">
        <v>1441</v>
      </c>
      <c r="H773" s="162">
        <v>0.154</v>
      </c>
      <c r="I773" s="163"/>
      <c r="L773" s="159"/>
      <c r="M773" s="164"/>
      <c r="T773" s="165"/>
      <c r="AT773" s="160" t="s">
        <v>199</v>
      </c>
      <c r="AU773" s="160" t="s">
        <v>87</v>
      </c>
      <c r="AV773" s="13" t="s">
        <v>87</v>
      </c>
      <c r="AW773" s="13" t="s">
        <v>33</v>
      </c>
      <c r="AX773" s="13" t="s">
        <v>77</v>
      </c>
      <c r="AY773" s="160" t="s">
        <v>185</v>
      </c>
    </row>
    <row r="774" spans="2:65" s="13" customFormat="1" x14ac:dyDescent="0.2">
      <c r="B774" s="159"/>
      <c r="D774" s="149" t="s">
        <v>199</v>
      </c>
      <c r="E774" s="160" t="s">
        <v>1</v>
      </c>
      <c r="F774" s="161" t="s">
        <v>1442</v>
      </c>
      <c r="H774" s="162">
        <v>8.5999999999999993E-2</v>
      </c>
      <c r="I774" s="163"/>
      <c r="L774" s="159"/>
      <c r="M774" s="164"/>
      <c r="T774" s="165"/>
      <c r="AT774" s="160" t="s">
        <v>199</v>
      </c>
      <c r="AU774" s="160" t="s">
        <v>87</v>
      </c>
      <c r="AV774" s="13" t="s">
        <v>87</v>
      </c>
      <c r="AW774" s="13" t="s">
        <v>33</v>
      </c>
      <c r="AX774" s="13" t="s">
        <v>77</v>
      </c>
      <c r="AY774" s="160" t="s">
        <v>185</v>
      </c>
    </row>
    <row r="775" spans="2:65" s="14" customFormat="1" x14ac:dyDescent="0.2">
      <c r="B775" s="169"/>
      <c r="D775" s="149" t="s">
        <v>199</v>
      </c>
      <c r="E775" s="170" t="s">
        <v>1</v>
      </c>
      <c r="F775" s="171" t="s">
        <v>324</v>
      </c>
      <c r="H775" s="172">
        <v>288.89699999999999</v>
      </c>
      <c r="I775" s="173"/>
      <c r="L775" s="169"/>
      <c r="M775" s="174"/>
      <c r="T775" s="175"/>
      <c r="AT775" s="170" t="s">
        <v>199</v>
      </c>
      <c r="AU775" s="170" t="s">
        <v>87</v>
      </c>
      <c r="AV775" s="14" t="s">
        <v>184</v>
      </c>
      <c r="AW775" s="14" t="s">
        <v>33</v>
      </c>
      <c r="AX775" s="14" t="s">
        <v>85</v>
      </c>
      <c r="AY775" s="170" t="s">
        <v>185</v>
      </c>
    </row>
    <row r="776" spans="2:65" s="1" customFormat="1" ht="16.5" customHeight="1" x14ac:dyDescent="0.2">
      <c r="B776" s="32"/>
      <c r="C776" s="136" t="s">
        <v>1443</v>
      </c>
      <c r="D776" s="136" t="s">
        <v>191</v>
      </c>
      <c r="E776" s="137" t="s">
        <v>956</v>
      </c>
      <c r="F776" s="138" t="s">
        <v>957</v>
      </c>
      <c r="G776" s="139" t="s">
        <v>443</v>
      </c>
      <c r="H776" s="140">
        <v>333</v>
      </c>
      <c r="I776" s="141"/>
      <c r="J776" s="142">
        <f>ROUND(I776*H776,2)</f>
        <v>0</v>
      </c>
      <c r="K776" s="138" t="s">
        <v>195</v>
      </c>
      <c r="L776" s="32"/>
      <c r="M776" s="143" t="s">
        <v>1</v>
      </c>
      <c r="N776" s="144" t="s">
        <v>42</v>
      </c>
      <c r="P776" s="145">
        <f>O776*H776</f>
        <v>0</v>
      </c>
      <c r="Q776" s="145">
        <v>0</v>
      </c>
      <c r="R776" s="145">
        <f>Q776*H776</f>
        <v>0</v>
      </c>
      <c r="S776" s="145">
        <v>0</v>
      </c>
      <c r="T776" s="146">
        <f>S776*H776</f>
        <v>0</v>
      </c>
      <c r="AR776" s="147" t="s">
        <v>184</v>
      </c>
      <c r="AT776" s="147" t="s">
        <v>191</v>
      </c>
      <c r="AU776" s="147" t="s">
        <v>87</v>
      </c>
      <c r="AY776" s="17" t="s">
        <v>185</v>
      </c>
      <c r="BE776" s="148">
        <f>IF(N776="základní",J776,0)</f>
        <v>0</v>
      </c>
      <c r="BF776" s="148">
        <f>IF(N776="snížená",J776,0)</f>
        <v>0</v>
      </c>
      <c r="BG776" s="148">
        <f>IF(N776="zákl. přenesená",J776,0)</f>
        <v>0</v>
      </c>
      <c r="BH776" s="148">
        <f>IF(N776="sníž. přenesená",J776,0)</f>
        <v>0</v>
      </c>
      <c r="BI776" s="148">
        <f>IF(N776="nulová",J776,0)</f>
        <v>0</v>
      </c>
      <c r="BJ776" s="17" t="s">
        <v>85</v>
      </c>
      <c r="BK776" s="148">
        <f>ROUND(I776*H776,2)</f>
        <v>0</v>
      </c>
      <c r="BL776" s="17" t="s">
        <v>184</v>
      </c>
      <c r="BM776" s="147" t="s">
        <v>958</v>
      </c>
    </row>
    <row r="777" spans="2:65" s="1" customFormat="1" x14ac:dyDescent="0.2">
      <c r="B777" s="32"/>
      <c r="D777" s="149" t="s">
        <v>198</v>
      </c>
      <c r="F777" s="150" t="s">
        <v>959</v>
      </c>
      <c r="I777" s="151"/>
      <c r="L777" s="32"/>
      <c r="M777" s="152"/>
      <c r="T777" s="56"/>
      <c r="AT777" s="17" t="s">
        <v>198</v>
      </c>
      <c r="AU777" s="17" t="s">
        <v>87</v>
      </c>
    </row>
    <row r="778" spans="2:65" s="12" customFormat="1" x14ac:dyDescent="0.2">
      <c r="B778" s="153"/>
      <c r="D778" s="149" t="s">
        <v>199</v>
      </c>
      <c r="E778" s="154" t="s">
        <v>1</v>
      </c>
      <c r="F778" s="155" t="s">
        <v>960</v>
      </c>
      <c r="H778" s="154" t="s">
        <v>1</v>
      </c>
      <c r="I778" s="156"/>
      <c r="L778" s="153"/>
      <c r="M778" s="157"/>
      <c r="T778" s="158"/>
      <c r="AT778" s="154" t="s">
        <v>199</v>
      </c>
      <c r="AU778" s="154" t="s">
        <v>87</v>
      </c>
      <c r="AV778" s="12" t="s">
        <v>85</v>
      </c>
      <c r="AW778" s="12" t="s">
        <v>33</v>
      </c>
      <c r="AX778" s="12" t="s">
        <v>77</v>
      </c>
      <c r="AY778" s="154" t="s">
        <v>185</v>
      </c>
    </row>
    <row r="779" spans="2:65" s="13" customFormat="1" x14ac:dyDescent="0.2">
      <c r="B779" s="159"/>
      <c r="D779" s="149" t="s">
        <v>199</v>
      </c>
      <c r="E779" s="160" t="s">
        <v>1</v>
      </c>
      <c r="F779" s="161" t="s">
        <v>1444</v>
      </c>
      <c r="H779" s="162">
        <v>333</v>
      </c>
      <c r="I779" s="163"/>
      <c r="L779" s="159"/>
      <c r="M779" s="164"/>
      <c r="T779" s="165"/>
      <c r="AT779" s="160" t="s">
        <v>199</v>
      </c>
      <c r="AU779" s="160" t="s">
        <v>87</v>
      </c>
      <c r="AV779" s="13" t="s">
        <v>87</v>
      </c>
      <c r="AW779" s="13" t="s">
        <v>33</v>
      </c>
      <c r="AX779" s="13" t="s">
        <v>85</v>
      </c>
      <c r="AY779" s="160" t="s">
        <v>185</v>
      </c>
    </row>
    <row r="780" spans="2:65" s="1" customFormat="1" ht="24.15" customHeight="1" x14ac:dyDescent="0.2">
      <c r="B780" s="32"/>
      <c r="C780" s="136" t="s">
        <v>1445</v>
      </c>
      <c r="D780" s="136" t="s">
        <v>191</v>
      </c>
      <c r="E780" s="137" t="s">
        <v>962</v>
      </c>
      <c r="F780" s="138" t="s">
        <v>963</v>
      </c>
      <c r="G780" s="139" t="s">
        <v>443</v>
      </c>
      <c r="H780" s="140">
        <v>15.196</v>
      </c>
      <c r="I780" s="141"/>
      <c r="J780" s="142">
        <f>ROUND(I780*H780,2)</f>
        <v>0</v>
      </c>
      <c r="K780" s="138" t="s">
        <v>195</v>
      </c>
      <c r="L780" s="32"/>
      <c r="M780" s="143" t="s">
        <v>1</v>
      </c>
      <c r="N780" s="144" t="s">
        <v>42</v>
      </c>
      <c r="P780" s="145">
        <f>O780*H780</f>
        <v>0</v>
      </c>
      <c r="Q780" s="145">
        <v>0</v>
      </c>
      <c r="R780" s="145">
        <f>Q780*H780</f>
        <v>0</v>
      </c>
      <c r="S780" s="145">
        <v>0</v>
      </c>
      <c r="T780" s="146">
        <f>S780*H780</f>
        <v>0</v>
      </c>
      <c r="AR780" s="147" t="s">
        <v>184</v>
      </c>
      <c r="AT780" s="147" t="s">
        <v>191</v>
      </c>
      <c r="AU780" s="147" t="s">
        <v>87</v>
      </c>
      <c r="AY780" s="17" t="s">
        <v>185</v>
      </c>
      <c r="BE780" s="148">
        <f>IF(N780="základní",J780,0)</f>
        <v>0</v>
      </c>
      <c r="BF780" s="148">
        <f>IF(N780="snížená",J780,0)</f>
        <v>0</v>
      </c>
      <c r="BG780" s="148">
        <f>IF(N780="zákl. přenesená",J780,0)</f>
        <v>0</v>
      </c>
      <c r="BH780" s="148">
        <f>IF(N780="sníž. přenesená",J780,0)</f>
        <v>0</v>
      </c>
      <c r="BI780" s="148">
        <f>IF(N780="nulová",J780,0)</f>
        <v>0</v>
      </c>
      <c r="BJ780" s="17" t="s">
        <v>85</v>
      </c>
      <c r="BK780" s="148">
        <f>ROUND(I780*H780,2)</f>
        <v>0</v>
      </c>
      <c r="BL780" s="17" t="s">
        <v>184</v>
      </c>
      <c r="BM780" s="147" t="s">
        <v>964</v>
      </c>
    </row>
    <row r="781" spans="2:65" s="1" customFormat="1" ht="19.2" x14ac:dyDescent="0.2">
      <c r="B781" s="32"/>
      <c r="D781" s="149" t="s">
        <v>198</v>
      </c>
      <c r="F781" s="150" t="s">
        <v>965</v>
      </c>
      <c r="I781" s="151"/>
      <c r="L781" s="32"/>
      <c r="M781" s="152"/>
      <c r="T781" s="56"/>
      <c r="AT781" s="17" t="s">
        <v>198</v>
      </c>
      <c r="AU781" s="17" t="s">
        <v>87</v>
      </c>
    </row>
    <row r="782" spans="2:65" s="12" customFormat="1" x14ac:dyDescent="0.2">
      <c r="B782" s="153"/>
      <c r="D782" s="149" t="s">
        <v>199</v>
      </c>
      <c r="E782" s="154" t="s">
        <v>1</v>
      </c>
      <c r="F782" s="155" t="s">
        <v>966</v>
      </c>
      <c r="H782" s="154" t="s">
        <v>1</v>
      </c>
      <c r="I782" s="156"/>
      <c r="L782" s="153"/>
      <c r="M782" s="157"/>
      <c r="T782" s="158"/>
      <c r="AT782" s="154" t="s">
        <v>199</v>
      </c>
      <c r="AU782" s="154" t="s">
        <v>87</v>
      </c>
      <c r="AV782" s="12" t="s">
        <v>85</v>
      </c>
      <c r="AW782" s="12" t="s">
        <v>33</v>
      </c>
      <c r="AX782" s="12" t="s">
        <v>77</v>
      </c>
      <c r="AY782" s="154" t="s">
        <v>185</v>
      </c>
    </row>
    <row r="783" spans="2:65" s="13" customFormat="1" x14ac:dyDescent="0.2">
      <c r="B783" s="159"/>
      <c r="D783" s="149" t="s">
        <v>199</v>
      </c>
      <c r="E783" s="160" t="s">
        <v>1</v>
      </c>
      <c r="F783" s="161" t="s">
        <v>1422</v>
      </c>
      <c r="H783" s="162">
        <v>0.64100000000000001</v>
      </c>
      <c r="I783" s="163"/>
      <c r="L783" s="159"/>
      <c r="M783" s="164"/>
      <c r="T783" s="165"/>
      <c r="AT783" s="160" t="s">
        <v>199</v>
      </c>
      <c r="AU783" s="160" t="s">
        <v>87</v>
      </c>
      <c r="AV783" s="13" t="s">
        <v>87</v>
      </c>
      <c r="AW783" s="13" t="s">
        <v>33</v>
      </c>
      <c r="AX783" s="13" t="s">
        <v>77</v>
      </c>
      <c r="AY783" s="160" t="s">
        <v>185</v>
      </c>
    </row>
    <row r="784" spans="2:65" s="13" customFormat="1" x14ac:dyDescent="0.2">
      <c r="B784" s="159"/>
      <c r="D784" s="149" t="s">
        <v>199</v>
      </c>
      <c r="E784" s="160" t="s">
        <v>1</v>
      </c>
      <c r="F784" s="161" t="s">
        <v>1420</v>
      </c>
      <c r="H784" s="162">
        <v>0.32200000000000001</v>
      </c>
      <c r="I784" s="163"/>
      <c r="L784" s="159"/>
      <c r="M784" s="164"/>
      <c r="T784" s="165"/>
      <c r="AT784" s="160" t="s">
        <v>199</v>
      </c>
      <c r="AU784" s="160" t="s">
        <v>87</v>
      </c>
      <c r="AV784" s="13" t="s">
        <v>87</v>
      </c>
      <c r="AW784" s="13" t="s">
        <v>33</v>
      </c>
      <c r="AX784" s="13" t="s">
        <v>77</v>
      </c>
      <c r="AY784" s="160" t="s">
        <v>185</v>
      </c>
    </row>
    <row r="785" spans="2:65" s="13" customFormat="1" x14ac:dyDescent="0.2">
      <c r="B785" s="159"/>
      <c r="D785" s="149" t="s">
        <v>199</v>
      </c>
      <c r="E785" s="160" t="s">
        <v>1</v>
      </c>
      <c r="F785" s="161" t="s">
        <v>1430</v>
      </c>
      <c r="H785" s="162">
        <v>14.233000000000001</v>
      </c>
      <c r="I785" s="163"/>
      <c r="L785" s="159"/>
      <c r="M785" s="164"/>
      <c r="T785" s="165"/>
      <c r="AT785" s="160" t="s">
        <v>199</v>
      </c>
      <c r="AU785" s="160" t="s">
        <v>87</v>
      </c>
      <c r="AV785" s="13" t="s">
        <v>87</v>
      </c>
      <c r="AW785" s="13" t="s">
        <v>33</v>
      </c>
      <c r="AX785" s="13" t="s">
        <v>77</v>
      </c>
      <c r="AY785" s="160" t="s">
        <v>185</v>
      </c>
    </row>
    <row r="786" spans="2:65" s="14" customFormat="1" x14ac:dyDescent="0.2">
      <c r="B786" s="169"/>
      <c r="D786" s="149" t="s">
        <v>199</v>
      </c>
      <c r="E786" s="170" t="s">
        <v>1</v>
      </c>
      <c r="F786" s="171" t="s">
        <v>324</v>
      </c>
      <c r="H786" s="172">
        <v>15.196</v>
      </c>
      <c r="I786" s="173"/>
      <c r="L786" s="169"/>
      <c r="M786" s="174"/>
      <c r="T786" s="175"/>
      <c r="AT786" s="170" t="s">
        <v>199</v>
      </c>
      <c r="AU786" s="170" t="s">
        <v>87</v>
      </c>
      <c r="AV786" s="14" t="s">
        <v>184</v>
      </c>
      <c r="AW786" s="14" t="s">
        <v>33</v>
      </c>
      <c r="AX786" s="14" t="s">
        <v>85</v>
      </c>
      <c r="AY786" s="170" t="s">
        <v>185</v>
      </c>
    </row>
    <row r="787" spans="2:65" s="1" customFormat="1" ht="24.15" customHeight="1" x14ac:dyDescent="0.2">
      <c r="B787" s="32"/>
      <c r="C787" s="136" t="s">
        <v>1446</v>
      </c>
      <c r="D787" s="136" t="s">
        <v>191</v>
      </c>
      <c r="E787" s="137" t="s">
        <v>967</v>
      </c>
      <c r="F787" s="138" t="s">
        <v>968</v>
      </c>
      <c r="G787" s="139" t="s">
        <v>443</v>
      </c>
      <c r="H787" s="140">
        <v>30.521999999999998</v>
      </c>
      <c r="I787" s="141"/>
      <c r="J787" s="142">
        <f>ROUND(I787*H787,2)</f>
        <v>0</v>
      </c>
      <c r="K787" s="138" t="s">
        <v>195</v>
      </c>
      <c r="L787" s="32"/>
      <c r="M787" s="143" t="s">
        <v>1</v>
      </c>
      <c r="N787" s="144" t="s">
        <v>42</v>
      </c>
      <c r="P787" s="145">
        <f>O787*H787</f>
        <v>0</v>
      </c>
      <c r="Q787" s="145">
        <v>0</v>
      </c>
      <c r="R787" s="145">
        <f>Q787*H787</f>
        <v>0</v>
      </c>
      <c r="S787" s="145">
        <v>0</v>
      </c>
      <c r="T787" s="146">
        <f>S787*H787</f>
        <v>0</v>
      </c>
      <c r="AR787" s="147" t="s">
        <v>184</v>
      </c>
      <c r="AT787" s="147" t="s">
        <v>191</v>
      </c>
      <c r="AU787" s="147" t="s">
        <v>87</v>
      </c>
      <c r="AY787" s="17" t="s">
        <v>185</v>
      </c>
      <c r="BE787" s="148">
        <f>IF(N787="základní",J787,0)</f>
        <v>0</v>
      </c>
      <c r="BF787" s="148">
        <f>IF(N787="snížená",J787,0)</f>
        <v>0</v>
      </c>
      <c r="BG787" s="148">
        <f>IF(N787="zákl. přenesená",J787,0)</f>
        <v>0</v>
      </c>
      <c r="BH787" s="148">
        <f>IF(N787="sníž. přenesená",J787,0)</f>
        <v>0</v>
      </c>
      <c r="BI787" s="148">
        <f>IF(N787="nulová",J787,0)</f>
        <v>0</v>
      </c>
      <c r="BJ787" s="17" t="s">
        <v>85</v>
      </c>
      <c r="BK787" s="148">
        <f>ROUND(I787*H787,2)</f>
        <v>0</v>
      </c>
      <c r="BL787" s="17" t="s">
        <v>184</v>
      </c>
      <c r="BM787" s="147" t="s">
        <v>969</v>
      </c>
    </row>
    <row r="788" spans="2:65" s="1" customFormat="1" ht="19.2" x14ac:dyDescent="0.2">
      <c r="B788" s="32"/>
      <c r="D788" s="149" t="s">
        <v>198</v>
      </c>
      <c r="F788" s="150" t="s">
        <v>445</v>
      </c>
      <c r="I788" s="151"/>
      <c r="L788" s="32"/>
      <c r="M788" s="152"/>
      <c r="T788" s="56"/>
      <c r="AT788" s="17" t="s">
        <v>198</v>
      </c>
      <c r="AU788" s="17" t="s">
        <v>87</v>
      </c>
    </row>
    <row r="789" spans="2:65" s="12" customFormat="1" x14ac:dyDescent="0.2">
      <c r="B789" s="153"/>
      <c r="D789" s="149" t="s">
        <v>199</v>
      </c>
      <c r="E789" s="154" t="s">
        <v>1</v>
      </c>
      <c r="F789" s="155" t="s">
        <v>966</v>
      </c>
      <c r="H789" s="154" t="s">
        <v>1</v>
      </c>
      <c r="I789" s="156"/>
      <c r="L789" s="153"/>
      <c r="M789" s="157"/>
      <c r="T789" s="158"/>
      <c r="AT789" s="154" t="s">
        <v>199</v>
      </c>
      <c r="AU789" s="154" t="s">
        <v>87</v>
      </c>
      <c r="AV789" s="12" t="s">
        <v>85</v>
      </c>
      <c r="AW789" s="12" t="s">
        <v>33</v>
      </c>
      <c r="AX789" s="12" t="s">
        <v>77</v>
      </c>
      <c r="AY789" s="154" t="s">
        <v>185</v>
      </c>
    </row>
    <row r="790" spans="2:65" s="13" customFormat="1" x14ac:dyDescent="0.2">
      <c r="B790" s="159"/>
      <c r="D790" s="149" t="s">
        <v>199</v>
      </c>
      <c r="E790" s="160" t="s">
        <v>1</v>
      </c>
      <c r="F790" s="161" t="s">
        <v>1411</v>
      </c>
      <c r="H790" s="162">
        <v>3.097</v>
      </c>
      <c r="I790" s="163"/>
      <c r="L790" s="159"/>
      <c r="M790" s="164"/>
      <c r="T790" s="165"/>
      <c r="AT790" s="160" t="s">
        <v>199</v>
      </c>
      <c r="AU790" s="160" t="s">
        <v>87</v>
      </c>
      <c r="AV790" s="13" t="s">
        <v>87</v>
      </c>
      <c r="AW790" s="13" t="s">
        <v>33</v>
      </c>
      <c r="AX790" s="13" t="s">
        <v>77</v>
      </c>
      <c r="AY790" s="160" t="s">
        <v>185</v>
      </c>
    </row>
    <row r="791" spans="2:65" s="13" customFormat="1" x14ac:dyDescent="0.2">
      <c r="B791" s="159"/>
      <c r="D791" s="149" t="s">
        <v>199</v>
      </c>
      <c r="E791" s="160" t="s">
        <v>1</v>
      </c>
      <c r="F791" s="161" t="s">
        <v>1412</v>
      </c>
      <c r="H791" s="162">
        <v>27.425000000000001</v>
      </c>
      <c r="I791" s="163"/>
      <c r="L791" s="159"/>
      <c r="M791" s="164"/>
      <c r="T791" s="165"/>
      <c r="AT791" s="160" t="s">
        <v>199</v>
      </c>
      <c r="AU791" s="160" t="s">
        <v>87</v>
      </c>
      <c r="AV791" s="13" t="s">
        <v>87</v>
      </c>
      <c r="AW791" s="13" t="s">
        <v>33</v>
      </c>
      <c r="AX791" s="13" t="s">
        <v>77</v>
      </c>
      <c r="AY791" s="160" t="s">
        <v>185</v>
      </c>
    </row>
    <row r="792" spans="2:65" s="14" customFormat="1" x14ac:dyDescent="0.2">
      <c r="B792" s="169"/>
      <c r="D792" s="149" t="s">
        <v>199</v>
      </c>
      <c r="E792" s="170" t="s">
        <v>1</v>
      </c>
      <c r="F792" s="171" t="s">
        <v>324</v>
      </c>
      <c r="H792" s="172">
        <v>30.521999999999998</v>
      </c>
      <c r="I792" s="173"/>
      <c r="L792" s="169"/>
      <c r="M792" s="174"/>
      <c r="T792" s="175"/>
      <c r="AT792" s="170" t="s">
        <v>199</v>
      </c>
      <c r="AU792" s="170" t="s">
        <v>87</v>
      </c>
      <c r="AV792" s="14" t="s">
        <v>184</v>
      </c>
      <c r="AW792" s="14" t="s">
        <v>33</v>
      </c>
      <c r="AX792" s="14" t="s">
        <v>85</v>
      </c>
      <c r="AY792" s="170" t="s">
        <v>185</v>
      </c>
    </row>
    <row r="793" spans="2:65" s="1" customFormat="1" ht="24.15" customHeight="1" x14ac:dyDescent="0.2">
      <c r="B793" s="32"/>
      <c r="C793" s="136" t="s">
        <v>1447</v>
      </c>
      <c r="D793" s="136" t="s">
        <v>191</v>
      </c>
      <c r="E793" s="137" t="s">
        <v>971</v>
      </c>
      <c r="F793" s="138" t="s">
        <v>972</v>
      </c>
      <c r="G793" s="139" t="s">
        <v>443</v>
      </c>
      <c r="H793" s="140">
        <v>38.823999999999998</v>
      </c>
      <c r="I793" s="141"/>
      <c r="J793" s="142">
        <f>ROUND(I793*H793,2)</f>
        <v>0</v>
      </c>
      <c r="K793" s="138" t="s">
        <v>195</v>
      </c>
      <c r="L793" s="32"/>
      <c r="M793" s="143" t="s">
        <v>1</v>
      </c>
      <c r="N793" s="144" t="s">
        <v>42</v>
      </c>
      <c r="P793" s="145">
        <f>O793*H793</f>
        <v>0</v>
      </c>
      <c r="Q793" s="145">
        <v>0</v>
      </c>
      <c r="R793" s="145">
        <f>Q793*H793</f>
        <v>0</v>
      </c>
      <c r="S793" s="145">
        <v>0</v>
      </c>
      <c r="T793" s="146">
        <f>S793*H793</f>
        <v>0</v>
      </c>
      <c r="AR793" s="147" t="s">
        <v>184</v>
      </c>
      <c r="AT793" s="147" t="s">
        <v>191</v>
      </c>
      <c r="AU793" s="147" t="s">
        <v>87</v>
      </c>
      <c r="AY793" s="17" t="s">
        <v>185</v>
      </c>
      <c r="BE793" s="148">
        <f>IF(N793="základní",J793,0)</f>
        <v>0</v>
      </c>
      <c r="BF793" s="148">
        <f>IF(N793="snížená",J793,0)</f>
        <v>0</v>
      </c>
      <c r="BG793" s="148">
        <f>IF(N793="zákl. přenesená",J793,0)</f>
        <v>0</v>
      </c>
      <c r="BH793" s="148">
        <f>IF(N793="sníž. přenesená",J793,0)</f>
        <v>0</v>
      </c>
      <c r="BI793" s="148">
        <f>IF(N793="nulová",J793,0)</f>
        <v>0</v>
      </c>
      <c r="BJ793" s="17" t="s">
        <v>85</v>
      </c>
      <c r="BK793" s="148">
        <f>ROUND(I793*H793,2)</f>
        <v>0</v>
      </c>
      <c r="BL793" s="17" t="s">
        <v>184</v>
      </c>
      <c r="BM793" s="147" t="s">
        <v>973</v>
      </c>
    </row>
    <row r="794" spans="2:65" s="1" customFormat="1" ht="19.2" x14ac:dyDescent="0.2">
      <c r="B794" s="32"/>
      <c r="D794" s="149" t="s">
        <v>198</v>
      </c>
      <c r="F794" s="150" t="s">
        <v>974</v>
      </c>
      <c r="I794" s="151"/>
      <c r="L794" s="32"/>
      <c r="M794" s="152"/>
      <c r="T794" s="56"/>
      <c r="AT794" s="17" t="s">
        <v>198</v>
      </c>
      <c r="AU794" s="17" t="s">
        <v>87</v>
      </c>
    </row>
    <row r="795" spans="2:65" s="13" customFormat="1" x14ac:dyDescent="0.2">
      <c r="B795" s="159"/>
      <c r="D795" s="149" t="s">
        <v>199</v>
      </c>
      <c r="E795" s="160" t="s">
        <v>1</v>
      </c>
      <c r="F795" s="161" t="s">
        <v>1413</v>
      </c>
      <c r="H795" s="162">
        <v>12.981</v>
      </c>
      <c r="I795" s="163"/>
      <c r="L795" s="159"/>
      <c r="M795" s="164"/>
      <c r="T795" s="165"/>
      <c r="AT795" s="160" t="s">
        <v>199</v>
      </c>
      <c r="AU795" s="160" t="s">
        <v>87</v>
      </c>
      <c r="AV795" s="13" t="s">
        <v>87</v>
      </c>
      <c r="AW795" s="13" t="s">
        <v>33</v>
      </c>
      <c r="AX795" s="13" t="s">
        <v>77</v>
      </c>
      <c r="AY795" s="160" t="s">
        <v>185</v>
      </c>
    </row>
    <row r="796" spans="2:65" s="13" customFormat="1" x14ac:dyDescent="0.2">
      <c r="B796" s="159"/>
      <c r="D796" s="149" t="s">
        <v>199</v>
      </c>
      <c r="E796" s="160" t="s">
        <v>1</v>
      </c>
      <c r="F796" s="161" t="s">
        <v>1421</v>
      </c>
      <c r="H796" s="162">
        <v>25.843</v>
      </c>
      <c r="I796" s="163"/>
      <c r="L796" s="159"/>
      <c r="M796" s="164"/>
      <c r="T796" s="165"/>
      <c r="AT796" s="160" t="s">
        <v>199</v>
      </c>
      <c r="AU796" s="160" t="s">
        <v>87</v>
      </c>
      <c r="AV796" s="13" t="s">
        <v>87</v>
      </c>
      <c r="AW796" s="13" t="s">
        <v>33</v>
      </c>
      <c r="AX796" s="13" t="s">
        <v>77</v>
      </c>
      <c r="AY796" s="160" t="s">
        <v>185</v>
      </c>
    </row>
    <row r="797" spans="2:65" s="14" customFormat="1" x14ac:dyDescent="0.2">
      <c r="B797" s="169"/>
      <c r="D797" s="149" t="s">
        <v>199</v>
      </c>
      <c r="E797" s="170" t="s">
        <v>1</v>
      </c>
      <c r="F797" s="171" t="s">
        <v>324</v>
      </c>
      <c r="H797" s="172">
        <v>38.823999999999998</v>
      </c>
      <c r="I797" s="173"/>
      <c r="L797" s="169"/>
      <c r="M797" s="174"/>
      <c r="T797" s="175"/>
      <c r="AT797" s="170" t="s">
        <v>199</v>
      </c>
      <c r="AU797" s="170" t="s">
        <v>87</v>
      </c>
      <c r="AV797" s="14" t="s">
        <v>184</v>
      </c>
      <c r="AW797" s="14" t="s">
        <v>33</v>
      </c>
      <c r="AX797" s="14" t="s">
        <v>85</v>
      </c>
      <c r="AY797" s="170" t="s">
        <v>185</v>
      </c>
    </row>
    <row r="798" spans="2:65" s="11" customFormat="1" ht="22.95" customHeight="1" x14ac:dyDescent="0.25">
      <c r="B798" s="124"/>
      <c r="D798" s="125" t="s">
        <v>76</v>
      </c>
      <c r="E798" s="134" t="s">
        <v>975</v>
      </c>
      <c r="F798" s="134" t="s">
        <v>976</v>
      </c>
      <c r="I798" s="127"/>
      <c r="J798" s="135">
        <f>BK798</f>
        <v>0</v>
      </c>
      <c r="L798" s="124"/>
      <c r="M798" s="129"/>
      <c r="P798" s="130">
        <f>SUM(P799:P800)</f>
        <v>0</v>
      </c>
      <c r="R798" s="130">
        <f>SUM(R799:R800)</f>
        <v>0</v>
      </c>
      <c r="T798" s="131">
        <f>SUM(T799:T800)</f>
        <v>0</v>
      </c>
      <c r="AR798" s="125" t="s">
        <v>85</v>
      </c>
      <c r="AT798" s="132" t="s">
        <v>76</v>
      </c>
      <c r="AU798" s="132" t="s">
        <v>85</v>
      </c>
      <c r="AY798" s="125" t="s">
        <v>185</v>
      </c>
      <c r="BK798" s="133">
        <f>SUM(BK799:BK800)</f>
        <v>0</v>
      </c>
    </row>
    <row r="799" spans="2:65" s="1" customFormat="1" ht="21.75" customHeight="1" x14ac:dyDescent="0.2">
      <c r="B799" s="32"/>
      <c r="C799" s="136" t="s">
        <v>1448</v>
      </c>
      <c r="D799" s="136" t="s">
        <v>191</v>
      </c>
      <c r="E799" s="137" t="s">
        <v>978</v>
      </c>
      <c r="F799" s="138" t="s">
        <v>979</v>
      </c>
      <c r="G799" s="139" t="s">
        <v>443</v>
      </c>
      <c r="H799" s="140">
        <v>739.25</v>
      </c>
      <c r="I799" s="141"/>
      <c r="J799" s="142">
        <f>ROUND(I799*H799,2)</f>
        <v>0</v>
      </c>
      <c r="K799" s="138" t="s">
        <v>195</v>
      </c>
      <c r="L799" s="32"/>
      <c r="M799" s="143" t="s">
        <v>1</v>
      </c>
      <c r="N799" s="144" t="s">
        <v>42</v>
      </c>
      <c r="P799" s="145">
        <f>O799*H799</f>
        <v>0</v>
      </c>
      <c r="Q799" s="145">
        <v>0</v>
      </c>
      <c r="R799" s="145">
        <f>Q799*H799</f>
        <v>0</v>
      </c>
      <c r="S799" s="145">
        <v>0</v>
      </c>
      <c r="T799" s="146">
        <f>S799*H799</f>
        <v>0</v>
      </c>
      <c r="AR799" s="147" t="s">
        <v>184</v>
      </c>
      <c r="AT799" s="147" t="s">
        <v>191</v>
      </c>
      <c r="AU799" s="147" t="s">
        <v>87</v>
      </c>
      <c r="AY799" s="17" t="s">
        <v>185</v>
      </c>
      <c r="BE799" s="148">
        <f>IF(N799="základní",J799,0)</f>
        <v>0</v>
      </c>
      <c r="BF799" s="148">
        <f>IF(N799="snížená",J799,0)</f>
        <v>0</v>
      </c>
      <c r="BG799" s="148">
        <f>IF(N799="zákl. přenesená",J799,0)</f>
        <v>0</v>
      </c>
      <c r="BH799" s="148">
        <f>IF(N799="sníž. přenesená",J799,0)</f>
        <v>0</v>
      </c>
      <c r="BI799" s="148">
        <f>IF(N799="nulová",J799,0)</f>
        <v>0</v>
      </c>
      <c r="BJ799" s="17" t="s">
        <v>85</v>
      </c>
      <c r="BK799" s="148">
        <f>ROUND(I799*H799,2)</f>
        <v>0</v>
      </c>
      <c r="BL799" s="17" t="s">
        <v>184</v>
      </c>
      <c r="BM799" s="147" t="s">
        <v>980</v>
      </c>
    </row>
    <row r="800" spans="2:65" s="1" customFormat="1" ht="19.2" x14ac:dyDescent="0.2">
      <c r="B800" s="32"/>
      <c r="D800" s="149" t="s">
        <v>198</v>
      </c>
      <c r="F800" s="150" t="s">
        <v>981</v>
      </c>
      <c r="I800" s="151"/>
      <c r="L800" s="32"/>
      <c r="M800" s="193"/>
      <c r="N800" s="194"/>
      <c r="O800" s="194"/>
      <c r="P800" s="194"/>
      <c r="Q800" s="194"/>
      <c r="R800" s="194"/>
      <c r="S800" s="194"/>
      <c r="T800" s="195"/>
      <c r="AT800" s="17" t="s">
        <v>198</v>
      </c>
      <c r="AU800" s="17" t="s">
        <v>87</v>
      </c>
    </row>
    <row r="801" spans="2:12" s="1" customFormat="1" ht="6.9" customHeight="1" x14ac:dyDescent="0.2">
      <c r="B801" s="44"/>
      <c r="C801" s="45"/>
      <c r="D801" s="45"/>
      <c r="E801" s="45"/>
      <c r="F801" s="45"/>
      <c r="G801" s="45"/>
      <c r="H801" s="45"/>
      <c r="I801" s="45"/>
      <c r="J801" s="45"/>
      <c r="K801" s="45"/>
      <c r="L801" s="32"/>
    </row>
  </sheetData>
  <sheetProtection algorithmName="SHA-512" hashValue="CwjdBfJBmSDyzAI4h86a88cTstclxHI7GgF6B0DnsFEvcPVgqKZ3a20fKySv0gMRH6dHY9NHGrEz1YcW6t2/Jw==" saltValue="O0LRHKXDZSMo8x441dGihTfTCozt4EkMCZ8cUjTsCKgey4hAthcRVFOd+5x5r63/Em6ulFysaSk8/E+ou+L9Qw==" spinCount="100000" sheet="1" objects="1" scenarios="1" formatColumns="0" formatRows="0" autoFilter="0"/>
  <autoFilter ref="C126:K800" xr:uid="{00000000-0009-0000-0000-000003000000}"/>
  <mergeCells count="9">
    <mergeCell ref="E87:H87"/>
    <mergeCell ref="E117:H117"/>
    <mergeCell ref="E119:H119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2:BM356"/>
  <sheetViews>
    <sheetView showGridLines="0" workbookViewId="0"/>
  </sheetViews>
  <sheetFormatPr defaultRowHeight="10.199999999999999" x14ac:dyDescent="0.2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100.85546875" customWidth="1"/>
    <col min="7" max="7" width="7.42578125" customWidth="1"/>
    <col min="8" max="8" width="14" customWidth="1"/>
    <col min="9" max="9" width="15.85546875" customWidth="1"/>
    <col min="10" max="11" width="22.28515625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 x14ac:dyDescent="0.2">
      <c r="L2" s="209"/>
      <c r="M2" s="209"/>
      <c r="N2" s="209"/>
      <c r="O2" s="209"/>
      <c r="P2" s="209"/>
      <c r="Q2" s="209"/>
      <c r="R2" s="209"/>
      <c r="S2" s="209"/>
      <c r="T2" s="209"/>
      <c r="U2" s="209"/>
      <c r="V2" s="209"/>
      <c r="AT2" s="17" t="s">
        <v>102</v>
      </c>
    </row>
    <row r="3" spans="2:46" ht="6.9" customHeight="1" x14ac:dyDescent="0.2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87</v>
      </c>
    </row>
    <row r="4" spans="2:46" ht="24.9" customHeight="1" x14ac:dyDescent="0.2">
      <c r="B4" s="20"/>
      <c r="D4" s="21" t="s">
        <v>154</v>
      </c>
      <c r="L4" s="20"/>
      <c r="M4" s="93" t="s">
        <v>10</v>
      </c>
      <c r="AT4" s="17" t="s">
        <v>4</v>
      </c>
    </row>
    <row r="5" spans="2:46" ht="6.9" customHeight="1" x14ac:dyDescent="0.2">
      <c r="B5" s="20"/>
      <c r="L5" s="20"/>
    </row>
    <row r="6" spans="2:46" ht="12" customHeight="1" x14ac:dyDescent="0.2">
      <c r="B6" s="20"/>
      <c r="D6" s="27" t="s">
        <v>16</v>
      </c>
      <c r="L6" s="20"/>
    </row>
    <row r="7" spans="2:46" ht="16.5" customHeight="1" x14ac:dyDescent="0.2">
      <c r="B7" s="20"/>
      <c r="E7" s="239" t="str">
        <f>'Rekapitulace stavby'!K6</f>
        <v>Stavební úpravy MK v ul. Na Chmelnici a části ul. Vrchlickéhé v Třeboni</v>
      </c>
      <c r="F7" s="240"/>
      <c r="G7" s="240"/>
      <c r="H7" s="240"/>
      <c r="L7" s="20"/>
    </row>
    <row r="8" spans="2:46" ht="12" customHeight="1" x14ac:dyDescent="0.2">
      <c r="B8" s="20"/>
      <c r="D8" s="27" t="s">
        <v>155</v>
      </c>
      <c r="L8" s="20"/>
    </row>
    <row r="9" spans="2:46" s="1" customFormat="1" ht="16.5" customHeight="1" x14ac:dyDescent="0.2">
      <c r="B9" s="32"/>
      <c r="E9" s="239" t="s">
        <v>1449</v>
      </c>
      <c r="F9" s="238"/>
      <c r="G9" s="238"/>
      <c r="H9" s="238"/>
      <c r="L9" s="32"/>
    </row>
    <row r="10" spans="2:46" s="1" customFormat="1" ht="12" customHeight="1" x14ac:dyDescent="0.2">
      <c r="B10" s="32"/>
      <c r="D10" s="27" t="s">
        <v>1450</v>
      </c>
      <c r="L10" s="32"/>
    </row>
    <row r="11" spans="2:46" s="1" customFormat="1" ht="16.5" customHeight="1" x14ac:dyDescent="0.2">
      <c r="B11" s="32"/>
      <c r="E11" s="225" t="s">
        <v>1451</v>
      </c>
      <c r="F11" s="238"/>
      <c r="G11" s="238"/>
      <c r="H11" s="238"/>
      <c r="L11" s="32"/>
    </row>
    <row r="12" spans="2:46" s="1" customFormat="1" x14ac:dyDescent="0.2">
      <c r="B12" s="32"/>
      <c r="L12" s="32"/>
    </row>
    <row r="13" spans="2:46" s="1" customFormat="1" ht="12" customHeight="1" x14ac:dyDescent="0.2">
      <c r="B13" s="32"/>
      <c r="D13" s="27" t="s">
        <v>18</v>
      </c>
      <c r="F13" s="25" t="s">
        <v>98</v>
      </c>
      <c r="I13" s="27" t="s">
        <v>19</v>
      </c>
      <c r="J13" s="25" t="s">
        <v>1</v>
      </c>
      <c r="L13" s="32"/>
    </row>
    <row r="14" spans="2:46" s="1" customFormat="1" ht="12" customHeight="1" x14ac:dyDescent="0.2">
      <c r="B14" s="32"/>
      <c r="D14" s="27" t="s">
        <v>20</v>
      </c>
      <c r="F14" s="25" t="s">
        <v>21</v>
      </c>
      <c r="I14" s="27" t="s">
        <v>22</v>
      </c>
      <c r="J14" s="52" t="str">
        <f>'Rekapitulace stavby'!AN8</f>
        <v>6. 6. 2024</v>
      </c>
      <c r="L14" s="32"/>
    </row>
    <row r="15" spans="2:46" s="1" customFormat="1" ht="10.95" customHeight="1" x14ac:dyDescent="0.2">
      <c r="B15" s="32"/>
      <c r="L15" s="32"/>
    </row>
    <row r="16" spans="2:46" s="1" customFormat="1" ht="12" customHeight="1" x14ac:dyDescent="0.2">
      <c r="B16" s="32"/>
      <c r="D16" s="27" t="s">
        <v>24</v>
      </c>
      <c r="I16" s="27" t="s">
        <v>25</v>
      </c>
      <c r="J16" s="25" t="s">
        <v>1</v>
      </c>
      <c r="L16" s="32"/>
    </row>
    <row r="17" spans="2:12" s="1" customFormat="1" ht="18" customHeight="1" x14ac:dyDescent="0.2">
      <c r="B17" s="32"/>
      <c r="E17" s="25" t="s">
        <v>26</v>
      </c>
      <c r="I17" s="27" t="s">
        <v>27</v>
      </c>
      <c r="J17" s="25" t="s">
        <v>1</v>
      </c>
      <c r="L17" s="32"/>
    </row>
    <row r="18" spans="2:12" s="1" customFormat="1" ht="6.9" customHeight="1" x14ac:dyDescent="0.2">
      <c r="B18" s="32"/>
      <c r="L18" s="32"/>
    </row>
    <row r="19" spans="2:12" s="1" customFormat="1" ht="12" customHeight="1" x14ac:dyDescent="0.2">
      <c r="B19" s="32"/>
      <c r="D19" s="27" t="s">
        <v>28</v>
      </c>
      <c r="I19" s="27" t="s">
        <v>25</v>
      </c>
      <c r="J19" s="28" t="str">
        <f>'Rekapitulace stavby'!AN13</f>
        <v>Vyplň údaj</v>
      </c>
      <c r="L19" s="32"/>
    </row>
    <row r="20" spans="2:12" s="1" customFormat="1" ht="18" customHeight="1" x14ac:dyDescent="0.2">
      <c r="B20" s="32"/>
      <c r="E20" s="241" t="str">
        <f>'Rekapitulace stavby'!E14</f>
        <v>Vyplň údaj</v>
      </c>
      <c r="F20" s="208"/>
      <c r="G20" s="208"/>
      <c r="H20" s="208"/>
      <c r="I20" s="27" t="s">
        <v>27</v>
      </c>
      <c r="J20" s="28" t="str">
        <f>'Rekapitulace stavby'!AN14</f>
        <v>Vyplň údaj</v>
      </c>
      <c r="L20" s="32"/>
    </row>
    <row r="21" spans="2:12" s="1" customFormat="1" ht="6.9" customHeight="1" x14ac:dyDescent="0.2">
      <c r="B21" s="32"/>
      <c r="L21" s="32"/>
    </row>
    <row r="22" spans="2:12" s="1" customFormat="1" ht="12" customHeight="1" x14ac:dyDescent="0.2">
      <c r="B22" s="32"/>
      <c r="D22" s="27" t="s">
        <v>30</v>
      </c>
      <c r="I22" s="27" t="s">
        <v>25</v>
      </c>
      <c r="J22" s="25" t="s">
        <v>31</v>
      </c>
      <c r="L22" s="32"/>
    </row>
    <row r="23" spans="2:12" s="1" customFormat="1" ht="18" customHeight="1" x14ac:dyDescent="0.2">
      <c r="B23" s="32"/>
      <c r="E23" s="25" t="s">
        <v>32</v>
      </c>
      <c r="I23" s="27" t="s">
        <v>27</v>
      </c>
      <c r="J23" s="25" t="s">
        <v>1</v>
      </c>
      <c r="L23" s="32"/>
    </row>
    <row r="24" spans="2:12" s="1" customFormat="1" ht="6.9" customHeight="1" x14ac:dyDescent="0.2">
      <c r="B24" s="32"/>
      <c r="L24" s="32"/>
    </row>
    <row r="25" spans="2:12" s="1" customFormat="1" ht="12" customHeight="1" x14ac:dyDescent="0.2">
      <c r="B25" s="32"/>
      <c r="D25" s="27" t="s">
        <v>34</v>
      </c>
      <c r="I25" s="27" t="s">
        <v>25</v>
      </c>
      <c r="J25" s="25" t="str">
        <f>IF('Rekapitulace stavby'!AN19="","",'Rekapitulace stavby'!AN19)</f>
        <v/>
      </c>
      <c r="L25" s="32"/>
    </row>
    <row r="26" spans="2:12" s="1" customFormat="1" ht="18" customHeight="1" x14ac:dyDescent="0.2">
      <c r="B26" s="32"/>
      <c r="E26" s="25" t="str">
        <f>IF('Rekapitulace stavby'!E20="","",'Rekapitulace stavby'!E20)</f>
        <v xml:space="preserve"> </v>
      </c>
      <c r="I26" s="27" t="s">
        <v>27</v>
      </c>
      <c r="J26" s="25" t="str">
        <f>IF('Rekapitulace stavby'!AN20="","",'Rekapitulace stavby'!AN20)</f>
        <v/>
      </c>
      <c r="L26" s="32"/>
    </row>
    <row r="27" spans="2:12" s="1" customFormat="1" ht="6.9" customHeight="1" x14ac:dyDescent="0.2">
      <c r="B27" s="32"/>
      <c r="L27" s="32"/>
    </row>
    <row r="28" spans="2:12" s="1" customFormat="1" ht="12" customHeight="1" x14ac:dyDescent="0.2">
      <c r="B28" s="32"/>
      <c r="D28" s="27" t="s">
        <v>36</v>
      </c>
      <c r="L28" s="32"/>
    </row>
    <row r="29" spans="2:12" s="7" customFormat="1" ht="16.5" customHeight="1" x14ac:dyDescent="0.2">
      <c r="B29" s="94"/>
      <c r="E29" s="213" t="s">
        <v>1</v>
      </c>
      <c r="F29" s="213"/>
      <c r="G29" s="213"/>
      <c r="H29" s="213"/>
      <c r="L29" s="94"/>
    </row>
    <row r="30" spans="2:12" s="1" customFormat="1" ht="6.9" customHeight="1" x14ac:dyDescent="0.2">
      <c r="B30" s="32"/>
      <c r="L30" s="32"/>
    </row>
    <row r="31" spans="2:12" s="1" customFormat="1" ht="6.9" customHeight="1" x14ac:dyDescent="0.2">
      <c r="B31" s="32"/>
      <c r="D31" s="53"/>
      <c r="E31" s="53"/>
      <c r="F31" s="53"/>
      <c r="G31" s="53"/>
      <c r="H31" s="53"/>
      <c r="I31" s="53"/>
      <c r="J31" s="53"/>
      <c r="K31" s="53"/>
      <c r="L31" s="32"/>
    </row>
    <row r="32" spans="2:12" s="1" customFormat="1" ht="25.35" customHeight="1" x14ac:dyDescent="0.2">
      <c r="B32" s="32"/>
      <c r="D32" s="95" t="s">
        <v>37</v>
      </c>
      <c r="J32" s="66">
        <f>ROUND(J126, 2)</f>
        <v>0</v>
      </c>
      <c r="L32" s="32"/>
    </row>
    <row r="33" spans="2:12" s="1" customFormat="1" ht="6.9" customHeight="1" x14ac:dyDescent="0.2">
      <c r="B33" s="32"/>
      <c r="D33" s="53"/>
      <c r="E33" s="53"/>
      <c r="F33" s="53"/>
      <c r="G33" s="53"/>
      <c r="H33" s="53"/>
      <c r="I33" s="53"/>
      <c r="J33" s="53"/>
      <c r="K33" s="53"/>
      <c r="L33" s="32"/>
    </row>
    <row r="34" spans="2:12" s="1" customFormat="1" ht="14.4" customHeight="1" x14ac:dyDescent="0.2">
      <c r="B34" s="32"/>
      <c r="F34" s="35" t="s">
        <v>39</v>
      </c>
      <c r="I34" s="35" t="s">
        <v>38</v>
      </c>
      <c r="J34" s="35" t="s">
        <v>40</v>
      </c>
      <c r="L34" s="32"/>
    </row>
    <row r="35" spans="2:12" s="1" customFormat="1" ht="14.4" customHeight="1" x14ac:dyDescent="0.2">
      <c r="B35" s="32"/>
      <c r="D35" s="55" t="s">
        <v>41</v>
      </c>
      <c r="E35" s="27" t="s">
        <v>42</v>
      </c>
      <c r="F35" s="86">
        <f>ROUND((SUM(BE126:BE355)),  2)</f>
        <v>0</v>
      </c>
      <c r="I35" s="96">
        <v>0.21</v>
      </c>
      <c r="J35" s="86">
        <f>ROUND(((SUM(BE126:BE355))*I35),  2)</f>
        <v>0</v>
      </c>
      <c r="L35" s="32"/>
    </row>
    <row r="36" spans="2:12" s="1" customFormat="1" ht="14.4" customHeight="1" x14ac:dyDescent="0.2">
      <c r="B36" s="32"/>
      <c r="E36" s="27" t="s">
        <v>43</v>
      </c>
      <c r="F36" s="86">
        <f>ROUND((SUM(BF126:BF355)),  2)</f>
        <v>0</v>
      </c>
      <c r="I36" s="96">
        <v>0.15</v>
      </c>
      <c r="J36" s="86">
        <f>ROUND(((SUM(BF126:BF355))*I36),  2)</f>
        <v>0</v>
      </c>
      <c r="L36" s="32"/>
    </row>
    <row r="37" spans="2:12" s="1" customFormat="1" ht="14.4" hidden="1" customHeight="1" x14ac:dyDescent="0.2">
      <c r="B37" s="32"/>
      <c r="E37" s="27" t="s">
        <v>44</v>
      </c>
      <c r="F37" s="86">
        <f>ROUND((SUM(BG126:BG355)),  2)</f>
        <v>0</v>
      </c>
      <c r="I37" s="96">
        <v>0.21</v>
      </c>
      <c r="J37" s="86">
        <f>0</f>
        <v>0</v>
      </c>
      <c r="L37" s="32"/>
    </row>
    <row r="38" spans="2:12" s="1" customFormat="1" ht="14.4" hidden="1" customHeight="1" x14ac:dyDescent="0.2">
      <c r="B38" s="32"/>
      <c r="E38" s="27" t="s">
        <v>45</v>
      </c>
      <c r="F38" s="86">
        <f>ROUND((SUM(BH126:BH355)),  2)</f>
        <v>0</v>
      </c>
      <c r="I38" s="96">
        <v>0.15</v>
      </c>
      <c r="J38" s="86">
        <f>0</f>
        <v>0</v>
      </c>
      <c r="L38" s="32"/>
    </row>
    <row r="39" spans="2:12" s="1" customFormat="1" ht="14.4" hidden="1" customHeight="1" x14ac:dyDescent="0.2">
      <c r="B39" s="32"/>
      <c r="E39" s="27" t="s">
        <v>46</v>
      </c>
      <c r="F39" s="86">
        <f>ROUND((SUM(BI126:BI355)),  2)</f>
        <v>0</v>
      </c>
      <c r="I39" s="96">
        <v>0</v>
      </c>
      <c r="J39" s="86">
        <f>0</f>
        <v>0</v>
      </c>
      <c r="L39" s="32"/>
    </row>
    <row r="40" spans="2:12" s="1" customFormat="1" ht="6.9" customHeight="1" x14ac:dyDescent="0.2">
      <c r="B40" s="32"/>
      <c r="L40" s="32"/>
    </row>
    <row r="41" spans="2:12" s="1" customFormat="1" ht="25.35" customHeight="1" x14ac:dyDescent="0.2">
      <c r="B41" s="32"/>
      <c r="C41" s="97"/>
      <c r="D41" s="98" t="s">
        <v>47</v>
      </c>
      <c r="E41" s="57"/>
      <c r="F41" s="57"/>
      <c r="G41" s="99" t="s">
        <v>48</v>
      </c>
      <c r="H41" s="100" t="s">
        <v>49</v>
      </c>
      <c r="I41" s="57"/>
      <c r="J41" s="101">
        <f>SUM(J32:J39)</f>
        <v>0</v>
      </c>
      <c r="K41" s="102"/>
      <c r="L41" s="32"/>
    </row>
    <row r="42" spans="2:12" s="1" customFormat="1" ht="14.4" customHeight="1" x14ac:dyDescent="0.2">
      <c r="B42" s="32"/>
      <c r="L42" s="32"/>
    </row>
    <row r="43" spans="2:12" ht="14.4" customHeight="1" x14ac:dyDescent="0.2">
      <c r="B43" s="20"/>
      <c r="L43" s="20"/>
    </row>
    <row r="44" spans="2:12" ht="14.4" customHeight="1" x14ac:dyDescent="0.2">
      <c r="B44" s="20"/>
      <c r="L44" s="20"/>
    </row>
    <row r="45" spans="2:12" ht="14.4" customHeight="1" x14ac:dyDescent="0.2">
      <c r="B45" s="20"/>
      <c r="L45" s="20"/>
    </row>
    <row r="46" spans="2:12" ht="14.4" customHeight="1" x14ac:dyDescent="0.2">
      <c r="B46" s="20"/>
      <c r="L46" s="20"/>
    </row>
    <row r="47" spans="2:12" ht="14.4" customHeight="1" x14ac:dyDescent="0.2">
      <c r="B47" s="20"/>
      <c r="L47" s="20"/>
    </row>
    <row r="48" spans="2:12" ht="14.4" customHeight="1" x14ac:dyDescent="0.2">
      <c r="B48" s="20"/>
      <c r="L48" s="20"/>
    </row>
    <row r="49" spans="2:12" ht="14.4" customHeight="1" x14ac:dyDescent="0.2">
      <c r="B49" s="20"/>
      <c r="L49" s="20"/>
    </row>
    <row r="50" spans="2:12" s="1" customFormat="1" ht="14.4" customHeight="1" x14ac:dyDescent="0.2">
      <c r="B50" s="32"/>
      <c r="D50" s="41" t="s">
        <v>50</v>
      </c>
      <c r="E50" s="42"/>
      <c r="F50" s="42"/>
      <c r="G50" s="41" t="s">
        <v>51</v>
      </c>
      <c r="H50" s="42"/>
      <c r="I50" s="42"/>
      <c r="J50" s="42"/>
      <c r="K50" s="42"/>
      <c r="L50" s="32"/>
    </row>
    <row r="51" spans="2:12" x14ac:dyDescent="0.2">
      <c r="B51" s="20"/>
      <c r="L51" s="20"/>
    </row>
    <row r="52" spans="2:12" x14ac:dyDescent="0.2">
      <c r="B52" s="20"/>
      <c r="L52" s="20"/>
    </row>
    <row r="53" spans="2:12" x14ac:dyDescent="0.2">
      <c r="B53" s="20"/>
      <c r="L53" s="20"/>
    </row>
    <row r="54" spans="2:12" x14ac:dyDescent="0.2">
      <c r="B54" s="20"/>
      <c r="L54" s="20"/>
    </row>
    <row r="55" spans="2:12" x14ac:dyDescent="0.2">
      <c r="B55" s="20"/>
      <c r="L55" s="20"/>
    </row>
    <row r="56" spans="2:12" x14ac:dyDescent="0.2">
      <c r="B56" s="20"/>
      <c r="L56" s="20"/>
    </row>
    <row r="57" spans="2:12" x14ac:dyDescent="0.2">
      <c r="B57" s="20"/>
      <c r="L57" s="20"/>
    </row>
    <row r="58" spans="2:12" x14ac:dyDescent="0.2">
      <c r="B58" s="20"/>
      <c r="L58" s="20"/>
    </row>
    <row r="59" spans="2:12" x14ac:dyDescent="0.2">
      <c r="B59" s="20"/>
      <c r="L59" s="20"/>
    </row>
    <row r="60" spans="2:12" x14ac:dyDescent="0.2">
      <c r="B60" s="20"/>
      <c r="L60" s="20"/>
    </row>
    <row r="61" spans="2:12" s="1" customFormat="1" ht="13.2" x14ac:dyDescent="0.2">
      <c r="B61" s="32"/>
      <c r="D61" s="43" t="s">
        <v>52</v>
      </c>
      <c r="E61" s="34"/>
      <c r="F61" s="103" t="s">
        <v>53</v>
      </c>
      <c r="G61" s="43" t="s">
        <v>52</v>
      </c>
      <c r="H61" s="34"/>
      <c r="I61" s="34"/>
      <c r="J61" s="104" t="s">
        <v>53</v>
      </c>
      <c r="K61" s="34"/>
      <c r="L61" s="32"/>
    </row>
    <row r="62" spans="2:12" x14ac:dyDescent="0.2">
      <c r="B62" s="20"/>
      <c r="L62" s="20"/>
    </row>
    <row r="63" spans="2:12" x14ac:dyDescent="0.2">
      <c r="B63" s="20"/>
      <c r="L63" s="20"/>
    </row>
    <row r="64" spans="2:12" x14ac:dyDescent="0.2">
      <c r="B64" s="20"/>
      <c r="L64" s="20"/>
    </row>
    <row r="65" spans="2:12" s="1" customFormat="1" ht="13.2" x14ac:dyDescent="0.2">
      <c r="B65" s="32"/>
      <c r="D65" s="41" t="s">
        <v>54</v>
      </c>
      <c r="E65" s="42"/>
      <c r="F65" s="42"/>
      <c r="G65" s="41" t="s">
        <v>55</v>
      </c>
      <c r="H65" s="42"/>
      <c r="I65" s="42"/>
      <c r="J65" s="42"/>
      <c r="K65" s="42"/>
      <c r="L65" s="32"/>
    </row>
    <row r="66" spans="2:12" x14ac:dyDescent="0.2">
      <c r="B66" s="20"/>
      <c r="L66" s="20"/>
    </row>
    <row r="67" spans="2:12" x14ac:dyDescent="0.2">
      <c r="B67" s="20"/>
      <c r="L67" s="20"/>
    </row>
    <row r="68" spans="2:12" x14ac:dyDescent="0.2">
      <c r="B68" s="20"/>
      <c r="L68" s="20"/>
    </row>
    <row r="69" spans="2:12" x14ac:dyDescent="0.2">
      <c r="B69" s="20"/>
      <c r="L69" s="20"/>
    </row>
    <row r="70" spans="2:12" x14ac:dyDescent="0.2">
      <c r="B70" s="20"/>
      <c r="L70" s="20"/>
    </row>
    <row r="71" spans="2:12" x14ac:dyDescent="0.2">
      <c r="B71" s="20"/>
      <c r="L71" s="20"/>
    </row>
    <row r="72" spans="2:12" x14ac:dyDescent="0.2">
      <c r="B72" s="20"/>
      <c r="L72" s="20"/>
    </row>
    <row r="73" spans="2:12" x14ac:dyDescent="0.2">
      <c r="B73" s="20"/>
      <c r="L73" s="20"/>
    </row>
    <row r="74" spans="2:12" x14ac:dyDescent="0.2">
      <c r="B74" s="20"/>
      <c r="L74" s="20"/>
    </row>
    <row r="75" spans="2:12" x14ac:dyDescent="0.2">
      <c r="B75" s="20"/>
      <c r="L75" s="20"/>
    </row>
    <row r="76" spans="2:12" s="1" customFormat="1" ht="13.2" x14ac:dyDescent="0.2">
      <c r="B76" s="32"/>
      <c r="D76" s="43" t="s">
        <v>52</v>
      </c>
      <c r="E76" s="34"/>
      <c r="F76" s="103" t="s">
        <v>53</v>
      </c>
      <c r="G76" s="43" t="s">
        <v>52</v>
      </c>
      <c r="H76" s="34"/>
      <c r="I76" s="34"/>
      <c r="J76" s="104" t="s">
        <v>53</v>
      </c>
      <c r="K76" s="34"/>
      <c r="L76" s="32"/>
    </row>
    <row r="77" spans="2:12" s="1" customFormat="1" ht="14.4" customHeight="1" x14ac:dyDescent="0.2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2"/>
    </row>
    <row r="81" spans="2:12" s="1" customFormat="1" ht="6.9" customHeight="1" x14ac:dyDescent="0.2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2"/>
    </row>
    <row r="82" spans="2:12" s="1" customFormat="1" ht="24.9" customHeight="1" x14ac:dyDescent="0.2">
      <c r="B82" s="32"/>
      <c r="C82" s="21" t="s">
        <v>157</v>
      </c>
      <c r="L82" s="32"/>
    </row>
    <row r="83" spans="2:12" s="1" customFormat="1" ht="6.9" customHeight="1" x14ac:dyDescent="0.2">
      <c r="B83" s="32"/>
      <c r="L83" s="32"/>
    </row>
    <row r="84" spans="2:12" s="1" customFormat="1" ht="12" customHeight="1" x14ac:dyDescent="0.2">
      <c r="B84" s="32"/>
      <c r="C84" s="27" t="s">
        <v>16</v>
      </c>
      <c r="L84" s="32"/>
    </row>
    <row r="85" spans="2:12" s="1" customFormat="1" ht="16.5" customHeight="1" x14ac:dyDescent="0.2">
      <c r="B85" s="32"/>
      <c r="E85" s="239" t="str">
        <f>E7</f>
        <v>Stavební úpravy MK v ul. Na Chmelnici a části ul. Vrchlickéhé v Třeboni</v>
      </c>
      <c r="F85" s="240"/>
      <c r="G85" s="240"/>
      <c r="H85" s="240"/>
      <c r="L85" s="32"/>
    </row>
    <row r="86" spans="2:12" ht="12" customHeight="1" x14ac:dyDescent="0.2">
      <c r="B86" s="20"/>
      <c r="C86" s="27" t="s">
        <v>155</v>
      </c>
      <c r="L86" s="20"/>
    </row>
    <row r="87" spans="2:12" s="1" customFormat="1" ht="16.5" customHeight="1" x14ac:dyDescent="0.2">
      <c r="B87" s="32"/>
      <c r="E87" s="239" t="s">
        <v>1449</v>
      </c>
      <c r="F87" s="238"/>
      <c r="G87" s="238"/>
      <c r="H87" s="238"/>
      <c r="L87" s="32"/>
    </row>
    <row r="88" spans="2:12" s="1" customFormat="1" ht="12" customHeight="1" x14ac:dyDescent="0.2">
      <c r="B88" s="32"/>
      <c r="C88" s="27" t="s">
        <v>1450</v>
      </c>
      <c r="L88" s="32"/>
    </row>
    <row r="89" spans="2:12" s="1" customFormat="1" ht="16.5" customHeight="1" x14ac:dyDescent="0.2">
      <c r="B89" s="32"/>
      <c r="E89" s="225" t="str">
        <f>E11</f>
        <v>301a - Vodovod, ulice Vrchlického</v>
      </c>
      <c r="F89" s="238"/>
      <c r="G89" s="238"/>
      <c r="H89" s="238"/>
      <c r="L89" s="32"/>
    </row>
    <row r="90" spans="2:12" s="1" customFormat="1" ht="6.9" customHeight="1" x14ac:dyDescent="0.2">
      <c r="B90" s="32"/>
      <c r="L90" s="32"/>
    </row>
    <row r="91" spans="2:12" s="1" customFormat="1" ht="12" customHeight="1" x14ac:dyDescent="0.2">
      <c r="B91" s="32"/>
      <c r="C91" s="27" t="s">
        <v>20</v>
      </c>
      <c r="F91" s="25" t="str">
        <f>F14</f>
        <v>Třeboň</v>
      </c>
      <c r="I91" s="27" t="s">
        <v>22</v>
      </c>
      <c r="J91" s="52" t="str">
        <f>IF(J14="","",J14)</f>
        <v>6. 6. 2024</v>
      </c>
      <c r="L91" s="32"/>
    </row>
    <row r="92" spans="2:12" s="1" customFormat="1" ht="6.9" customHeight="1" x14ac:dyDescent="0.2">
      <c r="B92" s="32"/>
      <c r="L92" s="32"/>
    </row>
    <row r="93" spans="2:12" s="1" customFormat="1" ht="15.15" customHeight="1" x14ac:dyDescent="0.2">
      <c r="B93" s="32"/>
      <c r="C93" s="27" t="s">
        <v>24</v>
      </c>
      <c r="F93" s="25" t="str">
        <f>E17</f>
        <v>Město Třeboň</v>
      </c>
      <c r="I93" s="27" t="s">
        <v>30</v>
      </c>
      <c r="J93" s="30" t="str">
        <f>E23</f>
        <v>WAY project s.r.o.</v>
      </c>
      <c r="L93" s="32"/>
    </row>
    <row r="94" spans="2:12" s="1" customFormat="1" ht="15.15" customHeight="1" x14ac:dyDescent="0.2">
      <c r="B94" s="32"/>
      <c r="C94" s="27" t="s">
        <v>28</v>
      </c>
      <c r="F94" s="25" t="str">
        <f>IF(E20="","",E20)</f>
        <v>Vyplň údaj</v>
      </c>
      <c r="I94" s="27" t="s">
        <v>34</v>
      </c>
      <c r="J94" s="30" t="str">
        <f>E26</f>
        <v xml:space="preserve"> </v>
      </c>
      <c r="L94" s="32"/>
    </row>
    <row r="95" spans="2:12" s="1" customFormat="1" ht="10.35" customHeight="1" x14ac:dyDescent="0.2">
      <c r="B95" s="32"/>
      <c r="L95" s="32"/>
    </row>
    <row r="96" spans="2:12" s="1" customFormat="1" ht="29.25" customHeight="1" x14ac:dyDescent="0.2">
      <c r="B96" s="32"/>
      <c r="C96" s="105" t="s">
        <v>158</v>
      </c>
      <c r="D96" s="97"/>
      <c r="E96" s="97"/>
      <c r="F96" s="97"/>
      <c r="G96" s="97"/>
      <c r="H96" s="97"/>
      <c r="I96" s="97"/>
      <c r="J96" s="106" t="s">
        <v>159</v>
      </c>
      <c r="K96" s="97"/>
      <c r="L96" s="32"/>
    </row>
    <row r="97" spans="2:47" s="1" customFormat="1" ht="10.35" customHeight="1" x14ac:dyDescent="0.2">
      <c r="B97" s="32"/>
      <c r="L97" s="32"/>
    </row>
    <row r="98" spans="2:47" s="1" customFormat="1" ht="22.95" customHeight="1" x14ac:dyDescent="0.2">
      <c r="B98" s="32"/>
      <c r="C98" s="107" t="s">
        <v>160</v>
      </c>
      <c r="J98" s="66">
        <f>J126</f>
        <v>0</v>
      </c>
      <c r="L98" s="32"/>
      <c r="AU98" s="17" t="s">
        <v>161</v>
      </c>
    </row>
    <row r="99" spans="2:47" s="8" customFormat="1" ht="24.9" customHeight="1" x14ac:dyDescent="0.2">
      <c r="B99" s="108"/>
      <c r="D99" s="109" t="s">
        <v>282</v>
      </c>
      <c r="E99" s="110"/>
      <c r="F99" s="110"/>
      <c r="G99" s="110"/>
      <c r="H99" s="110"/>
      <c r="I99" s="110"/>
      <c r="J99" s="111">
        <f>J127</f>
        <v>0</v>
      </c>
      <c r="L99" s="108"/>
    </row>
    <row r="100" spans="2:47" s="9" customFormat="1" ht="19.95" customHeight="1" x14ac:dyDescent="0.2">
      <c r="B100" s="112"/>
      <c r="D100" s="113" t="s">
        <v>283</v>
      </c>
      <c r="E100" s="114"/>
      <c r="F100" s="114"/>
      <c r="G100" s="114"/>
      <c r="H100" s="114"/>
      <c r="I100" s="114"/>
      <c r="J100" s="115">
        <f>J128</f>
        <v>0</v>
      </c>
      <c r="L100" s="112"/>
    </row>
    <row r="101" spans="2:47" s="9" customFormat="1" ht="19.95" customHeight="1" x14ac:dyDescent="0.2">
      <c r="B101" s="112"/>
      <c r="D101" s="113" t="s">
        <v>285</v>
      </c>
      <c r="E101" s="114"/>
      <c r="F101" s="114"/>
      <c r="G101" s="114"/>
      <c r="H101" s="114"/>
      <c r="I101" s="114"/>
      <c r="J101" s="115">
        <f>J188</f>
        <v>0</v>
      </c>
      <c r="L101" s="112"/>
    </row>
    <row r="102" spans="2:47" s="9" customFormat="1" ht="19.95" customHeight="1" x14ac:dyDescent="0.2">
      <c r="B102" s="112"/>
      <c r="D102" s="113" t="s">
        <v>287</v>
      </c>
      <c r="E102" s="114"/>
      <c r="F102" s="114"/>
      <c r="G102" s="114"/>
      <c r="H102" s="114"/>
      <c r="I102" s="114"/>
      <c r="J102" s="115">
        <f>J202</f>
        <v>0</v>
      </c>
      <c r="L102" s="112"/>
    </row>
    <row r="103" spans="2:47" s="9" customFormat="1" ht="19.95" customHeight="1" x14ac:dyDescent="0.2">
      <c r="B103" s="112"/>
      <c r="D103" s="113" t="s">
        <v>289</v>
      </c>
      <c r="E103" s="114"/>
      <c r="F103" s="114"/>
      <c r="G103" s="114"/>
      <c r="H103" s="114"/>
      <c r="I103" s="114"/>
      <c r="J103" s="115">
        <f>J340</f>
        <v>0</v>
      </c>
      <c r="L103" s="112"/>
    </row>
    <row r="104" spans="2:47" s="9" customFormat="1" ht="19.95" customHeight="1" x14ac:dyDescent="0.2">
      <c r="B104" s="112"/>
      <c r="D104" s="113" t="s">
        <v>290</v>
      </c>
      <c r="E104" s="114"/>
      <c r="F104" s="114"/>
      <c r="G104" s="114"/>
      <c r="H104" s="114"/>
      <c r="I104" s="114"/>
      <c r="J104" s="115">
        <f>J353</f>
        <v>0</v>
      </c>
      <c r="L104" s="112"/>
    </row>
    <row r="105" spans="2:47" s="1" customFormat="1" ht="21.75" customHeight="1" x14ac:dyDescent="0.2">
      <c r="B105" s="32"/>
      <c r="L105" s="32"/>
    </row>
    <row r="106" spans="2:47" s="1" customFormat="1" ht="6.9" customHeight="1" x14ac:dyDescent="0.2">
      <c r="B106" s="44"/>
      <c r="C106" s="45"/>
      <c r="D106" s="45"/>
      <c r="E106" s="45"/>
      <c r="F106" s="45"/>
      <c r="G106" s="45"/>
      <c r="H106" s="45"/>
      <c r="I106" s="45"/>
      <c r="J106" s="45"/>
      <c r="K106" s="45"/>
      <c r="L106" s="32"/>
    </row>
    <row r="110" spans="2:47" s="1" customFormat="1" ht="6.9" customHeight="1" x14ac:dyDescent="0.2">
      <c r="B110" s="46"/>
      <c r="C110" s="47"/>
      <c r="D110" s="47"/>
      <c r="E110" s="47"/>
      <c r="F110" s="47"/>
      <c r="G110" s="47"/>
      <c r="H110" s="47"/>
      <c r="I110" s="47"/>
      <c r="J110" s="47"/>
      <c r="K110" s="47"/>
      <c r="L110" s="32"/>
    </row>
    <row r="111" spans="2:47" s="1" customFormat="1" ht="24.9" customHeight="1" x14ac:dyDescent="0.2">
      <c r="B111" s="32"/>
      <c r="C111" s="21" t="s">
        <v>169</v>
      </c>
      <c r="L111" s="32"/>
    </row>
    <row r="112" spans="2:47" s="1" customFormat="1" ht="6.9" customHeight="1" x14ac:dyDescent="0.2">
      <c r="B112" s="32"/>
      <c r="L112" s="32"/>
    </row>
    <row r="113" spans="2:63" s="1" customFormat="1" ht="12" customHeight="1" x14ac:dyDescent="0.2">
      <c r="B113" s="32"/>
      <c r="C113" s="27" t="s">
        <v>16</v>
      </c>
      <c r="L113" s="32"/>
    </row>
    <row r="114" spans="2:63" s="1" customFormat="1" ht="16.5" customHeight="1" x14ac:dyDescent="0.2">
      <c r="B114" s="32"/>
      <c r="E114" s="239" t="str">
        <f>E7</f>
        <v>Stavební úpravy MK v ul. Na Chmelnici a části ul. Vrchlickéhé v Třeboni</v>
      </c>
      <c r="F114" s="240"/>
      <c r="G114" s="240"/>
      <c r="H114" s="240"/>
      <c r="L114" s="32"/>
    </row>
    <row r="115" spans="2:63" ht="12" customHeight="1" x14ac:dyDescent="0.2">
      <c r="B115" s="20"/>
      <c r="C115" s="27" t="s">
        <v>155</v>
      </c>
      <c r="L115" s="20"/>
    </row>
    <row r="116" spans="2:63" s="1" customFormat="1" ht="16.5" customHeight="1" x14ac:dyDescent="0.2">
      <c r="B116" s="32"/>
      <c r="E116" s="239" t="s">
        <v>1449</v>
      </c>
      <c r="F116" s="238"/>
      <c r="G116" s="238"/>
      <c r="H116" s="238"/>
      <c r="L116" s="32"/>
    </row>
    <row r="117" spans="2:63" s="1" customFormat="1" ht="12" customHeight="1" x14ac:dyDescent="0.2">
      <c r="B117" s="32"/>
      <c r="C117" s="27" t="s">
        <v>1450</v>
      </c>
      <c r="L117" s="32"/>
    </row>
    <row r="118" spans="2:63" s="1" customFormat="1" ht="16.5" customHeight="1" x14ac:dyDescent="0.2">
      <c r="B118" s="32"/>
      <c r="E118" s="225" t="str">
        <f>E11</f>
        <v>301a - Vodovod, ulice Vrchlického</v>
      </c>
      <c r="F118" s="238"/>
      <c r="G118" s="238"/>
      <c r="H118" s="238"/>
      <c r="L118" s="32"/>
    </row>
    <row r="119" spans="2:63" s="1" customFormat="1" ht="6.9" customHeight="1" x14ac:dyDescent="0.2">
      <c r="B119" s="32"/>
      <c r="L119" s="32"/>
    </row>
    <row r="120" spans="2:63" s="1" customFormat="1" ht="12" customHeight="1" x14ac:dyDescent="0.2">
      <c r="B120" s="32"/>
      <c r="C120" s="27" t="s">
        <v>20</v>
      </c>
      <c r="F120" s="25" t="str">
        <f>F14</f>
        <v>Třeboň</v>
      </c>
      <c r="I120" s="27" t="s">
        <v>22</v>
      </c>
      <c r="J120" s="52" t="str">
        <f>IF(J14="","",J14)</f>
        <v>6. 6. 2024</v>
      </c>
      <c r="L120" s="32"/>
    </row>
    <row r="121" spans="2:63" s="1" customFormat="1" ht="6.9" customHeight="1" x14ac:dyDescent="0.2">
      <c r="B121" s="32"/>
      <c r="L121" s="32"/>
    </row>
    <row r="122" spans="2:63" s="1" customFormat="1" ht="15.15" customHeight="1" x14ac:dyDescent="0.2">
      <c r="B122" s="32"/>
      <c r="C122" s="27" t="s">
        <v>24</v>
      </c>
      <c r="F122" s="25" t="str">
        <f>E17</f>
        <v>Město Třeboň</v>
      </c>
      <c r="I122" s="27" t="s">
        <v>30</v>
      </c>
      <c r="J122" s="30" t="str">
        <f>E23</f>
        <v>WAY project s.r.o.</v>
      </c>
      <c r="L122" s="32"/>
    </row>
    <row r="123" spans="2:63" s="1" customFormat="1" ht="15.15" customHeight="1" x14ac:dyDescent="0.2">
      <c r="B123" s="32"/>
      <c r="C123" s="27" t="s">
        <v>28</v>
      </c>
      <c r="F123" s="25" t="str">
        <f>IF(E20="","",E20)</f>
        <v>Vyplň údaj</v>
      </c>
      <c r="I123" s="27" t="s">
        <v>34</v>
      </c>
      <c r="J123" s="30" t="str">
        <f>E26</f>
        <v xml:space="preserve"> </v>
      </c>
      <c r="L123" s="32"/>
    </row>
    <row r="124" spans="2:63" s="1" customFormat="1" ht="10.35" customHeight="1" x14ac:dyDescent="0.2">
      <c r="B124" s="32"/>
      <c r="L124" s="32"/>
    </row>
    <row r="125" spans="2:63" s="10" customFormat="1" ht="29.25" customHeight="1" x14ac:dyDescent="0.2">
      <c r="B125" s="116"/>
      <c r="C125" s="117" t="s">
        <v>170</v>
      </c>
      <c r="D125" s="118" t="s">
        <v>62</v>
      </c>
      <c r="E125" s="118" t="s">
        <v>58</v>
      </c>
      <c r="F125" s="118" t="s">
        <v>59</v>
      </c>
      <c r="G125" s="118" t="s">
        <v>171</v>
      </c>
      <c r="H125" s="118" t="s">
        <v>172</v>
      </c>
      <c r="I125" s="118" t="s">
        <v>173</v>
      </c>
      <c r="J125" s="118" t="s">
        <v>159</v>
      </c>
      <c r="K125" s="119" t="s">
        <v>174</v>
      </c>
      <c r="L125" s="116"/>
      <c r="M125" s="59" t="s">
        <v>1</v>
      </c>
      <c r="N125" s="60" t="s">
        <v>41</v>
      </c>
      <c r="O125" s="60" t="s">
        <v>175</v>
      </c>
      <c r="P125" s="60" t="s">
        <v>176</v>
      </c>
      <c r="Q125" s="60" t="s">
        <v>177</v>
      </c>
      <c r="R125" s="60" t="s">
        <v>178</v>
      </c>
      <c r="S125" s="60" t="s">
        <v>179</v>
      </c>
      <c r="T125" s="61" t="s">
        <v>180</v>
      </c>
    </row>
    <row r="126" spans="2:63" s="1" customFormat="1" ht="22.95" customHeight="1" x14ac:dyDescent="0.3">
      <c r="B126" s="32"/>
      <c r="C126" s="64" t="s">
        <v>181</v>
      </c>
      <c r="J126" s="120">
        <f>BK126</f>
        <v>0</v>
      </c>
      <c r="L126" s="32"/>
      <c r="M126" s="62"/>
      <c r="N126" s="53"/>
      <c r="O126" s="53"/>
      <c r="P126" s="121">
        <f>P127</f>
        <v>0</v>
      </c>
      <c r="Q126" s="53"/>
      <c r="R126" s="121">
        <f>R127</f>
        <v>73.921126199999989</v>
      </c>
      <c r="S126" s="53"/>
      <c r="T126" s="122">
        <f>T127</f>
        <v>2.0984000000000003</v>
      </c>
      <c r="AT126" s="17" t="s">
        <v>76</v>
      </c>
      <c r="AU126" s="17" t="s">
        <v>161</v>
      </c>
      <c r="BK126" s="123">
        <f>BK127</f>
        <v>0</v>
      </c>
    </row>
    <row r="127" spans="2:63" s="11" customFormat="1" ht="25.95" customHeight="1" x14ac:dyDescent="0.25">
      <c r="B127" s="124"/>
      <c r="D127" s="125" t="s">
        <v>76</v>
      </c>
      <c r="E127" s="126" t="s">
        <v>291</v>
      </c>
      <c r="F127" s="126" t="s">
        <v>292</v>
      </c>
      <c r="I127" s="127"/>
      <c r="J127" s="128">
        <f>BK127</f>
        <v>0</v>
      </c>
      <c r="L127" s="124"/>
      <c r="M127" s="129"/>
      <c r="P127" s="130">
        <f>P128+P188+P202+P340+P353</f>
        <v>0</v>
      </c>
      <c r="R127" s="130">
        <f>R128+R188+R202+R340+R353</f>
        <v>73.921126199999989</v>
      </c>
      <c r="T127" s="131">
        <f>T128+T188+T202+T340+T353</f>
        <v>2.0984000000000003</v>
      </c>
      <c r="AR127" s="125" t="s">
        <v>85</v>
      </c>
      <c r="AT127" s="132" t="s">
        <v>76</v>
      </c>
      <c r="AU127" s="132" t="s">
        <v>77</v>
      </c>
      <c r="AY127" s="125" t="s">
        <v>185</v>
      </c>
      <c r="BK127" s="133">
        <f>BK128+BK188+BK202+BK340+BK353</f>
        <v>0</v>
      </c>
    </row>
    <row r="128" spans="2:63" s="11" customFormat="1" ht="22.95" customHeight="1" x14ac:dyDescent="0.25">
      <c r="B128" s="124"/>
      <c r="D128" s="125" t="s">
        <v>76</v>
      </c>
      <c r="E128" s="134" t="s">
        <v>85</v>
      </c>
      <c r="F128" s="134" t="s">
        <v>293</v>
      </c>
      <c r="I128" s="127"/>
      <c r="J128" s="135">
        <f>BK128</f>
        <v>0</v>
      </c>
      <c r="L128" s="124"/>
      <c r="M128" s="129"/>
      <c r="P128" s="130">
        <f>SUM(P129:P187)</f>
        <v>0</v>
      </c>
      <c r="R128" s="130">
        <f>SUM(R129:R187)</f>
        <v>60.427836800000001</v>
      </c>
      <c r="T128" s="131">
        <f>SUM(T129:T187)</f>
        <v>0</v>
      </c>
      <c r="AR128" s="125" t="s">
        <v>85</v>
      </c>
      <c r="AT128" s="132" t="s">
        <v>76</v>
      </c>
      <c r="AU128" s="132" t="s">
        <v>85</v>
      </c>
      <c r="AY128" s="125" t="s">
        <v>185</v>
      </c>
      <c r="BK128" s="133">
        <f>SUM(BK129:BK187)</f>
        <v>0</v>
      </c>
    </row>
    <row r="129" spans="2:65" s="1" customFormat="1" ht="16.5" customHeight="1" x14ac:dyDescent="0.2">
      <c r="B129" s="32"/>
      <c r="C129" s="136" t="s">
        <v>85</v>
      </c>
      <c r="D129" s="136" t="s">
        <v>191</v>
      </c>
      <c r="E129" s="137" t="s">
        <v>1452</v>
      </c>
      <c r="F129" s="138" t="s">
        <v>1453</v>
      </c>
      <c r="G129" s="139" t="s">
        <v>1454</v>
      </c>
      <c r="H129" s="140">
        <v>80</v>
      </c>
      <c r="I129" s="141"/>
      <c r="J129" s="142">
        <f>ROUND(I129*H129,2)</f>
        <v>0</v>
      </c>
      <c r="K129" s="138" t="s">
        <v>195</v>
      </c>
      <c r="L129" s="32"/>
      <c r="M129" s="143" t="s">
        <v>1</v>
      </c>
      <c r="N129" s="144" t="s">
        <v>42</v>
      </c>
      <c r="P129" s="145">
        <f>O129*H129</f>
        <v>0</v>
      </c>
      <c r="Q129" s="145">
        <v>4.0000000000000003E-5</v>
      </c>
      <c r="R129" s="145">
        <f>Q129*H129</f>
        <v>3.2000000000000002E-3</v>
      </c>
      <c r="S129" s="145">
        <v>0</v>
      </c>
      <c r="T129" s="146">
        <f>S129*H129</f>
        <v>0</v>
      </c>
      <c r="AR129" s="147" t="s">
        <v>184</v>
      </c>
      <c r="AT129" s="147" t="s">
        <v>191</v>
      </c>
      <c r="AU129" s="147" t="s">
        <v>87</v>
      </c>
      <c r="AY129" s="17" t="s">
        <v>185</v>
      </c>
      <c r="BE129" s="148">
        <f>IF(N129="základní",J129,0)</f>
        <v>0</v>
      </c>
      <c r="BF129" s="148">
        <f>IF(N129="snížená",J129,0)</f>
        <v>0</v>
      </c>
      <c r="BG129" s="148">
        <f>IF(N129="zákl. přenesená",J129,0)</f>
        <v>0</v>
      </c>
      <c r="BH129" s="148">
        <f>IF(N129="sníž. přenesená",J129,0)</f>
        <v>0</v>
      </c>
      <c r="BI129" s="148">
        <f>IF(N129="nulová",J129,0)</f>
        <v>0</v>
      </c>
      <c r="BJ129" s="17" t="s">
        <v>85</v>
      </c>
      <c r="BK129" s="148">
        <f>ROUND(I129*H129,2)</f>
        <v>0</v>
      </c>
      <c r="BL129" s="17" t="s">
        <v>184</v>
      </c>
      <c r="BM129" s="147" t="s">
        <v>1455</v>
      </c>
    </row>
    <row r="130" spans="2:65" s="1" customFormat="1" x14ac:dyDescent="0.2">
      <c r="B130" s="32"/>
      <c r="D130" s="149" t="s">
        <v>198</v>
      </c>
      <c r="F130" s="150" t="s">
        <v>1456</v>
      </c>
      <c r="I130" s="151"/>
      <c r="L130" s="32"/>
      <c r="M130" s="152"/>
      <c r="T130" s="56"/>
      <c r="AT130" s="17" t="s">
        <v>198</v>
      </c>
      <c r="AU130" s="17" t="s">
        <v>87</v>
      </c>
    </row>
    <row r="131" spans="2:65" s="12" customFormat="1" x14ac:dyDescent="0.2">
      <c r="B131" s="153"/>
      <c r="D131" s="149" t="s">
        <v>199</v>
      </c>
      <c r="E131" s="154" t="s">
        <v>1</v>
      </c>
      <c r="F131" s="155" t="s">
        <v>1457</v>
      </c>
      <c r="H131" s="154" t="s">
        <v>1</v>
      </c>
      <c r="I131" s="156"/>
      <c r="L131" s="153"/>
      <c r="M131" s="157"/>
      <c r="T131" s="158"/>
      <c r="AT131" s="154" t="s">
        <v>199</v>
      </c>
      <c r="AU131" s="154" t="s">
        <v>87</v>
      </c>
      <c r="AV131" s="12" t="s">
        <v>85</v>
      </c>
      <c r="AW131" s="12" t="s">
        <v>33</v>
      </c>
      <c r="AX131" s="12" t="s">
        <v>77</v>
      </c>
      <c r="AY131" s="154" t="s">
        <v>185</v>
      </c>
    </row>
    <row r="132" spans="2:65" s="13" customFormat="1" x14ac:dyDescent="0.2">
      <c r="B132" s="159"/>
      <c r="D132" s="149" t="s">
        <v>199</v>
      </c>
      <c r="E132" s="160" t="s">
        <v>1</v>
      </c>
      <c r="F132" s="161" t="s">
        <v>1458</v>
      </c>
      <c r="H132" s="162">
        <v>80</v>
      </c>
      <c r="I132" s="163"/>
      <c r="L132" s="159"/>
      <c r="M132" s="164"/>
      <c r="T132" s="165"/>
      <c r="AT132" s="160" t="s">
        <v>199</v>
      </c>
      <c r="AU132" s="160" t="s">
        <v>87</v>
      </c>
      <c r="AV132" s="13" t="s">
        <v>87</v>
      </c>
      <c r="AW132" s="13" t="s">
        <v>33</v>
      </c>
      <c r="AX132" s="13" t="s">
        <v>85</v>
      </c>
      <c r="AY132" s="160" t="s">
        <v>185</v>
      </c>
    </row>
    <row r="133" spans="2:65" s="1" customFormat="1" ht="21.75" customHeight="1" x14ac:dyDescent="0.2">
      <c r="B133" s="32"/>
      <c r="C133" s="136" t="s">
        <v>87</v>
      </c>
      <c r="D133" s="136" t="s">
        <v>191</v>
      </c>
      <c r="E133" s="137" t="s">
        <v>1459</v>
      </c>
      <c r="F133" s="138" t="s">
        <v>1460</v>
      </c>
      <c r="G133" s="139" t="s">
        <v>382</v>
      </c>
      <c r="H133" s="140">
        <v>79.75</v>
      </c>
      <c r="I133" s="141"/>
      <c r="J133" s="142">
        <f>ROUND(I133*H133,2)</f>
        <v>0</v>
      </c>
      <c r="K133" s="138" t="s">
        <v>195</v>
      </c>
      <c r="L133" s="32"/>
      <c r="M133" s="143" t="s">
        <v>1</v>
      </c>
      <c r="N133" s="144" t="s">
        <v>42</v>
      </c>
      <c r="P133" s="145">
        <f>O133*H133</f>
        <v>0</v>
      </c>
      <c r="Q133" s="145">
        <v>0</v>
      </c>
      <c r="R133" s="145">
        <f>Q133*H133</f>
        <v>0</v>
      </c>
      <c r="S133" s="145">
        <v>0</v>
      </c>
      <c r="T133" s="146">
        <f>S133*H133</f>
        <v>0</v>
      </c>
      <c r="AR133" s="147" t="s">
        <v>184</v>
      </c>
      <c r="AT133" s="147" t="s">
        <v>191</v>
      </c>
      <c r="AU133" s="147" t="s">
        <v>87</v>
      </c>
      <c r="AY133" s="17" t="s">
        <v>185</v>
      </c>
      <c r="BE133" s="148">
        <f>IF(N133="základní",J133,0)</f>
        <v>0</v>
      </c>
      <c r="BF133" s="148">
        <f>IF(N133="snížená",J133,0)</f>
        <v>0</v>
      </c>
      <c r="BG133" s="148">
        <f>IF(N133="zákl. přenesená",J133,0)</f>
        <v>0</v>
      </c>
      <c r="BH133" s="148">
        <f>IF(N133="sníž. přenesená",J133,0)</f>
        <v>0</v>
      </c>
      <c r="BI133" s="148">
        <f>IF(N133="nulová",J133,0)</f>
        <v>0</v>
      </c>
      <c r="BJ133" s="17" t="s">
        <v>85</v>
      </c>
      <c r="BK133" s="148">
        <f>ROUND(I133*H133,2)</f>
        <v>0</v>
      </c>
      <c r="BL133" s="17" t="s">
        <v>184</v>
      </c>
      <c r="BM133" s="147" t="s">
        <v>1461</v>
      </c>
    </row>
    <row r="134" spans="2:65" s="1" customFormat="1" ht="19.2" x14ac:dyDescent="0.2">
      <c r="B134" s="32"/>
      <c r="D134" s="149" t="s">
        <v>198</v>
      </c>
      <c r="F134" s="150" t="s">
        <v>1462</v>
      </c>
      <c r="I134" s="151"/>
      <c r="L134" s="32"/>
      <c r="M134" s="152"/>
      <c r="T134" s="56"/>
      <c r="AT134" s="17" t="s">
        <v>198</v>
      </c>
      <c r="AU134" s="17" t="s">
        <v>87</v>
      </c>
    </row>
    <row r="135" spans="2:65" s="13" customFormat="1" x14ac:dyDescent="0.2">
      <c r="B135" s="159"/>
      <c r="D135" s="149" t="s">
        <v>199</v>
      </c>
      <c r="E135" s="160" t="s">
        <v>1</v>
      </c>
      <c r="F135" s="161" t="s">
        <v>1463</v>
      </c>
      <c r="H135" s="162">
        <v>79.75</v>
      </c>
      <c r="I135" s="163"/>
      <c r="L135" s="159"/>
      <c r="M135" s="164"/>
      <c r="T135" s="165"/>
      <c r="AT135" s="160" t="s">
        <v>199</v>
      </c>
      <c r="AU135" s="160" t="s">
        <v>87</v>
      </c>
      <c r="AV135" s="13" t="s">
        <v>87</v>
      </c>
      <c r="AW135" s="13" t="s">
        <v>33</v>
      </c>
      <c r="AX135" s="13" t="s">
        <v>85</v>
      </c>
      <c r="AY135" s="160" t="s">
        <v>185</v>
      </c>
    </row>
    <row r="136" spans="2:65" s="12" customFormat="1" x14ac:dyDescent="0.2">
      <c r="B136" s="153"/>
      <c r="D136" s="149" t="s">
        <v>199</v>
      </c>
      <c r="E136" s="154" t="s">
        <v>1</v>
      </c>
      <c r="F136" s="155" t="s">
        <v>1464</v>
      </c>
      <c r="H136" s="154" t="s">
        <v>1</v>
      </c>
      <c r="I136" s="156"/>
      <c r="L136" s="153"/>
      <c r="M136" s="157"/>
      <c r="T136" s="158"/>
      <c r="AT136" s="154" t="s">
        <v>199</v>
      </c>
      <c r="AU136" s="154" t="s">
        <v>87</v>
      </c>
      <c r="AV136" s="12" t="s">
        <v>85</v>
      </c>
      <c r="AW136" s="12" t="s">
        <v>33</v>
      </c>
      <c r="AX136" s="12" t="s">
        <v>77</v>
      </c>
      <c r="AY136" s="154" t="s">
        <v>185</v>
      </c>
    </row>
    <row r="137" spans="2:65" s="12" customFormat="1" x14ac:dyDescent="0.2">
      <c r="B137" s="153"/>
      <c r="D137" s="149" t="s">
        <v>199</v>
      </c>
      <c r="E137" s="154" t="s">
        <v>1</v>
      </c>
      <c r="F137" s="155" t="s">
        <v>1465</v>
      </c>
      <c r="H137" s="154" t="s">
        <v>1</v>
      </c>
      <c r="I137" s="156"/>
      <c r="L137" s="153"/>
      <c r="M137" s="157"/>
      <c r="T137" s="158"/>
      <c r="AT137" s="154" t="s">
        <v>199</v>
      </c>
      <c r="AU137" s="154" t="s">
        <v>87</v>
      </c>
      <c r="AV137" s="12" t="s">
        <v>85</v>
      </c>
      <c r="AW137" s="12" t="s">
        <v>33</v>
      </c>
      <c r="AX137" s="12" t="s">
        <v>77</v>
      </c>
      <c r="AY137" s="154" t="s">
        <v>185</v>
      </c>
    </row>
    <row r="138" spans="2:65" s="1" customFormat="1" ht="16.5" customHeight="1" x14ac:dyDescent="0.2">
      <c r="B138" s="32"/>
      <c r="C138" s="136" t="s">
        <v>207</v>
      </c>
      <c r="D138" s="136" t="s">
        <v>191</v>
      </c>
      <c r="E138" s="137" t="s">
        <v>1466</v>
      </c>
      <c r="F138" s="138" t="s">
        <v>1467</v>
      </c>
      <c r="G138" s="139" t="s">
        <v>382</v>
      </c>
      <c r="H138" s="140">
        <v>15.95</v>
      </c>
      <c r="I138" s="141"/>
      <c r="J138" s="142">
        <f>ROUND(I138*H138,2)</f>
        <v>0</v>
      </c>
      <c r="K138" s="138" t="s">
        <v>195</v>
      </c>
      <c r="L138" s="32"/>
      <c r="M138" s="143" t="s">
        <v>1</v>
      </c>
      <c r="N138" s="144" t="s">
        <v>42</v>
      </c>
      <c r="P138" s="145">
        <f>O138*H138</f>
        <v>0</v>
      </c>
      <c r="Q138" s="145">
        <v>0</v>
      </c>
      <c r="R138" s="145">
        <f>Q138*H138</f>
        <v>0</v>
      </c>
      <c r="S138" s="145">
        <v>0</v>
      </c>
      <c r="T138" s="146">
        <f>S138*H138</f>
        <v>0</v>
      </c>
      <c r="AR138" s="147" t="s">
        <v>184</v>
      </c>
      <c r="AT138" s="147" t="s">
        <v>191</v>
      </c>
      <c r="AU138" s="147" t="s">
        <v>87</v>
      </c>
      <c r="AY138" s="17" t="s">
        <v>185</v>
      </c>
      <c r="BE138" s="148">
        <f>IF(N138="základní",J138,0)</f>
        <v>0</v>
      </c>
      <c r="BF138" s="148">
        <f>IF(N138="snížená",J138,0)</f>
        <v>0</v>
      </c>
      <c r="BG138" s="148">
        <f>IF(N138="zákl. přenesená",J138,0)</f>
        <v>0</v>
      </c>
      <c r="BH138" s="148">
        <f>IF(N138="sníž. přenesená",J138,0)</f>
        <v>0</v>
      </c>
      <c r="BI138" s="148">
        <f>IF(N138="nulová",J138,0)</f>
        <v>0</v>
      </c>
      <c r="BJ138" s="17" t="s">
        <v>85</v>
      </c>
      <c r="BK138" s="148">
        <f>ROUND(I138*H138,2)</f>
        <v>0</v>
      </c>
      <c r="BL138" s="17" t="s">
        <v>184</v>
      </c>
      <c r="BM138" s="147" t="s">
        <v>1468</v>
      </c>
    </row>
    <row r="139" spans="2:65" s="1" customFormat="1" ht="19.2" x14ac:dyDescent="0.2">
      <c r="B139" s="32"/>
      <c r="D139" s="149" t="s">
        <v>198</v>
      </c>
      <c r="F139" s="150" t="s">
        <v>1469</v>
      </c>
      <c r="I139" s="151"/>
      <c r="L139" s="32"/>
      <c r="M139" s="152"/>
      <c r="T139" s="56"/>
      <c r="AT139" s="17" t="s">
        <v>198</v>
      </c>
      <c r="AU139" s="17" t="s">
        <v>87</v>
      </c>
    </row>
    <row r="140" spans="2:65" s="12" customFormat="1" x14ac:dyDescent="0.2">
      <c r="B140" s="153"/>
      <c r="D140" s="149" t="s">
        <v>199</v>
      </c>
      <c r="E140" s="154" t="s">
        <v>1</v>
      </c>
      <c r="F140" s="155" t="s">
        <v>1470</v>
      </c>
      <c r="H140" s="154" t="s">
        <v>1</v>
      </c>
      <c r="I140" s="156"/>
      <c r="L140" s="153"/>
      <c r="M140" s="157"/>
      <c r="T140" s="158"/>
      <c r="AT140" s="154" t="s">
        <v>199</v>
      </c>
      <c r="AU140" s="154" t="s">
        <v>87</v>
      </c>
      <c r="AV140" s="12" t="s">
        <v>85</v>
      </c>
      <c r="AW140" s="12" t="s">
        <v>33</v>
      </c>
      <c r="AX140" s="12" t="s">
        <v>77</v>
      </c>
      <c r="AY140" s="154" t="s">
        <v>185</v>
      </c>
    </row>
    <row r="141" spans="2:65" s="13" customFormat="1" x14ac:dyDescent="0.2">
      <c r="B141" s="159"/>
      <c r="D141" s="149" t="s">
        <v>199</v>
      </c>
      <c r="E141" s="160" t="s">
        <v>1</v>
      </c>
      <c r="F141" s="161" t="s">
        <v>1471</v>
      </c>
      <c r="H141" s="162">
        <v>15.95</v>
      </c>
      <c r="I141" s="163"/>
      <c r="L141" s="159"/>
      <c r="M141" s="164"/>
      <c r="T141" s="165"/>
      <c r="AT141" s="160" t="s">
        <v>199</v>
      </c>
      <c r="AU141" s="160" t="s">
        <v>87</v>
      </c>
      <c r="AV141" s="13" t="s">
        <v>87</v>
      </c>
      <c r="AW141" s="13" t="s">
        <v>33</v>
      </c>
      <c r="AX141" s="13" t="s">
        <v>85</v>
      </c>
      <c r="AY141" s="160" t="s">
        <v>185</v>
      </c>
    </row>
    <row r="142" spans="2:65" s="1" customFormat="1" ht="16.5" customHeight="1" x14ac:dyDescent="0.2">
      <c r="B142" s="32"/>
      <c r="C142" s="136" t="s">
        <v>184</v>
      </c>
      <c r="D142" s="136" t="s">
        <v>191</v>
      </c>
      <c r="E142" s="137" t="s">
        <v>413</v>
      </c>
      <c r="F142" s="138" t="s">
        <v>414</v>
      </c>
      <c r="G142" s="139" t="s">
        <v>296</v>
      </c>
      <c r="H142" s="140">
        <v>280.52</v>
      </c>
      <c r="I142" s="141"/>
      <c r="J142" s="142">
        <f>ROUND(I142*H142,2)</f>
        <v>0</v>
      </c>
      <c r="K142" s="138" t="s">
        <v>195</v>
      </c>
      <c r="L142" s="32"/>
      <c r="M142" s="143" t="s">
        <v>1</v>
      </c>
      <c r="N142" s="144" t="s">
        <v>42</v>
      </c>
      <c r="P142" s="145">
        <f>O142*H142</f>
        <v>0</v>
      </c>
      <c r="Q142" s="145">
        <v>8.4000000000000003E-4</v>
      </c>
      <c r="R142" s="145">
        <f>Q142*H142</f>
        <v>0.23563680000000001</v>
      </c>
      <c r="S142" s="145">
        <v>0</v>
      </c>
      <c r="T142" s="146">
        <f>S142*H142</f>
        <v>0</v>
      </c>
      <c r="AR142" s="147" t="s">
        <v>184</v>
      </c>
      <c r="AT142" s="147" t="s">
        <v>191</v>
      </c>
      <c r="AU142" s="147" t="s">
        <v>87</v>
      </c>
      <c r="AY142" s="17" t="s">
        <v>185</v>
      </c>
      <c r="BE142" s="148">
        <f>IF(N142="základní",J142,0)</f>
        <v>0</v>
      </c>
      <c r="BF142" s="148">
        <f>IF(N142="snížená",J142,0)</f>
        <v>0</v>
      </c>
      <c r="BG142" s="148">
        <f>IF(N142="zákl. přenesená",J142,0)</f>
        <v>0</v>
      </c>
      <c r="BH142" s="148">
        <f>IF(N142="sníž. přenesená",J142,0)</f>
        <v>0</v>
      </c>
      <c r="BI142" s="148">
        <f>IF(N142="nulová",J142,0)</f>
        <v>0</v>
      </c>
      <c r="BJ142" s="17" t="s">
        <v>85</v>
      </c>
      <c r="BK142" s="148">
        <f>ROUND(I142*H142,2)</f>
        <v>0</v>
      </c>
      <c r="BL142" s="17" t="s">
        <v>184</v>
      </c>
      <c r="BM142" s="147" t="s">
        <v>1472</v>
      </c>
    </row>
    <row r="143" spans="2:65" s="1" customFormat="1" x14ac:dyDescent="0.2">
      <c r="B143" s="32"/>
      <c r="D143" s="149" t="s">
        <v>198</v>
      </c>
      <c r="F143" s="150" t="s">
        <v>416</v>
      </c>
      <c r="I143" s="151"/>
      <c r="L143" s="32"/>
      <c r="M143" s="152"/>
      <c r="T143" s="56"/>
      <c r="AT143" s="17" t="s">
        <v>198</v>
      </c>
      <c r="AU143" s="17" t="s">
        <v>87</v>
      </c>
    </row>
    <row r="144" spans="2:65" s="13" customFormat="1" x14ac:dyDescent="0.2">
      <c r="B144" s="159"/>
      <c r="D144" s="149" t="s">
        <v>199</v>
      </c>
      <c r="E144" s="160" t="s">
        <v>1</v>
      </c>
      <c r="F144" s="161" t="s">
        <v>1473</v>
      </c>
      <c r="H144" s="162">
        <v>280.52</v>
      </c>
      <c r="I144" s="163"/>
      <c r="L144" s="159"/>
      <c r="M144" s="164"/>
      <c r="T144" s="165"/>
      <c r="AT144" s="160" t="s">
        <v>199</v>
      </c>
      <c r="AU144" s="160" t="s">
        <v>87</v>
      </c>
      <c r="AV144" s="13" t="s">
        <v>87</v>
      </c>
      <c r="AW144" s="13" t="s">
        <v>33</v>
      </c>
      <c r="AX144" s="13" t="s">
        <v>85</v>
      </c>
      <c r="AY144" s="160" t="s">
        <v>185</v>
      </c>
    </row>
    <row r="145" spans="2:65" s="1" customFormat="1" ht="16.5" customHeight="1" x14ac:dyDescent="0.2">
      <c r="B145" s="32"/>
      <c r="C145" s="136" t="s">
        <v>188</v>
      </c>
      <c r="D145" s="136" t="s">
        <v>191</v>
      </c>
      <c r="E145" s="137" t="s">
        <v>419</v>
      </c>
      <c r="F145" s="138" t="s">
        <v>420</v>
      </c>
      <c r="G145" s="139" t="s">
        <v>296</v>
      </c>
      <c r="H145" s="140">
        <v>280.52</v>
      </c>
      <c r="I145" s="141"/>
      <c r="J145" s="142">
        <f>ROUND(I145*H145,2)</f>
        <v>0</v>
      </c>
      <c r="K145" s="138" t="s">
        <v>195</v>
      </c>
      <c r="L145" s="32"/>
      <c r="M145" s="143" t="s">
        <v>1</v>
      </c>
      <c r="N145" s="144" t="s">
        <v>42</v>
      </c>
      <c r="P145" s="145">
        <f>O145*H145</f>
        <v>0</v>
      </c>
      <c r="Q145" s="145">
        <v>0</v>
      </c>
      <c r="R145" s="145">
        <f>Q145*H145</f>
        <v>0</v>
      </c>
      <c r="S145" s="145">
        <v>0</v>
      </c>
      <c r="T145" s="146">
        <f>S145*H145</f>
        <v>0</v>
      </c>
      <c r="AR145" s="147" t="s">
        <v>184</v>
      </c>
      <c r="AT145" s="147" t="s">
        <v>191</v>
      </c>
      <c r="AU145" s="147" t="s">
        <v>87</v>
      </c>
      <c r="AY145" s="17" t="s">
        <v>185</v>
      </c>
      <c r="BE145" s="148">
        <f>IF(N145="základní",J145,0)</f>
        <v>0</v>
      </c>
      <c r="BF145" s="148">
        <f>IF(N145="snížená",J145,0)</f>
        <v>0</v>
      </c>
      <c r="BG145" s="148">
        <f>IF(N145="zákl. přenesená",J145,0)</f>
        <v>0</v>
      </c>
      <c r="BH145" s="148">
        <f>IF(N145="sníž. přenesená",J145,0)</f>
        <v>0</v>
      </c>
      <c r="BI145" s="148">
        <f>IF(N145="nulová",J145,0)</f>
        <v>0</v>
      </c>
      <c r="BJ145" s="17" t="s">
        <v>85</v>
      </c>
      <c r="BK145" s="148">
        <f>ROUND(I145*H145,2)</f>
        <v>0</v>
      </c>
      <c r="BL145" s="17" t="s">
        <v>184</v>
      </c>
      <c r="BM145" s="147" t="s">
        <v>1474</v>
      </c>
    </row>
    <row r="146" spans="2:65" s="1" customFormat="1" ht="19.2" x14ac:dyDescent="0.2">
      <c r="B146" s="32"/>
      <c r="D146" s="149" t="s">
        <v>198</v>
      </c>
      <c r="F146" s="150" t="s">
        <v>422</v>
      </c>
      <c r="I146" s="151"/>
      <c r="L146" s="32"/>
      <c r="M146" s="152"/>
      <c r="T146" s="56"/>
      <c r="AT146" s="17" t="s">
        <v>198</v>
      </c>
      <c r="AU146" s="17" t="s">
        <v>87</v>
      </c>
    </row>
    <row r="147" spans="2:65" s="13" customFormat="1" x14ac:dyDescent="0.2">
      <c r="B147" s="159"/>
      <c r="D147" s="149" t="s">
        <v>199</v>
      </c>
      <c r="E147" s="160" t="s">
        <v>1</v>
      </c>
      <c r="F147" s="161" t="s">
        <v>1475</v>
      </c>
      <c r="H147" s="162">
        <v>280.52</v>
      </c>
      <c r="I147" s="163"/>
      <c r="L147" s="159"/>
      <c r="M147" s="164"/>
      <c r="T147" s="165"/>
      <c r="AT147" s="160" t="s">
        <v>199</v>
      </c>
      <c r="AU147" s="160" t="s">
        <v>87</v>
      </c>
      <c r="AV147" s="13" t="s">
        <v>87</v>
      </c>
      <c r="AW147" s="13" t="s">
        <v>33</v>
      </c>
      <c r="AX147" s="13" t="s">
        <v>85</v>
      </c>
      <c r="AY147" s="160" t="s">
        <v>185</v>
      </c>
    </row>
    <row r="148" spans="2:65" s="1" customFormat="1" ht="21.75" customHeight="1" x14ac:dyDescent="0.2">
      <c r="B148" s="32"/>
      <c r="C148" s="136" t="s">
        <v>225</v>
      </c>
      <c r="D148" s="136" t="s">
        <v>191</v>
      </c>
      <c r="E148" s="137" t="s">
        <v>425</v>
      </c>
      <c r="F148" s="138" t="s">
        <v>426</v>
      </c>
      <c r="G148" s="139" t="s">
        <v>382</v>
      </c>
      <c r="H148" s="140">
        <v>79.75</v>
      </c>
      <c r="I148" s="141"/>
      <c r="J148" s="142">
        <f>ROUND(I148*H148,2)</f>
        <v>0</v>
      </c>
      <c r="K148" s="138" t="s">
        <v>195</v>
      </c>
      <c r="L148" s="32"/>
      <c r="M148" s="143" t="s">
        <v>1</v>
      </c>
      <c r="N148" s="144" t="s">
        <v>42</v>
      </c>
      <c r="P148" s="145">
        <f>O148*H148</f>
        <v>0</v>
      </c>
      <c r="Q148" s="145">
        <v>0</v>
      </c>
      <c r="R148" s="145">
        <f>Q148*H148</f>
        <v>0</v>
      </c>
      <c r="S148" s="145">
        <v>0</v>
      </c>
      <c r="T148" s="146">
        <f>S148*H148</f>
        <v>0</v>
      </c>
      <c r="AR148" s="147" t="s">
        <v>184</v>
      </c>
      <c r="AT148" s="147" t="s">
        <v>191</v>
      </c>
      <c r="AU148" s="147" t="s">
        <v>87</v>
      </c>
      <c r="AY148" s="17" t="s">
        <v>185</v>
      </c>
      <c r="BE148" s="148">
        <f>IF(N148="základní",J148,0)</f>
        <v>0</v>
      </c>
      <c r="BF148" s="148">
        <f>IF(N148="snížená",J148,0)</f>
        <v>0</v>
      </c>
      <c r="BG148" s="148">
        <f>IF(N148="zákl. přenesená",J148,0)</f>
        <v>0</v>
      </c>
      <c r="BH148" s="148">
        <f>IF(N148="sníž. přenesená",J148,0)</f>
        <v>0</v>
      </c>
      <c r="BI148" s="148">
        <f>IF(N148="nulová",J148,0)</f>
        <v>0</v>
      </c>
      <c r="BJ148" s="17" t="s">
        <v>85</v>
      </c>
      <c r="BK148" s="148">
        <f>ROUND(I148*H148,2)</f>
        <v>0</v>
      </c>
      <c r="BL148" s="17" t="s">
        <v>184</v>
      </c>
      <c r="BM148" s="147" t="s">
        <v>1476</v>
      </c>
    </row>
    <row r="149" spans="2:65" s="1" customFormat="1" ht="19.2" x14ac:dyDescent="0.2">
      <c r="B149" s="32"/>
      <c r="D149" s="149" t="s">
        <v>198</v>
      </c>
      <c r="F149" s="150" t="s">
        <v>428</v>
      </c>
      <c r="I149" s="151"/>
      <c r="L149" s="32"/>
      <c r="M149" s="152"/>
      <c r="T149" s="56"/>
      <c r="AT149" s="17" t="s">
        <v>198</v>
      </c>
      <c r="AU149" s="17" t="s">
        <v>87</v>
      </c>
    </row>
    <row r="150" spans="2:65" s="12" customFormat="1" x14ac:dyDescent="0.2">
      <c r="B150" s="153"/>
      <c r="D150" s="149" t="s">
        <v>199</v>
      </c>
      <c r="E150" s="154" t="s">
        <v>1</v>
      </c>
      <c r="F150" s="155" t="s">
        <v>1477</v>
      </c>
      <c r="H150" s="154" t="s">
        <v>1</v>
      </c>
      <c r="I150" s="156"/>
      <c r="L150" s="153"/>
      <c r="M150" s="157"/>
      <c r="T150" s="158"/>
      <c r="AT150" s="154" t="s">
        <v>199</v>
      </c>
      <c r="AU150" s="154" t="s">
        <v>87</v>
      </c>
      <c r="AV150" s="12" t="s">
        <v>85</v>
      </c>
      <c r="AW150" s="12" t="s">
        <v>33</v>
      </c>
      <c r="AX150" s="12" t="s">
        <v>77</v>
      </c>
      <c r="AY150" s="154" t="s">
        <v>185</v>
      </c>
    </row>
    <row r="151" spans="2:65" s="12" customFormat="1" x14ac:dyDescent="0.2">
      <c r="B151" s="153"/>
      <c r="D151" s="149" t="s">
        <v>199</v>
      </c>
      <c r="E151" s="154" t="s">
        <v>1</v>
      </c>
      <c r="F151" s="155" t="s">
        <v>430</v>
      </c>
      <c r="H151" s="154" t="s">
        <v>1</v>
      </c>
      <c r="I151" s="156"/>
      <c r="L151" s="153"/>
      <c r="M151" s="157"/>
      <c r="T151" s="158"/>
      <c r="AT151" s="154" t="s">
        <v>199</v>
      </c>
      <c r="AU151" s="154" t="s">
        <v>87</v>
      </c>
      <c r="AV151" s="12" t="s">
        <v>85</v>
      </c>
      <c r="AW151" s="12" t="s">
        <v>33</v>
      </c>
      <c r="AX151" s="12" t="s">
        <v>77</v>
      </c>
      <c r="AY151" s="154" t="s">
        <v>185</v>
      </c>
    </row>
    <row r="152" spans="2:65" s="13" customFormat="1" x14ac:dyDescent="0.2">
      <c r="B152" s="159"/>
      <c r="D152" s="149" t="s">
        <v>199</v>
      </c>
      <c r="E152" s="160" t="s">
        <v>1</v>
      </c>
      <c r="F152" s="161" t="s">
        <v>1478</v>
      </c>
      <c r="H152" s="162">
        <v>79.75</v>
      </c>
      <c r="I152" s="163"/>
      <c r="L152" s="159"/>
      <c r="M152" s="164"/>
      <c r="T152" s="165"/>
      <c r="AT152" s="160" t="s">
        <v>199</v>
      </c>
      <c r="AU152" s="160" t="s">
        <v>87</v>
      </c>
      <c r="AV152" s="13" t="s">
        <v>87</v>
      </c>
      <c r="AW152" s="13" t="s">
        <v>33</v>
      </c>
      <c r="AX152" s="13" t="s">
        <v>85</v>
      </c>
      <c r="AY152" s="160" t="s">
        <v>185</v>
      </c>
    </row>
    <row r="153" spans="2:65" s="1" customFormat="1" ht="24.15" customHeight="1" x14ac:dyDescent="0.2">
      <c r="B153" s="32"/>
      <c r="C153" s="136" t="s">
        <v>231</v>
      </c>
      <c r="D153" s="136" t="s">
        <v>191</v>
      </c>
      <c r="E153" s="137" t="s">
        <v>435</v>
      </c>
      <c r="F153" s="138" t="s">
        <v>436</v>
      </c>
      <c r="G153" s="139" t="s">
        <v>382</v>
      </c>
      <c r="H153" s="140">
        <v>877.25</v>
      </c>
      <c r="I153" s="141"/>
      <c r="J153" s="142">
        <f>ROUND(I153*H153,2)</f>
        <v>0</v>
      </c>
      <c r="K153" s="138" t="s">
        <v>195</v>
      </c>
      <c r="L153" s="32"/>
      <c r="M153" s="143" t="s">
        <v>1</v>
      </c>
      <c r="N153" s="144" t="s">
        <v>42</v>
      </c>
      <c r="P153" s="145">
        <f>O153*H153</f>
        <v>0</v>
      </c>
      <c r="Q153" s="145">
        <v>0</v>
      </c>
      <c r="R153" s="145">
        <f>Q153*H153</f>
        <v>0</v>
      </c>
      <c r="S153" s="145">
        <v>0</v>
      </c>
      <c r="T153" s="146">
        <f>S153*H153</f>
        <v>0</v>
      </c>
      <c r="AR153" s="147" t="s">
        <v>184</v>
      </c>
      <c r="AT153" s="147" t="s">
        <v>191</v>
      </c>
      <c r="AU153" s="147" t="s">
        <v>87</v>
      </c>
      <c r="AY153" s="17" t="s">
        <v>185</v>
      </c>
      <c r="BE153" s="148">
        <f>IF(N153="základní",J153,0)</f>
        <v>0</v>
      </c>
      <c r="BF153" s="148">
        <f>IF(N153="snížená",J153,0)</f>
        <v>0</v>
      </c>
      <c r="BG153" s="148">
        <f>IF(N153="zákl. přenesená",J153,0)</f>
        <v>0</v>
      </c>
      <c r="BH153" s="148">
        <f>IF(N153="sníž. přenesená",J153,0)</f>
        <v>0</v>
      </c>
      <c r="BI153" s="148">
        <f>IF(N153="nulová",J153,0)</f>
        <v>0</v>
      </c>
      <c r="BJ153" s="17" t="s">
        <v>85</v>
      </c>
      <c r="BK153" s="148">
        <f>ROUND(I153*H153,2)</f>
        <v>0</v>
      </c>
      <c r="BL153" s="17" t="s">
        <v>184</v>
      </c>
      <c r="BM153" s="147" t="s">
        <v>1479</v>
      </c>
    </row>
    <row r="154" spans="2:65" s="1" customFormat="1" ht="28.8" x14ac:dyDescent="0.2">
      <c r="B154" s="32"/>
      <c r="D154" s="149" t="s">
        <v>198</v>
      </c>
      <c r="F154" s="150" t="s">
        <v>438</v>
      </c>
      <c r="I154" s="151"/>
      <c r="L154" s="32"/>
      <c r="M154" s="152"/>
      <c r="T154" s="56"/>
      <c r="AT154" s="17" t="s">
        <v>198</v>
      </c>
      <c r="AU154" s="17" t="s">
        <v>87</v>
      </c>
    </row>
    <row r="155" spans="2:65" s="12" customFormat="1" x14ac:dyDescent="0.2">
      <c r="B155" s="153"/>
      <c r="D155" s="149" t="s">
        <v>199</v>
      </c>
      <c r="E155" s="154" t="s">
        <v>1</v>
      </c>
      <c r="F155" s="155" t="s">
        <v>430</v>
      </c>
      <c r="H155" s="154" t="s">
        <v>1</v>
      </c>
      <c r="I155" s="156"/>
      <c r="L155" s="153"/>
      <c r="M155" s="157"/>
      <c r="T155" s="158"/>
      <c r="AT155" s="154" t="s">
        <v>199</v>
      </c>
      <c r="AU155" s="154" t="s">
        <v>87</v>
      </c>
      <c r="AV155" s="12" t="s">
        <v>85</v>
      </c>
      <c r="AW155" s="12" t="s">
        <v>33</v>
      </c>
      <c r="AX155" s="12" t="s">
        <v>77</v>
      </c>
      <c r="AY155" s="154" t="s">
        <v>185</v>
      </c>
    </row>
    <row r="156" spans="2:65" s="13" customFormat="1" x14ac:dyDescent="0.2">
      <c r="B156" s="159"/>
      <c r="D156" s="149" t="s">
        <v>199</v>
      </c>
      <c r="E156" s="160" t="s">
        <v>1</v>
      </c>
      <c r="F156" s="161" t="s">
        <v>1480</v>
      </c>
      <c r="H156" s="162">
        <v>877.25</v>
      </c>
      <c r="I156" s="163"/>
      <c r="L156" s="159"/>
      <c r="M156" s="164"/>
      <c r="T156" s="165"/>
      <c r="AT156" s="160" t="s">
        <v>199</v>
      </c>
      <c r="AU156" s="160" t="s">
        <v>87</v>
      </c>
      <c r="AV156" s="13" t="s">
        <v>87</v>
      </c>
      <c r="AW156" s="13" t="s">
        <v>33</v>
      </c>
      <c r="AX156" s="13" t="s">
        <v>85</v>
      </c>
      <c r="AY156" s="160" t="s">
        <v>185</v>
      </c>
    </row>
    <row r="157" spans="2:65" s="1" customFormat="1" ht="16.5" customHeight="1" x14ac:dyDescent="0.2">
      <c r="B157" s="32"/>
      <c r="C157" s="136" t="s">
        <v>236</v>
      </c>
      <c r="D157" s="136" t="s">
        <v>191</v>
      </c>
      <c r="E157" s="137" t="s">
        <v>441</v>
      </c>
      <c r="F157" s="138" t="s">
        <v>442</v>
      </c>
      <c r="G157" s="139" t="s">
        <v>443</v>
      </c>
      <c r="H157" s="140">
        <v>143.55000000000001</v>
      </c>
      <c r="I157" s="141"/>
      <c r="J157" s="142">
        <f>ROUND(I157*H157,2)</f>
        <v>0</v>
      </c>
      <c r="K157" s="138" t="s">
        <v>195</v>
      </c>
      <c r="L157" s="32"/>
      <c r="M157" s="143" t="s">
        <v>1</v>
      </c>
      <c r="N157" s="144" t="s">
        <v>42</v>
      </c>
      <c r="P157" s="145">
        <f>O157*H157</f>
        <v>0</v>
      </c>
      <c r="Q157" s="145">
        <v>0</v>
      </c>
      <c r="R157" s="145">
        <f>Q157*H157</f>
        <v>0</v>
      </c>
      <c r="S157" s="145">
        <v>0</v>
      </c>
      <c r="T157" s="146">
        <f>S157*H157</f>
        <v>0</v>
      </c>
      <c r="AR157" s="147" t="s">
        <v>184</v>
      </c>
      <c r="AT157" s="147" t="s">
        <v>191</v>
      </c>
      <c r="AU157" s="147" t="s">
        <v>87</v>
      </c>
      <c r="AY157" s="17" t="s">
        <v>185</v>
      </c>
      <c r="BE157" s="148">
        <f>IF(N157="základní",J157,0)</f>
        <v>0</v>
      </c>
      <c r="BF157" s="148">
        <f>IF(N157="snížená",J157,0)</f>
        <v>0</v>
      </c>
      <c r="BG157" s="148">
        <f>IF(N157="zákl. přenesená",J157,0)</f>
        <v>0</v>
      </c>
      <c r="BH157" s="148">
        <f>IF(N157="sníž. přenesená",J157,0)</f>
        <v>0</v>
      </c>
      <c r="BI157" s="148">
        <f>IF(N157="nulová",J157,0)</f>
        <v>0</v>
      </c>
      <c r="BJ157" s="17" t="s">
        <v>85</v>
      </c>
      <c r="BK157" s="148">
        <f>ROUND(I157*H157,2)</f>
        <v>0</v>
      </c>
      <c r="BL157" s="17" t="s">
        <v>184</v>
      </c>
      <c r="BM157" s="147" t="s">
        <v>1481</v>
      </c>
    </row>
    <row r="158" spans="2:65" s="1" customFormat="1" ht="19.2" x14ac:dyDescent="0.2">
      <c r="B158" s="32"/>
      <c r="D158" s="149" t="s">
        <v>198</v>
      </c>
      <c r="F158" s="150" t="s">
        <v>445</v>
      </c>
      <c r="I158" s="151"/>
      <c r="L158" s="32"/>
      <c r="M158" s="152"/>
      <c r="T158" s="56"/>
      <c r="AT158" s="17" t="s">
        <v>198</v>
      </c>
      <c r="AU158" s="17" t="s">
        <v>87</v>
      </c>
    </row>
    <row r="159" spans="2:65" s="13" customFormat="1" x14ac:dyDescent="0.2">
      <c r="B159" s="159"/>
      <c r="D159" s="149" t="s">
        <v>199</v>
      </c>
      <c r="E159" s="160" t="s">
        <v>1</v>
      </c>
      <c r="F159" s="161" t="s">
        <v>1482</v>
      </c>
      <c r="H159" s="162">
        <v>143.55000000000001</v>
      </c>
      <c r="I159" s="163"/>
      <c r="L159" s="159"/>
      <c r="M159" s="164"/>
      <c r="T159" s="165"/>
      <c r="AT159" s="160" t="s">
        <v>199</v>
      </c>
      <c r="AU159" s="160" t="s">
        <v>87</v>
      </c>
      <c r="AV159" s="13" t="s">
        <v>87</v>
      </c>
      <c r="AW159" s="13" t="s">
        <v>33</v>
      </c>
      <c r="AX159" s="13" t="s">
        <v>85</v>
      </c>
      <c r="AY159" s="160" t="s">
        <v>185</v>
      </c>
    </row>
    <row r="160" spans="2:65" s="1" customFormat="1" ht="16.5" customHeight="1" x14ac:dyDescent="0.2">
      <c r="B160" s="32"/>
      <c r="C160" s="136" t="s">
        <v>245</v>
      </c>
      <c r="D160" s="136" t="s">
        <v>191</v>
      </c>
      <c r="E160" s="137" t="s">
        <v>464</v>
      </c>
      <c r="F160" s="138" t="s">
        <v>465</v>
      </c>
      <c r="G160" s="139" t="s">
        <v>382</v>
      </c>
      <c r="H160" s="140">
        <v>15.085000000000001</v>
      </c>
      <c r="I160" s="141"/>
      <c r="J160" s="142">
        <f>ROUND(I160*H160,2)</f>
        <v>0</v>
      </c>
      <c r="K160" s="138" t="s">
        <v>195</v>
      </c>
      <c r="L160" s="32"/>
      <c r="M160" s="143" t="s">
        <v>1</v>
      </c>
      <c r="N160" s="144" t="s">
        <v>42</v>
      </c>
      <c r="P160" s="145">
        <f>O160*H160</f>
        <v>0</v>
      </c>
      <c r="Q160" s="145">
        <v>0</v>
      </c>
      <c r="R160" s="145">
        <f>Q160*H160</f>
        <v>0</v>
      </c>
      <c r="S160" s="145">
        <v>0</v>
      </c>
      <c r="T160" s="146">
        <f>S160*H160</f>
        <v>0</v>
      </c>
      <c r="AR160" s="147" t="s">
        <v>184</v>
      </c>
      <c r="AT160" s="147" t="s">
        <v>191</v>
      </c>
      <c r="AU160" s="147" t="s">
        <v>87</v>
      </c>
      <c r="AY160" s="17" t="s">
        <v>185</v>
      </c>
      <c r="BE160" s="148">
        <f>IF(N160="základní",J160,0)</f>
        <v>0</v>
      </c>
      <c r="BF160" s="148">
        <f>IF(N160="snížená",J160,0)</f>
        <v>0</v>
      </c>
      <c r="BG160" s="148">
        <f>IF(N160="zákl. přenesená",J160,0)</f>
        <v>0</v>
      </c>
      <c r="BH160" s="148">
        <f>IF(N160="sníž. přenesená",J160,0)</f>
        <v>0</v>
      </c>
      <c r="BI160" s="148">
        <f>IF(N160="nulová",J160,0)</f>
        <v>0</v>
      </c>
      <c r="BJ160" s="17" t="s">
        <v>85</v>
      </c>
      <c r="BK160" s="148">
        <f>ROUND(I160*H160,2)</f>
        <v>0</v>
      </c>
      <c r="BL160" s="17" t="s">
        <v>184</v>
      </c>
      <c r="BM160" s="147" t="s">
        <v>1483</v>
      </c>
    </row>
    <row r="161" spans="2:65" s="1" customFormat="1" ht="19.2" x14ac:dyDescent="0.2">
      <c r="B161" s="32"/>
      <c r="D161" s="149" t="s">
        <v>198</v>
      </c>
      <c r="F161" s="150" t="s">
        <v>467</v>
      </c>
      <c r="I161" s="151"/>
      <c r="L161" s="32"/>
      <c r="M161" s="152"/>
      <c r="T161" s="56"/>
      <c r="AT161" s="17" t="s">
        <v>198</v>
      </c>
      <c r="AU161" s="17" t="s">
        <v>87</v>
      </c>
    </row>
    <row r="162" spans="2:65" s="12" customFormat="1" x14ac:dyDescent="0.2">
      <c r="B162" s="153"/>
      <c r="D162" s="149" t="s">
        <v>199</v>
      </c>
      <c r="E162" s="154" t="s">
        <v>1</v>
      </c>
      <c r="F162" s="155" t="s">
        <v>468</v>
      </c>
      <c r="H162" s="154" t="s">
        <v>1</v>
      </c>
      <c r="I162" s="156"/>
      <c r="L162" s="153"/>
      <c r="M162" s="157"/>
      <c r="T162" s="158"/>
      <c r="AT162" s="154" t="s">
        <v>199</v>
      </c>
      <c r="AU162" s="154" t="s">
        <v>87</v>
      </c>
      <c r="AV162" s="12" t="s">
        <v>85</v>
      </c>
      <c r="AW162" s="12" t="s">
        <v>33</v>
      </c>
      <c r="AX162" s="12" t="s">
        <v>77</v>
      </c>
      <c r="AY162" s="154" t="s">
        <v>185</v>
      </c>
    </row>
    <row r="163" spans="2:65" s="12" customFormat="1" x14ac:dyDescent="0.2">
      <c r="B163" s="153"/>
      <c r="D163" s="149" t="s">
        <v>199</v>
      </c>
      <c r="E163" s="154" t="s">
        <v>1</v>
      </c>
      <c r="F163" s="155" t="s">
        <v>1484</v>
      </c>
      <c r="H163" s="154" t="s">
        <v>1</v>
      </c>
      <c r="I163" s="156"/>
      <c r="L163" s="153"/>
      <c r="M163" s="157"/>
      <c r="T163" s="158"/>
      <c r="AT163" s="154" t="s">
        <v>199</v>
      </c>
      <c r="AU163" s="154" t="s">
        <v>87</v>
      </c>
      <c r="AV163" s="12" t="s">
        <v>85</v>
      </c>
      <c r="AW163" s="12" t="s">
        <v>33</v>
      </c>
      <c r="AX163" s="12" t="s">
        <v>77</v>
      </c>
      <c r="AY163" s="154" t="s">
        <v>185</v>
      </c>
    </row>
    <row r="164" spans="2:65" s="12" customFormat="1" x14ac:dyDescent="0.2">
      <c r="B164" s="153"/>
      <c r="D164" s="149" t="s">
        <v>199</v>
      </c>
      <c r="E164" s="154" t="s">
        <v>1</v>
      </c>
      <c r="F164" s="155" t="s">
        <v>1485</v>
      </c>
      <c r="H164" s="154" t="s">
        <v>1</v>
      </c>
      <c r="I164" s="156"/>
      <c r="L164" s="153"/>
      <c r="M164" s="157"/>
      <c r="T164" s="158"/>
      <c r="AT164" s="154" t="s">
        <v>199</v>
      </c>
      <c r="AU164" s="154" t="s">
        <v>87</v>
      </c>
      <c r="AV164" s="12" t="s">
        <v>85</v>
      </c>
      <c r="AW164" s="12" t="s">
        <v>33</v>
      </c>
      <c r="AX164" s="12" t="s">
        <v>77</v>
      </c>
      <c r="AY164" s="154" t="s">
        <v>185</v>
      </c>
    </row>
    <row r="165" spans="2:65" s="13" customFormat="1" x14ac:dyDescent="0.2">
      <c r="B165" s="159"/>
      <c r="D165" s="149" t="s">
        <v>199</v>
      </c>
      <c r="E165" s="160" t="s">
        <v>1</v>
      </c>
      <c r="F165" s="161" t="s">
        <v>1486</v>
      </c>
      <c r="H165" s="162">
        <v>79.75</v>
      </c>
      <c r="I165" s="163"/>
      <c r="L165" s="159"/>
      <c r="M165" s="164"/>
      <c r="T165" s="165"/>
      <c r="AT165" s="160" t="s">
        <v>199</v>
      </c>
      <c r="AU165" s="160" t="s">
        <v>87</v>
      </c>
      <c r="AV165" s="13" t="s">
        <v>87</v>
      </c>
      <c r="AW165" s="13" t="s">
        <v>33</v>
      </c>
      <c r="AX165" s="13" t="s">
        <v>77</v>
      </c>
      <c r="AY165" s="160" t="s">
        <v>185</v>
      </c>
    </row>
    <row r="166" spans="2:65" s="13" customFormat="1" x14ac:dyDescent="0.2">
      <c r="B166" s="159"/>
      <c r="D166" s="149" t="s">
        <v>199</v>
      </c>
      <c r="E166" s="160" t="s">
        <v>1</v>
      </c>
      <c r="F166" s="161" t="s">
        <v>1487</v>
      </c>
      <c r="H166" s="162">
        <v>-25.553000000000001</v>
      </c>
      <c r="I166" s="163"/>
      <c r="L166" s="159"/>
      <c r="M166" s="164"/>
      <c r="T166" s="165"/>
      <c r="AT166" s="160" t="s">
        <v>199</v>
      </c>
      <c r="AU166" s="160" t="s">
        <v>87</v>
      </c>
      <c r="AV166" s="13" t="s">
        <v>87</v>
      </c>
      <c r="AW166" s="13" t="s">
        <v>33</v>
      </c>
      <c r="AX166" s="13" t="s">
        <v>77</v>
      </c>
      <c r="AY166" s="160" t="s">
        <v>185</v>
      </c>
    </row>
    <row r="167" spans="2:65" s="13" customFormat="1" x14ac:dyDescent="0.2">
      <c r="B167" s="159"/>
      <c r="D167" s="149" t="s">
        <v>199</v>
      </c>
      <c r="E167" s="160" t="s">
        <v>1</v>
      </c>
      <c r="F167" s="161" t="s">
        <v>1488</v>
      </c>
      <c r="H167" s="162">
        <v>-6.5519999999999996</v>
      </c>
      <c r="I167" s="163"/>
      <c r="L167" s="159"/>
      <c r="M167" s="164"/>
      <c r="T167" s="165"/>
      <c r="AT167" s="160" t="s">
        <v>199</v>
      </c>
      <c r="AU167" s="160" t="s">
        <v>87</v>
      </c>
      <c r="AV167" s="13" t="s">
        <v>87</v>
      </c>
      <c r="AW167" s="13" t="s">
        <v>33</v>
      </c>
      <c r="AX167" s="13" t="s">
        <v>77</v>
      </c>
      <c r="AY167" s="160" t="s">
        <v>185</v>
      </c>
    </row>
    <row r="168" spans="2:65" s="13" customFormat="1" x14ac:dyDescent="0.2">
      <c r="B168" s="159"/>
      <c r="D168" s="149" t="s">
        <v>199</v>
      </c>
      <c r="E168" s="160" t="s">
        <v>1</v>
      </c>
      <c r="F168" s="161" t="s">
        <v>1489</v>
      </c>
      <c r="H168" s="162">
        <v>-32.56</v>
      </c>
      <c r="I168" s="163"/>
      <c r="L168" s="159"/>
      <c r="M168" s="164"/>
      <c r="T168" s="165"/>
      <c r="AT168" s="160" t="s">
        <v>199</v>
      </c>
      <c r="AU168" s="160" t="s">
        <v>87</v>
      </c>
      <c r="AV168" s="13" t="s">
        <v>87</v>
      </c>
      <c r="AW168" s="13" t="s">
        <v>33</v>
      </c>
      <c r="AX168" s="13" t="s">
        <v>77</v>
      </c>
      <c r="AY168" s="160" t="s">
        <v>185</v>
      </c>
    </row>
    <row r="169" spans="2:65" s="14" customFormat="1" x14ac:dyDescent="0.2">
      <c r="B169" s="169"/>
      <c r="D169" s="149" t="s">
        <v>199</v>
      </c>
      <c r="E169" s="170" t="s">
        <v>1</v>
      </c>
      <c r="F169" s="171" t="s">
        <v>324</v>
      </c>
      <c r="H169" s="172">
        <v>15.085000000000001</v>
      </c>
      <c r="I169" s="173"/>
      <c r="L169" s="169"/>
      <c r="M169" s="174"/>
      <c r="T169" s="175"/>
      <c r="AT169" s="170" t="s">
        <v>199</v>
      </c>
      <c r="AU169" s="170" t="s">
        <v>87</v>
      </c>
      <c r="AV169" s="14" t="s">
        <v>184</v>
      </c>
      <c r="AW169" s="14" t="s">
        <v>33</v>
      </c>
      <c r="AX169" s="14" t="s">
        <v>85</v>
      </c>
      <c r="AY169" s="170" t="s">
        <v>185</v>
      </c>
    </row>
    <row r="170" spans="2:65" s="1" customFormat="1" ht="16.5" customHeight="1" x14ac:dyDescent="0.2">
      <c r="B170" s="32"/>
      <c r="C170" s="176" t="s">
        <v>252</v>
      </c>
      <c r="D170" s="176" t="s">
        <v>455</v>
      </c>
      <c r="E170" s="177" t="s">
        <v>1490</v>
      </c>
      <c r="F170" s="178" t="s">
        <v>457</v>
      </c>
      <c r="G170" s="179" t="s">
        <v>443</v>
      </c>
      <c r="H170" s="180">
        <v>10.125</v>
      </c>
      <c r="I170" s="181"/>
      <c r="J170" s="182">
        <f>ROUND(I170*H170,2)</f>
        <v>0</v>
      </c>
      <c r="K170" s="178" t="s">
        <v>195</v>
      </c>
      <c r="L170" s="183"/>
      <c r="M170" s="184" t="s">
        <v>1</v>
      </c>
      <c r="N170" s="185" t="s">
        <v>42</v>
      </c>
      <c r="P170" s="145">
        <f>O170*H170</f>
        <v>0</v>
      </c>
      <c r="Q170" s="145">
        <v>1</v>
      </c>
      <c r="R170" s="145">
        <f>Q170*H170</f>
        <v>10.125</v>
      </c>
      <c r="S170" s="145">
        <v>0</v>
      </c>
      <c r="T170" s="146">
        <f>S170*H170</f>
        <v>0</v>
      </c>
      <c r="AR170" s="147" t="s">
        <v>236</v>
      </c>
      <c r="AT170" s="147" t="s">
        <v>455</v>
      </c>
      <c r="AU170" s="147" t="s">
        <v>87</v>
      </c>
      <c r="AY170" s="17" t="s">
        <v>185</v>
      </c>
      <c r="BE170" s="148">
        <f>IF(N170="základní",J170,0)</f>
        <v>0</v>
      </c>
      <c r="BF170" s="148">
        <f>IF(N170="snížená",J170,0)</f>
        <v>0</v>
      </c>
      <c r="BG170" s="148">
        <f>IF(N170="zákl. přenesená",J170,0)</f>
        <v>0</v>
      </c>
      <c r="BH170" s="148">
        <f>IF(N170="sníž. přenesená",J170,0)</f>
        <v>0</v>
      </c>
      <c r="BI170" s="148">
        <f>IF(N170="nulová",J170,0)</f>
        <v>0</v>
      </c>
      <c r="BJ170" s="17" t="s">
        <v>85</v>
      </c>
      <c r="BK170" s="148">
        <f>ROUND(I170*H170,2)</f>
        <v>0</v>
      </c>
      <c r="BL170" s="17" t="s">
        <v>184</v>
      </c>
      <c r="BM170" s="147" t="s">
        <v>1491</v>
      </c>
    </row>
    <row r="171" spans="2:65" s="1" customFormat="1" x14ac:dyDescent="0.2">
      <c r="B171" s="32"/>
      <c r="D171" s="149" t="s">
        <v>198</v>
      </c>
      <c r="F171" s="150" t="s">
        <v>457</v>
      </c>
      <c r="I171" s="151"/>
      <c r="L171" s="32"/>
      <c r="M171" s="152"/>
      <c r="T171" s="56"/>
      <c r="AT171" s="17" t="s">
        <v>198</v>
      </c>
      <c r="AU171" s="17" t="s">
        <v>87</v>
      </c>
    </row>
    <row r="172" spans="2:65" s="12" customFormat="1" x14ac:dyDescent="0.2">
      <c r="B172" s="153"/>
      <c r="D172" s="149" t="s">
        <v>199</v>
      </c>
      <c r="E172" s="154" t="s">
        <v>1</v>
      </c>
      <c r="F172" s="155" t="s">
        <v>1492</v>
      </c>
      <c r="H172" s="154" t="s">
        <v>1</v>
      </c>
      <c r="I172" s="156"/>
      <c r="L172" s="153"/>
      <c r="M172" s="157"/>
      <c r="T172" s="158"/>
      <c r="AT172" s="154" t="s">
        <v>199</v>
      </c>
      <c r="AU172" s="154" t="s">
        <v>87</v>
      </c>
      <c r="AV172" s="12" t="s">
        <v>85</v>
      </c>
      <c r="AW172" s="12" t="s">
        <v>33</v>
      </c>
      <c r="AX172" s="12" t="s">
        <v>77</v>
      </c>
      <c r="AY172" s="154" t="s">
        <v>185</v>
      </c>
    </row>
    <row r="173" spans="2:65" s="13" customFormat="1" x14ac:dyDescent="0.2">
      <c r="B173" s="159"/>
      <c r="D173" s="149" t="s">
        <v>199</v>
      </c>
      <c r="E173" s="160" t="s">
        <v>1</v>
      </c>
      <c r="F173" s="161" t="s">
        <v>1493</v>
      </c>
      <c r="H173" s="162">
        <v>30.17</v>
      </c>
      <c r="I173" s="163"/>
      <c r="L173" s="159"/>
      <c r="M173" s="164"/>
      <c r="T173" s="165"/>
      <c r="AT173" s="160" t="s">
        <v>199</v>
      </c>
      <c r="AU173" s="160" t="s">
        <v>87</v>
      </c>
      <c r="AV173" s="13" t="s">
        <v>87</v>
      </c>
      <c r="AW173" s="13" t="s">
        <v>33</v>
      </c>
      <c r="AX173" s="13" t="s">
        <v>77</v>
      </c>
      <c r="AY173" s="160" t="s">
        <v>185</v>
      </c>
    </row>
    <row r="174" spans="2:65" s="12" customFormat="1" x14ac:dyDescent="0.2">
      <c r="B174" s="153"/>
      <c r="D174" s="149" t="s">
        <v>199</v>
      </c>
      <c r="E174" s="154" t="s">
        <v>1</v>
      </c>
      <c r="F174" s="155" t="s">
        <v>1494</v>
      </c>
      <c r="H174" s="154" t="s">
        <v>1</v>
      </c>
      <c r="I174" s="156"/>
      <c r="L174" s="153"/>
      <c r="M174" s="157"/>
      <c r="T174" s="158"/>
      <c r="AT174" s="154" t="s">
        <v>199</v>
      </c>
      <c r="AU174" s="154" t="s">
        <v>87</v>
      </c>
      <c r="AV174" s="12" t="s">
        <v>85</v>
      </c>
      <c r="AW174" s="12" t="s">
        <v>33</v>
      </c>
      <c r="AX174" s="12" t="s">
        <v>77</v>
      </c>
      <c r="AY174" s="154" t="s">
        <v>185</v>
      </c>
    </row>
    <row r="175" spans="2:65" s="13" customFormat="1" x14ac:dyDescent="0.2">
      <c r="B175" s="159"/>
      <c r="D175" s="149" t="s">
        <v>199</v>
      </c>
      <c r="E175" s="160" t="s">
        <v>1</v>
      </c>
      <c r="F175" s="161" t="s">
        <v>1495</v>
      </c>
      <c r="H175" s="162">
        <v>-20.045000000000002</v>
      </c>
      <c r="I175" s="163"/>
      <c r="L175" s="159"/>
      <c r="M175" s="164"/>
      <c r="T175" s="165"/>
      <c r="AT175" s="160" t="s">
        <v>199</v>
      </c>
      <c r="AU175" s="160" t="s">
        <v>87</v>
      </c>
      <c r="AV175" s="13" t="s">
        <v>87</v>
      </c>
      <c r="AW175" s="13" t="s">
        <v>33</v>
      </c>
      <c r="AX175" s="13" t="s">
        <v>77</v>
      </c>
      <c r="AY175" s="160" t="s">
        <v>185</v>
      </c>
    </row>
    <row r="176" spans="2:65" s="14" customFormat="1" x14ac:dyDescent="0.2">
      <c r="B176" s="169"/>
      <c r="D176" s="149" t="s">
        <v>199</v>
      </c>
      <c r="E176" s="170" t="s">
        <v>1</v>
      </c>
      <c r="F176" s="171" t="s">
        <v>324</v>
      </c>
      <c r="H176" s="172">
        <v>10.125</v>
      </c>
      <c r="I176" s="173"/>
      <c r="L176" s="169"/>
      <c r="M176" s="174"/>
      <c r="T176" s="175"/>
      <c r="AT176" s="170" t="s">
        <v>199</v>
      </c>
      <c r="AU176" s="170" t="s">
        <v>87</v>
      </c>
      <c r="AV176" s="14" t="s">
        <v>184</v>
      </c>
      <c r="AW176" s="14" t="s">
        <v>33</v>
      </c>
      <c r="AX176" s="14" t="s">
        <v>85</v>
      </c>
      <c r="AY176" s="170" t="s">
        <v>185</v>
      </c>
    </row>
    <row r="177" spans="2:65" s="1" customFormat="1" ht="16.5" customHeight="1" x14ac:dyDescent="0.2">
      <c r="B177" s="32"/>
      <c r="C177" s="136" t="s">
        <v>258</v>
      </c>
      <c r="D177" s="136" t="s">
        <v>191</v>
      </c>
      <c r="E177" s="137" t="s">
        <v>1496</v>
      </c>
      <c r="F177" s="138" t="s">
        <v>1497</v>
      </c>
      <c r="G177" s="139" t="s">
        <v>382</v>
      </c>
      <c r="H177" s="140">
        <v>25.032</v>
      </c>
      <c r="I177" s="141"/>
      <c r="J177" s="142">
        <f>ROUND(I177*H177,2)</f>
        <v>0</v>
      </c>
      <c r="K177" s="138" t="s">
        <v>195</v>
      </c>
      <c r="L177" s="32"/>
      <c r="M177" s="143" t="s">
        <v>1</v>
      </c>
      <c r="N177" s="144" t="s">
        <v>42</v>
      </c>
      <c r="P177" s="145">
        <f>O177*H177</f>
        <v>0</v>
      </c>
      <c r="Q177" s="145">
        <v>0</v>
      </c>
      <c r="R177" s="145">
        <f>Q177*H177</f>
        <v>0</v>
      </c>
      <c r="S177" s="145">
        <v>0</v>
      </c>
      <c r="T177" s="146">
        <f>S177*H177</f>
        <v>0</v>
      </c>
      <c r="AR177" s="147" t="s">
        <v>184</v>
      </c>
      <c r="AT177" s="147" t="s">
        <v>191</v>
      </c>
      <c r="AU177" s="147" t="s">
        <v>87</v>
      </c>
      <c r="AY177" s="17" t="s">
        <v>185</v>
      </c>
      <c r="BE177" s="148">
        <f>IF(N177="základní",J177,0)</f>
        <v>0</v>
      </c>
      <c r="BF177" s="148">
        <f>IF(N177="snížená",J177,0)</f>
        <v>0</v>
      </c>
      <c r="BG177" s="148">
        <f>IF(N177="zákl. přenesená",J177,0)</f>
        <v>0</v>
      </c>
      <c r="BH177" s="148">
        <f>IF(N177="sníž. přenesená",J177,0)</f>
        <v>0</v>
      </c>
      <c r="BI177" s="148">
        <f>IF(N177="nulová",J177,0)</f>
        <v>0</v>
      </c>
      <c r="BJ177" s="17" t="s">
        <v>85</v>
      </c>
      <c r="BK177" s="148">
        <f>ROUND(I177*H177,2)</f>
        <v>0</v>
      </c>
      <c r="BL177" s="17" t="s">
        <v>184</v>
      </c>
      <c r="BM177" s="147" t="s">
        <v>1498</v>
      </c>
    </row>
    <row r="178" spans="2:65" s="1" customFormat="1" ht="19.2" x14ac:dyDescent="0.2">
      <c r="B178" s="32"/>
      <c r="D178" s="149" t="s">
        <v>198</v>
      </c>
      <c r="F178" s="150" t="s">
        <v>1499</v>
      </c>
      <c r="I178" s="151"/>
      <c r="L178" s="32"/>
      <c r="M178" s="152"/>
      <c r="T178" s="56"/>
      <c r="AT178" s="17" t="s">
        <v>198</v>
      </c>
      <c r="AU178" s="17" t="s">
        <v>87</v>
      </c>
    </row>
    <row r="179" spans="2:65" s="13" customFormat="1" x14ac:dyDescent="0.2">
      <c r="B179" s="159"/>
      <c r="D179" s="149" t="s">
        <v>199</v>
      </c>
      <c r="E179" s="160" t="s">
        <v>1</v>
      </c>
      <c r="F179" s="161" t="s">
        <v>1500</v>
      </c>
      <c r="H179" s="162">
        <v>25.396999999999998</v>
      </c>
      <c r="I179" s="163"/>
      <c r="L179" s="159"/>
      <c r="M179" s="164"/>
      <c r="T179" s="165"/>
      <c r="AT179" s="160" t="s">
        <v>199</v>
      </c>
      <c r="AU179" s="160" t="s">
        <v>87</v>
      </c>
      <c r="AV179" s="13" t="s">
        <v>87</v>
      </c>
      <c r="AW179" s="13" t="s">
        <v>33</v>
      </c>
      <c r="AX179" s="13" t="s">
        <v>77</v>
      </c>
      <c r="AY179" s="160" t="s">
        <v>185</v>
      </c>
    </row>
    <row r="180" spans="2:65" s="13" customFormat="1" x14ac:dyDescent="0.2">
      <c r="B180" s="159"/>
      <c r="D180" s="149" t="s">
        <v>199</v>
      </c>
      <c r="E180" s="160" t="s">
        <v>1</v>
      </c>
      <c r="F180" s="161" t="s">
        <v>1501</v>
      </c>
      <c r="H180" s="162">
        <v>0.156</v>
      </c>
      <c r="I180" s="163"/>
      <c r="L180" s="159"/>
      <c r="M180" s="164"/>
      <c r="T180" s="165"/>
      <c r="AT180" s="160" t="s">
        <v>199</v>
      </c>
      <c r="AU180" s="160" t="s">
        <v>87</v>
      </c>
      <c r="AV180" s="13" t="s">
        <v>87</v>
      </c>
      <c r="AW180" s="13" t="s">
        <v>33</v>
      </c>
      <c r="AX180" s="13" t="s">
        <v>77</v>
      </c>
      <c r="AY180" s="160" t="s">
        <v>185</v>
      </c>
    </row>
    <row r="181" spans="2:65" s="15" customFormat="1" x14ac:dyDescent="0.2">
      <c r="B181" s="186"/>
      <c r="D181" s="149" t="s">
        <v>199</v>
      </c>
      <c r="E181" s="187" t="s">
        <v>1</v>
      </c>
      <c r="F181" s="188" t="s">
        <v>488</v>
      </c>
      <c r="H181" s="189">
        <v>25.553000000000001</v>
      </c>
      <c r="I181" s="190"/>
      <c r="L181" s="186"/>
      <c r="M181" s="191"/>
      <c r="T181" s="192"/>
      <c r="AT181" s="187" t="s">
        <v>199</v>
      </c>
      <c r="AU181" s="187" t="s">
        <v>87</v>
      </c>
      <c r="AV181" s="15" t="s">
        <v>207</v>
      </c>
      <c r="AW181" s="15" t="s">
        <v>33</v>
      </c>
      <c r="AX181" s="15" t="s">
        <v>77</v>
      </c>
      <c r="AY181" s="187" t="s">
        <v>185</v>
      </c>
    </row>
    <row r="182" spans="2:65" s="12" customFormat="1" x14ac:dyDescent="0.2">
      <c r="B182" s="153"/>
      <c r="D182" s="149" t="s">
        <v>199</v>
      </c>
      <c r="E182" s="154" t="s">
        <v>1</v>
      </c>
      <c r="F182" s="155" t="s">
        <v>1502</v>
      </c>
      <c r="H182" s="154" t="s">
        <v>1</v>
      </c>
      <c r="I182" s="156"/>
      <c r="L182" s="153"/>
      <c r="M182" s="157"/>
      <c r="T182" s="158"/>
      <c r="AT182" s="154" t="s">
        <v>199</v>
      </c>
      <c r="AU182" s="154" t="s">
        <v>87</v>
      </c>
      <c r="AV182" s="12" t="s">
        <v>85</v>
      </c>
      <c r="AW182" s="12" t="s">
        <v>33</v>
      </c>
      <c r="AX182" s="12" t="s">
        <v>77</v>
      </c>
      <c r="AY182" s="154" t="s">
        <v>185</v>
      </c>
    </row>
    <row r="183" spans="2:65" s="13" customFormat="1" x14ac:dyDescent="0.2">
      <c r="B183" s="159"/>
      <c r="D183" s="149" t="s">
        <v>199</v>
      </c>
      <c r="E183" s="160" t="s">
        <v>1</v>
      </c>
      <c r="F183" s="161" t="s">
        <v>1503</v>
      </c>
      <c r="H183" s="162">
        <v>-0.52100000000000002</v>
      </c>
      <c r="I183" s="163"/>
      <c r="L183" s="159"/>
      <c r="M183" s="164"/>
      <c r="T183" s="165"/>
      <c r="AT183" s="160" t="s">
        <v>199</v>
      </c>
      <c r="AU183" s="160" t="s">
        <v>87</v>
      </c>
      <c r="AV183" s="13" t="s">
        <v>87</v>
      </c>
      <c r="AW183" s="13" t="s">
        <v>33</v>
      </c>
      <c r="AX183" s="13" t="s">
        <v>77</v>
      </c>
      <c r="AY183" s="160" t="s">
        <v>185</v>
      </c>
    </row>
    <row r="184" spans="2:65" s="14" customFormat="1" x14ac:dyDescent="0.2">
      <c r="B184" s="169"/>
      <c r="D184" s="149" t="s">
        <v>199</v>
      </c>
      <c r="E184" s="170" t="s">
        <v>1</v>
      </c>
      <c r="F184" s="171" t="s">
        <v>324</v>
      </c>
      <c r="H184" s="172">
        <v>25.032</v>
      </c>
      <c r="I184" s="173"/>
      <c r="L184" s="169"/>
      <c r="M184" s="174"/>
      <c r="T184" s="175"/>
      <c r="AT184" s="170" t="s">
        <v>199</v>
      </c>
      <c r="AU184" s="170" t="s">
        <v>87</v>
      </c>
      <c r="AV184" s="14" t="s">
        <v>184</v>
      </c>
      <c r="AW184" s="14" t="s">
        <v>33</v>
      </c>
      <c r="AX184" s="14" t="s">
        <v>85</v>
      </c>
      <c r="AY184" s="170" t="s">
        <v>185</v>
      </c>
    </row>
    <row r="185" spans="2:65" s="1" customFormat="1" ht="16.5" customHeight="1" x14ac:dyDescent="0.2">
      <c r="B185" s="32"/>
      <c r="C185" s="176" t="s">
        <v>264</v>
      </c>
      <c r="D185" s="176" t="s">
        <v>455</v>
      </c>
      <c r="E185" s="177" t="s">
        <v>493</v>
      </c>
      <c r="F185" s="178" t="s">
        <v>494</v>
      </c>
      <c r="G185" s="179" t="s">
        <v>443</v>
      </c>
      <c r="H185" s="180">
        <v>50.064</v>
      </c>
      <c r="I185" s="181"/>
      <c r="J185" s="182">
        <f>ROUND(I185*H185,2)</f>
        <v>0</v>
      </c>
      <c r="K185" s="178" t="s">
        <v>195</v>
      </c>
      <c r="L185" s="183"/>
      <c r="M185" s="184" t="s">
        <v>1</v>
      </c>
      <c r="N185" s="185" t="s">
        <v>42</v>
      </c>
      <c r="P185" s="145">
        <f>O185*H185</f>
        <v>0</v>
      </c>
      <c r="Q185" s="145">
        <v>1</v>
      </c>
      <c r="R185" s="145">
        <f>Q185*H185</f>
        <v>50.064</v>
      </c>
      <c r="S185" s="145">
        <v>0</v>
      </c>
      <c r="T185" s="146">
        <f>S185*H185</f>
        <v>0</v>
      </c>
      <c r="AR185" s="147" t="s">
        <v>236</v>
      </c>
      <c r="AT185" s="147" t="s">
        <v>455</v>
      </c>
      <c r="AU185" s="147" t="s">
        <v>87</v>
      </c>
      <c r="AY185" s="17" t="s">
        <v>185</v>
      </c>
      <c r="BE185" s="148">
        <f>IF(N185="základní",J185,0)</f>
        <v>0</v>
      </c>
      <c r="BF185" s="148">
        <f>IF(N185="snížená",J185,0)</f>
        <v>0</v>
      </c>
      <c r="BG185" s="148">
        <f>IF(N185="zákl. přenesená",J185,0)</f>
        <v>0</v>
      </c>
      <c r="BH185" s="148">
        <f>IF(N185="sníž. přenesená",J185,0)</f>
        <v>0</v>
      </c>
      <c r="BI185" s="148">
        <f>IF(N185="nulová",J185,0)</f>
        <v>0</v>
      </c>
      <c r="BJ185" s="17" t="s">
        <v>85</v>
      </c>
      <c r="BK185" s="148">
        <f>ROUND(I185*H185,2)</f>
        <v>0</v>
      </c>
      <c r="BL185" s="17" t="s">
        <v>184</v>
      </c>
      <c r="BM185" s="147" t="s">
        <v>1504</v>
      </c>
    </row>
    <row r="186" spans="2:65" s="1" customFormat="1" x14ac:dyDescent="0.2">
      <c r="B186" s="32"/>
      <c r="D186" s="149" t="s">
        <v>198</v>
      </c>
      <c r="F186" s="150" t="s">
        <v>494</v>
      </c>
      <c r="I186" s="151"/>
      <c r="L186" s="32"/>
      <c r="M186" s="152"/>
      <c r="T186" s="56"/>
      <c r="AT186" s="17" t="s">
        <v>198</v>
      </c>
      <c r="AU186" s="17" t="s">
        <v>87</v>
      </c>
    </row>
    <row r="187" spans="2:65" s="13" customFormat="1" x14ac:dyDescent="0.2">
      <c r="B187" s="159"/>
      <c r="D187" s="149" t="s">
        <v>199</v>
      </c>
      <c r="E187" s="160" t="s">
        <v>1</v>
      </c>
      <c r="F187" s="161" t="s">
        <v>1505</v>
      </c>
      <c r="H187" s="162">
        <v>50.064</v>
      </c>
      <c r="I187" s="163"/>
      <c r="L187" s="159"/>
      <c r="M187" s="164"/>
      <c r="T187" s="165"/>
      <c r="AT187" s="160" t="s">
        <v>199</v>
      </c>
      <c r="AU187" s="160" t="s">
        <v>87</v>
      </c>
      <c r="AV187" s="13" t="s">
        <v>87</v>
      </c>
      <c r="AW187" s="13" t="s">
        <v>33</v>
      </c>
      <c r="AX187" s="13" t="s">
        <v>85</v>
      </c>
      <c r="AY187" s="160" t="s">
        <v>185</v>
      </c>
    </row>
    <row r="188" spans="2:65" s="11" customFormat="1" ht="22.95" customHeight="1" x14ac:dyDescent="0.25">
      <c r="B188" s="124"/>
      <c r="D188" s="125" t="s">
        <v>76</v>
      </c>
      <c r="E188" s="134" t="s">
        <v>184</v>
      </c>
      <c r="F188" s="134" t="s">
        <v>521</v>
      </c>
      <c r="I188" s="127"/>
      <c r="J188" s="135">
        <f>BK188</f>
        <v>0</v>
      </c>
      <c r="L188" s="124"/>
      <c r="M188" s="129"/>
      <c r="P188" s="130">
        <f>SUM(P189:P201)</f>
        <v>0</v>
      </c>
      <c r="R188" s="130">
        <f>SUM(R189:R201)</f>
        <v>12.41488504</v>
      </c>
      <c r="T188" s="131">
        <f>SUM(T189:T201)</f>
        <v>0</v>
      </c>
      <c r="AR188" s="125" t="s">
        <v>85</v>
      </c>
      <c r="AT188" s="132" t="s">
        <v>76</v>
      </c>
      <c r="AU188" s="132" t="s">
        <v>85</v>
      </c>
      <c r="AY188" s="125" t="s">
        <v>185</v>
      </c>
      <c r="BK188" s="133">
        <f>SUM(BK189:BK201)</f>
        <v>0</v>
      </c>
    </row>
    <row r="189" spans="2:65" s="1" customFormat="1" ht="16.5" customHeight="1" x14ac:dyDescent="0.2">
      <c r="B189" s="32"/>
      <c r="C189" s="136" t="s">
        <v>271</v>
      </c>
      <c r="D189" s="136" t="s">
        <v>191</v>
      </c>
      <c r="E189" s="137" t="s">
        <v>523</v>
      </c>
      <c r="F189" s="138" t="s">
        <v>524</v>
      </c>
      <c r="G189" s="139" t="s">
        <v>382</v>
      </c>
      <c r="H189" s="140">
        <v>6.5519999999999996</v>
      </c>
      <c r="I189" s="141"/>
      <c r="J189" s="142">
        <f>ROUND(I189*H189,2)</f>
        <v>0</v>
      </c>
      <c r="K189" s="138" t="s">
        <v>195</v>
      </c>
      <c r="L189" s="32"/>
      <c r="M189" s="143" t="s">
        <v>1</v>
      </c>
      <c r="N189" s="144" t="s">
        <v>42</v>
      </c>
      <c r="P189" s="145">
        <f>O189*H189</f>
        <v>0</v>
      </c>
      <c r="Q189" s="145">
        <v>1.8907700000000001</v>
      </c>
      <c r="R189" s="145">
        <f>Q189*H189</f>
        <v>12.38832504</v>
      </c>
      <c r="S189" s="145">
        <v>0</v>
      </c>
      <c r="T189" s="146">
        <f>S189*H189</f>
        <v>0</v>
      </c>
      <c r="AR189" s="147" t="s">
        <v>184</v>
      </c>
      <c r="AT189" s="147" t="s">
        <v>191</v>
      </c>
      <c r="AU189" s="147" t="s">
        <v>87</v>
      </c>
      <c r="AY189" s="17" t="s">
        <v>185</v>
      </c>
      <c r="BE189" s="148">
        <f>IF(N189="základní",J189,0)</f>
        <v>0</v>
      </c>
      <c r="BF189" s="148">
        <f>IF(N189="snížená",J189,0)</f>
        <v>0</v>
      </c>
      <c r="BG189" s="148">
        <f>IF(N189="zákl. přenesená",J189,0)</f>
        <v>0</v>
      </c>
      <c r="BH189" s="148">
        <f>IF(N189="sníž. přenesená",J189,0)</f>
        <v>0</v>
      </c>
      <c r="BI189" s="148">
        <f>IF(N189="nulová",J189,0)</f>
        <v>0</v>
      </c>
      <c r="BJ189" s="17" t="s">
        <v>85</v>
      </c>
      <c r="BK189" s="148">
        <f>ROUND(I189*H189,2)</f>
        <v>0</v>
      </c>
      <c r="BL189" s="17" t="s">
        <v>184</v>
      </c>
      <c r="BM189" s="147" t="s">
        <v>1506</v>
      </c>
    </row>
    <row r="190" spans="2:65" s="1" customFormat="1" x14ac:dyDescent="0.2">
      <c r="B190" s="32"/>
      <c r="D190" s="149" t="s">
        <v>198</v>
      </c>
      <c r="F190" s="150" t="s">
        <v>526</v>
      </c>
      <c r="I190" s="151"/>
      <c r="L190" s="32"/>
      <c r="M190" s="152"/>
      <c r="T190" s="56"/>
      <c r="AT190" s="17" t="s">
        <v>198</v>
      </c>
      <c r="AU190" s="17" t="s">
        <v>87</v>
      </c>
    </row>
    <row r="191" spans="2:65" s="13" customFormat="1" x14ac:dyDescent="0.2">
      <c r="B191" s="159"/>
      <c r="D191" s="149" t="s">
        <v>199</v>
      </c>
      <c r="E191" s="160" t="s">
        <v>1</v>
      </c>
      <c r="F191" s="161" t="s">
        <v>1507</v>
      </c>
      <c r="H191" s="162">
        <v>6.5519999999999996</v>
      </c>
      <c r="I191" s="163"/>
      <c r="L191" s="159"/>
      <c r="M191" s="164"/>
      <c r="T191" s="165"/>
      <c r="AT191" s="160" t="s">
        <v>199</v>
      </c>
      <c r="AU191" s="160" t="s">
        <v>87</v>
      </c>
      <c r="AV191" s="13" t="s">
        <v>87</v>
      </c>
      <c r="AW191" s="13" t="s">
        <v>33</v>
      </c>
      <c r="AX191" s="13" t="s">
        <v>85</v>
      </c>
      <c r="AY191" s="160" t="s">
        <v>185</v>
      </c>
    </row>
    <row r="192" spans="2:65" s="1" customFormat="1" ht="16.5" customHeight="1" x14ac:dyDescent="0.2">
      <c r="B192" s="32"/>
      <c r="C192" s="136" t="s">
        <v>277</v>
      </c>
      <c r="D192" s="136" t="s">
        <v>191</v>
      </c>
      <c r="E192" s="137" t="s">
        <v>1508</v>
      </c>
      <c r="F192" s="138" t="s">
        <v>1509</v>
      </c>
      <c r="G192" s="139" t="s">
        <v>382</v>
      </c>
      <c r="H192" s="140">
        <v>0.2</v>
      </c>
      <c r="I192" s="141"/>
      <c r="J192" s="142">
        <f>ROUND(I192*H192,2)</f>
        <v>0</v>
      </c>
      <c r="K192" s="138" t="s">
        <v>195</v>
      </c>
      <c r="L192" s="32"/>
      <c r="M192" s="143" t="s">
        <v>1</v>
      </c>
      <c r="N192" s="144" t="s">
        <v>42</v>
      </c>
      <c r="P192" s="145">
        <f>O192*H192</f>
        <v>0</v>
      </c>
      <c r="Q192" s="145">
        <v>0</v>
      </c>
      <c r="R192" s="145">
        <f>Q192*H192</f>
        <v>0</v>
      </c>
      <c r="S192" s="145">
        <v>0</v>
      </c>
      <c r="T192" s="146">
        <f>S192*H192</f>
        <v>0</v>
      </c>
      <c r="AR192" s="147" t="s">
        <v>184</v>
      </c>
      <c r="AT192" s="147" t="s">
        <v>191</v>
      </c>
      <c r="AU192" s="147" t="s">
        <v>87</v>
      </c>
      <c r="AY192" s="17" t="s">
        <v>185</v>
      </c>
      <c r="BE192" s="148">
        <f>IF(N192="základní",J192,0)</f>
        <v>0</v>
      </c>
      <c r="BF192" s="148">
        <f>IF(N192="snížená",J192,0)</f>
        <v>0</v>
      </c>
      <c r="BG192" s="148">
        <f>IF(N192="zákl. přenesená",J192,0)</f>
        <v>0</v>
      </c>
      <c r="BH192" s="148">
        <f>IF(N192="sníž. přenesená",J192,0)</f>
        <v>0</v>
      </c>
      <c r="BI192" s="148">
        <f>IF(N192="nulová",J192,0)</f>
        <v>0</v>
      </c>
      <c r="BJ192" s="17" t="s">
        <v>85</v>
      </c>
      <c r="BK192" s="148">
        <f>ROUND(I192*H192,2)</f>
        <v>0</v>
      </c>
      <c r="BL192" s="17" t="s">
        <v>184</v>
      </c>
      <c r="BM192" s="147" t="s">
        <v>1510</v>
      </c>
    </row>
    <row r="193" spans="2:65" s="1" customFormat="1" ht="19.2" x14ac:dyDescent="0.2">
      <c r="B193" s="32"/>
      <c r="D193" s="149" t="s">
        <v>198</v>
      </c>
      <c r="F193" s="150" t="s">
        <v>1511</v>
      </c>
      <c r="I193" s="151"/>
      <c r="L193" s="32"/>
      <c r="M193" s="152"/>
      <c r="T193" s="56"/>
      <c r="AT193" s="17" t="s">
        <v>198</v>
      </c>
      <c r="AU193" s="17" t="s">
        <v>87</v>
      </c>
    </row>
    <row r="194" spans="2:65" s="12" customFormat="1" x14ac:dyDescent="0.2">
      <c r="B194" s="153"/>
      <c r="D194" s="149" t="s">
        <v>199</v>
      </c>
      <c r="E194" s="154" t="s">
        <v>1</v>
      </c>
      <c r="F194" s="155" t="s">
        <v>1512</v>
      </c>
      <c r="H194" s="154" t="s">
        <v>1</v>
      </c>
      <c r="I194" s="156"/>
      <c r="L194" s="153"/>
      <c r="M194" s="157"/>
      <c r="T194" s="158"/>
      <c r="AT194" s="154" t="s">
        <v>199</v>
      </c>
      <c r="AU194" s="154" t="s">
        <v>87</v>
      </c>
      <c r="AV194" s="12" t="s">
        <v>85</v>
      </c>
      <c r="AW194" s="12" t="s">
        <v>33</v>
      </c>
      <c r="AX194" s="12" t="s">
        <v>77</v>
      </c>
      <c r="AY194" s="154" t="s">
        <v>185</v>
      </c>
    </row>
    <row r="195" spans="2:65" s="13" customFormat="1" x14ac:dyDescent="0.2">
      <c r="B195" s="159"/>
      <c r="D195" s="149" t="s">
        <v>199</v>
      </c>
      <c r="E195" s="160" t="s">
        <v>1</v>
      </c>
      <c r="F195" s="161" t="s">
        <v>1513</v>
      </c>
      <c r="H195" s="162">
        <v>0.2</v>
      </c>
      <c r="I195" s="163"/>
      <c r="L195" s="159"/>
      <c r="M195" s="164"/>
      <c r="T195" s="165"/>
      <c r="AT195" s="160" t="s">
        <v>199</v>
      </c>
      <c r="AU195" s="160" t="s">
        <v>87</v>
      </c>
      <c r="AV195" s="13" t="s">
        <v>87</v>
      </c>
      <c r="AW195" s="13" t="s">
        <v>33</v>
      </c>
      <c r="AX195" s="13" t="s">
        <v>85</v>
      </c>
      <c r="AY195" s="160" t="s">
        <v>185</v>
      </c>
    </row>
    <row r="196" spans="2:65" s="1" customFormat="1" ht="16.5" customHeight="1" x14ac:dyDescent="0.2">
      <c r="B196" s="32"/>
      <c r="C196" s="136" t="s">
        <v>8</v>
      </c>
      <c r="D196" s="136" t="s">
        <v>191</v>
      </c>
      <c r="E196" s="137" t="s">
        <v>1514</v>
      </c>
      <c r="F196" s="138" t="s">
        <v>1515</v>
      </c>
      <c r="G196" s="139" t="s">
        <v>296</v>
      </c>
      <c r="H196" s="140">
        <v>2</v>
      </c>
      <c r="I196" s="141"/>
      <c r="J196" s="142">
        <f>ROUND(I196*H196,2)</f>
        <v>0</v>
      </c>
      <c r="K196" s="138" t="s">
        <v>195</v>
      </c>
      <c r="L196" s="32"/>
      <c r="M196" s="143" t="s">
        <v>1</v>
      </c>
      <c r="N196" s="144" t="s">
        <v>42</v>
      </c>
      <c r="P196" s="145">
        <f>O196*H196</f>
        <v>0</v>
      </c>
      <c r="Q196" s="145">
        <v>1.328E-2</v>
      </c>
      <c r="R196" s="145">
        <f>Q196*H196</f>
        <v>2.656E-2</v>
      </c>
      <c r="S196" s="145">
        <v>0</v>
      </c>
      <c r="T196" s="146">
        <f>S196*H196</f>
        <v>0</v>
      </c>
      <c r="AR196" s="147" t="s">
        <v>184</v>
      </c>
      <c r="AT196" s="147" t="s">
        <v>191</v>
      </c>
      <c r="AU196" s="147" t="s">
        <v>87</v>
      </c>
      <c r="AY196" s="17" t="s">
        <v>185</v>
      </c>
      <c r="BE196" s="148">
        <f>IF(N196="základní",J196,0)</f>
        <v>0</v>
      </c>
      <c r="BF196" s="148">
        <f>IF(N196="snížená",J196,0)</f>
        <v>0</v>
      </c>
      <c r="BG196" s="148">
        <f>IF(N196="zákl. přenesená",J196,0)</f>
        <v>0</v>
      </c>
      <c r="BH196" s="148">
        <f>IF(N196="sníž. přenesená",J196,0)</f>
        <v>0</v>
      </c>
      <c r="BI196" s="148">
        <f>IF(N196="nulová",J196,0)</f>
        <v>0</v>
      </c>
      <c r="BJ196" s="17" t="s">
        <v>85</v>
      </c>
      <c r="BK196" s="148">
        <f>ROUND(I196*H196,2)</f>
        <v>0</v>
      </c>
      <c r="BL196" s="17" t="s">
        <v>184</v>
      </c>
      <c r="BM196" s="147" t="s">
        <v>1516</v>
      </c>
    </row>
    <row r="197" spans="2:65" s="1" customFormat="1" x14ac:dyDescent="0.2">
      <c r="B197" s="32"/>
      <c r="D197" s="149" t="s">
        <v>198</v>
      </c>
      <c r="F197" s="150" t="s">
        <v>1517</v>
      </c>
      <c r="I197" s="151"/>
      <c r="L197" s="32"/>
      <c r="M197" s="152"/>
      <c r="T197" s="56"/>
      <c r="AT197" s="17" t="s">
        <v>198</v>
      </c>
      <c r="AU197" s="17" t="s">
        <v>87</v>
      </c>
    </row>
    <row r="198" spans="2:65" s="13" customFormat="1" x14ac:dyDescent="0.2">
      <c r="B198" s="159"/>
      <c r="D198" s="149" t="s">
        <v>199</v>
      </c>
      <c r="E198" s="160" t="s">
        <v>1</v>
      </c>
      <c r="F198" s="161" t="s">
        <v>1518</v>
      </c>
      <c r="H198" s="162">
        <v>2</v>
      </c>
      <c r="I198" s="163"/>
      <c r="L198" s="159"/>
      <c r="M198" s="164"/>
      <c r="T198" s="165"/>
      <c r="AT198" s="160" t="s">
        <v>199</v>
      </c>
      <c r="AU198" s="160" t="s">
        <v>87</v>
      </c>
      <c r="AV198" s="13" t="s">
        <v>87</v>
      </c>
      <c r="AW198" s="13" t="s">
        <v>33</v>
      </c>
      <c r="AX198" s="13" t="s">
        <v>85</v>
      </c>
      <c r="AY198" s="160" t="s">
        <v>185</v>
      </c>
    </row>
    <row r="199" spans="2:65" s="1" customFormat="1" ht="16.5" customHeight="1" x14ac:dyDescent="0.2">
      <c r="B199" s="32"/>
      <c r="C199" s="136" t="s">
        <v>387</v>
      </c>
      <c r="D199" s="136" t="s">
        <v>191</v>
      </c>
      <c r="E199" s="137" t="s">
        <v>1519</v>
      </c>
      <c r="F199" s="138" t="s">
        <v>1520</v>
      </c>
      <c r="G199" s="139" t="s">
        <v>296</v>
      </c>
      <c r="H199" s="140">
        <v>2</v>
      </c>
      <c r="I199" s="141"/>
      <c r="J199" s="142">
        <f>ROUND(I199*H199,2)</f>
        <v>0</v>
      </c>
      <c r="K199" s="138" t="s">
        <v>195</v>
      </c>
      <c r="L199" s="32"/>
      <c r="M199" s="143" t="s">
        <v>1</v>
      </c>
      <c r="N199" s="144" t="s">
        <v>42</v>
      </c>
      <c r="P199" s="145">
        <f>O199*H199</f>
        <v>0</v>
      </c>
      <c r="Q199" s="145">
        <v>0</v>
      </c>
      <c r="R199" s="145">
        <f>Q199*H199</f>
        <v>0</v>
      </c>
      <c r="S199" s="145">
        <v>0</v>
      </c>
      <c r="T199" s="146">
        <f>S199*H199</f>
        <v>0</v>
      </c>
      <c r="AR199" s="147" t="s">
        <v>184</v>
      </c>
      <c r="AT199" s="147" t="s">
        <v>191</v>
      </c>
      <c r="AU199" s="147" t="s">
        <v>87</v>
      </c>
      <c r="AY199" s="17" t="s">
        <v>185</v>
      </c>
      <c r="BE199" s="148">
        <f>IF(N199="základní",J199,0)</f>
        <v>0</v>
      </c>
      <c r="BF199" s="148">
        <f>IF(N199="snížená",J199,0)</f>
        <v>0</v>
      </c>
      <c r="BG199" s="148">
        <f>IF(N199="zákl. přenesená",J199,0)</f>
        <v>0</v>
      </c>
      <c r="BH199" s="148">
        <f>IF(N199="sníž. přenesená",J199,0)</f>
        <v>0</v>
      </c>
      <c r="BI199" s="148">
        <f>IF(N199="nulová",J199,0)</f>
        <v>0</v>
      </c>
      <c r="BJ199" s="17" t="s">
        <v>85</v>
      </c>
      <c r="BK199" s="148">
        <f>ROUND(I199*H199,2)</f>
        <v>0</v>
      </c>
      <c r="BL199" s="17" t="s">
        <v>184</v>
      </c>
      <c r="BM199" s="147" t="s">
        <v>1521</v>
      </c>
    </row>
    <row r="200" spans="2:65" s="1" customFormat="1" x14ac:dyDescent="0.2">
      <c r="B200" s="32"/>
      <c r="D200" s="149" t="s">
        <v>198</v>
      </c>
      <c r="F200" s="150" t="s">
        <v>1522</v>
      </c>
      <c r="I200" s="151"/>
      <c r="L200" s="32"/>
      <c r="M200" s="152"/>
      <c r="T200" s="56"/>
      <c r="AT200" s="17" t="s">
        <v>198</v>
      </c>
      <c r="AU200" s="17" t="s">
        <v>87</v>
      </c>
    </row>
    <row r="201" spans="2:65" s="13" customFormat="1" x14ac:dyDescent="0.2">
      <c r="B201" s="159"/>
      <c r="D201" s="149" t="s">
        <v>199</v>
      </c>
      <c r="E201" s="160" t="s">
        <v>1</v>
      </c>
      <c r="F201" s="161" t="s">
        <v>1523</v>
      </c>
      <c r="H201" s="162">
        <v>2</v>
      </c>
      <c r="I201" s="163"/>
      <c r="L201" s="159"/>
      <c r="M201" s="164"/>
      <c r="T201" s="165"/>
      <c r="AT201" s="160" t="s">
        <v>199</v>
      </c>
      <c r="AU201" s="160" t="s">
        <v>87</v>
      </c>
      <c r="AV201" s="13" t="s">
        <v>87</v>
      </c>
      <c r="AW201" s="13" t="s">
        <v>33</v>
      </c>
      <c r="AX201" s="13" t="s">
        <v>85</v>
      </c>
      <c r="AY201" s="160" t="s">
        <v>185</v>
      </c>
    </row>
    <row r="202" spans="2:65" s="11" customFormat="1" ht="22.95" customHeight="1" x14ac:dyDescent="0.25">
      <c r="B202" s="124"/>
      <c r="D202" s="125" t="s">
        <v>76</v>
      </c>
      <c r="E202" s="134" t="s">
        <v>236</v>
      </c>
      <c r="F202" s="134" t="s">
        <v>705</v>
      </c>
      <c r="I202" s="127"/>
      <c r="J202" s="135">
        <f>BK202</f>
        <v>0</v>
      </c>
      <c r="L202" s="124"/>
      <c r="M202" s="129"/>
      <c r="P202" s="130">
        <f>SUM(P203:P339)</f>
        <v>0</v>
      </c>
      <c r="R202" s="130">
        <f>SUM(R203:R339)</f>
        <v>1.07840436</v>
      </c>
      <c r="T202" s="131">
        <f>SUM(T203:T339)</f>
        <v>2.0984000000000003</v>
      </c>
      <c r="AR202" s="125" t="s">
        <v>85</v>
      </c>
      <c r="AT202" s="132" t="s">
        <v>76</v>
      </c>
      <c r="AU202" s="132" t="s">
        <v>85</v>
      </c>
      <c r="AY202" s="125" t="s">
        <v>185</v>
      </c>
      <c r="BK202" s="133">
        <f>SUM(BK203:BK339)</f>
        <v>0</v>
      </c>
    </row>
    <row r="203" spans="2:65" s="1" customFormat="1" ht="16.5" customHeight="1" x14ac:dyDescent="0.2">
      <c r="B203" s="32"/>
      <c r="C203" s="136" t="s">
        <v>393</v>
      </c>
      <c r="D203" s="136" t="s">
        <v>191</v>
      </c>
      <c r="E203" s="137" t="s">
        <v>1524</v>
      </c>
      <c r="F203" s="138" t="s">
        <v>1525</v>
      </c>
      <c r="G203" s="139" t="s">
        <v>365</v>
      </c>
      <c r="H203" s="140">
        <v>47</v>
      </c>
      <c r="I203" s="141"/>
      <c r="J203" s="142">
        <f>ROUND(I203*H203,2)</f>
        <v>0</v>
      </c>
      <c r="K203" s="138" t="s">
        <v>195</v>
      </c>
      <c r="L203" s="32"/>
      <c r="M203" s="143" t="s">
        <v>1</v>
      </c>
      <c r="N203" s="144" t="s">
        <v>42</v>
      </c>
      <c r="P203" s="145">
        <f>O203*H203</f>
        <v>0</v>
      </c>
      <c r="Q203" s="145">
        <v>0</v>
      </c>
      <c r="R203" s="145">
        <f>Q203*H203</f>
        <v>0</v>
      </c>
      <c r="S203" s="145">
        <v>4.3999999999999997E-2</v>
      </c>
      <c r="T203" s="146">
        <f>S203*H203</f>
        <v>2.0680000000000001</v>
      </c>
      <c r="AR203" s="147" t="s">
        <v>184</v>
      </c>
      <c r="AT203" s="147" t="s">
        <v>191</v>
      </c>
      <c r="AU203" s="147" t="s">
        <v>87</v>
      </c>
      <c r="AY203" s="17" t="s">
        <v>185</v>
      </c>
      <c r="BE203" s="148">
        <f>IF(N203="základní",J203,0)</f>
        <v>0</v>
      </c>
      <c r="BF203" s="148">
        <f>IF(N203="snížená",J203,0)</f>
        <v>0</v>
      </c>
      <c r="BG203" s="148">
        <f>IF(N203="zákl. přenesená",J203,0)</f>
        <v>0</v>
      </c>
      <c r="BH203" s="148">
        <f>IF(N203="sníž. přenesená",J203,0)</f>
        <v>0</v>
      </c>
      <c r="BI203" s="148">
        <f>IF(N203="nulová",J203,0)</f>
        <v>0</v>
      </c>
      <c r="BJ203" s="17" t="s">
        <v>85</v>
      </c>
      <c r="BK203" s="148">
        <f>ROUND(I203*H203,2)</f>
        <v>0</v>
      </c>
      <c r="BL203" s="17" t="s">
        <v>184</v>
      </c>
      <c r="BM203" s="147" t="s">
        <v>1526</v>
      </c>
    </row>
    <row r="204" spans="2:65" s="1" customFormat="1" x14ac:dyDescent="0.2">
      <c r="B204" s="32"/>
      <c r="D204" s="149" t="s">
        <v>198</v>
      </c>
      <c r="F204" s="150" t="s">
        <v>1527</v>
      </c>
      <c r="I204" s="151"/>
      <c r="L204" s="32"/>
      <c r="M204" s="152"/>
      <c r="T204" s="56"/>
      <c r="AT204" s="17" t="s">
        <v>198</v>
      </c>
      <c r="AU204" s="17" t="s">
        <v>87</v>
      </c>
    </row>
    <row r="205" spans="2:65" s="12" customFormat="1" x14ac:dyDescent="0.2">
      <c r="B205" s="153"/>
      <c r="D205" s="149" t="s">
        <v>199</v>
      </c>
      <c r="E205" s="154" t="s">
        <v>1</v>
      </c>
      <c r="F205" s="155" t="s">
        <v>1528</v>
      </c>
      <c r="H205" s="154" t="s">
        <v>1</v>
      </c>
      <c r="I205" s="156"/>
      <c r="L205" s="153"/>
      <c r="M205" s="157"/>
      <c r="T205" s="158"/>
      <c r="AT205" s="154" t="s">
        <v>199</v>
      </c>
      <c r="AU205" s="154" t="s">
        <v>87</v>
      </c>
      <c r="AV205" s="12" t="s">
        <v>85</v>
      </c>
      <c r="AW205" s="12" t="s">
        <v>33</v>
      </c>
      <c r="AX205" s="12" t="s">
        <v>77</v>
      </c>
      <c r="AY205" s="154" t="s">
        <v>185</v>
      </c>
    </row>
    <row r="206" spans="2:65" s="13" customFormat="1" x14ac:dyDescent="0.2">
      <c r="B206" s="159"/>
      <c r="D206" s="149" t="s">
        <v>199</v>
      </c>
      <c r="E206" s="160" t="s">
        <v>1</v>
      </c>
      <c r="F206" s="161" t="s">
        <v>1529</v>
      </c>
      <c r="H206" s="162">
        <v>47</v>
      </c>
      <c r="I206" s="163"/>
      <c r="L206" s="159"/>
      <c r="M206" s="164"/>
      <c r="T206" s="165"/>
      <c r="AT206" s="160" t="s">
        <v>199</v>
      </c>
      <c r="AU206" s="160" t="s">
        <v>87</v>
      </c>
      <c r="AV206" s="13" t="s">
        <v>87</v>
      </c>
      <c r="AW206" s="13" t="s">
        <v>33</v>
      </c>
      <c r="AX206" s="13" t="s">
        <v>85</v>
      </c>
      <c r="AY206" s="160" t="s">
        <v>185</v>
      </c>
    </row>
    <row r="207" spans="2:65" s="1" customFormat="1" ht="16.5" customHeight="1" x14ac:dyDescent="0.2">
      <c r="B207" s="32"/>
      <c r="C207" s="136" t="s">
        <v>399</v>
      </c>
      <c r="D207" s="136" t="s">
        <v>191</v>
      </c>
      <c r="E207" s="137" t="s">
        <v>1530</v>
      </c>
      <c r="F207" s="138" t="s">
        <v>1531</v>
      </c>
      <c r="G207" s="139" t="s">
        <v>365</v>
      </c>
      <c r="H207" s="140">
        <v>25</v>
      </c>
      <c r="I207" s="141"/>
      <c r="J207" s="142">
        <f>ROUND(I207*H207,2)</f>
        <v>0</v>
      </c>
      <c r="K207" s="138" t="s">
        <v>195</v>
      </c>
      <c r="L207" s="32"/>
      <c r="M207" s="143" t="s">
        <v>1</v>
      </c>
      <c r="N207" s="144" t="s">
        <v>42</v>
      </c>
      <c r="P207" s="145">
        <f>O207*H207</f>
        <v>0</v>
      </c>
      <c r="Q207" s="145">
        <v>0</v>
      </c>
      <c r="R207" s="145">
        <f>Q207*H207</f>
        <v>0</v>
      </c>
      <c r="S207" s="145">
        <v>0</v>
      </c>
      <c r="T207" s="146">
        <f>S207*H207</f>
        <v>0</v>
      </c>
      <c r="AR207" s="147" t="s">
        <v>184</v>
      </c>
      <c r="AT207" s="147" t="s">
        <v>191</v>
      </c>
      <c r="AU207" s="147" t="s">
        <v>87</v>
      </c>
      <c r="AY207" s="17" t="s">
        <v>185</v>
      </c>
      <c r="BE207" s="148">
        <f>IF(N207="základní",J207,0)</f>
        <v>0</v>
      </c>
      <c r="BF207" s="148">
        <f>IF(N207="snížená",J207,0)</f>
        <v>0</v>
      </c>
      <c r="BG207" s="148">
        <f>IF(N207="zákl. přenesená",J207,0)</f>
        <v>0</v>
      </c>
      <c r="BH207" s="148">
        <f>IF(N207="sníž. přenesená",J207,0)</f>
        <v>0</v>
      </c>
      <c r="BI207" s="148">
        <f>IF(N207="nulová",J207,0)</f>
        <v>0</v>
      </c>
      <c r="BJ207" s="17" t="s">
        <v>85</v>
      </c>
      <c r="BK207" s="148">
        <f>ROUND(I207*H207,2)</f>
        <v>0</v>
      </c>
      <c r="BL207" s="17" t="s">
        <v>184</v>
      </c>
      <c r="BM207" s="147" t="s">
        <v>1532</v>
      </c>
    </row>
    <row r="208" spans="2:65" s="1" customFormat="1" x14ac:dyDescent="0.2">
      <c r="B208" s="32"/>
      <c r="D208" s="149" t="s">
        <v>198</v>
      </c>
      <c r="F208" s="150" t="s">
        <v>1533</v>
      </c>
      <c r="I208" s="151"/>
      <c r="L208" s="32"/>
      <c r="M208" s="152"/>
      <c r="T208" s="56"/>
      <c r="AT208" s="17" t="s">
        <v>198</v>
      </c>
      <c r="AU208" s="17" t="s">
        <v>87</v>
      </c>
    </row>
    <row r="209" spans="2:65" s="12" customFormat="1" x14ac:dyDescent="0.2">
      <c r="B209" s="153"/>
      <c r="D209" s="149" t="s">
        <v>199</v>
      </c>
      <c r="E209" s="154" t="s">
        <v>1</v>
      </c>
      <c r="F209" s="155" t="s">
        <v>1534</v>
      </c>
      <c r="H209" s="154" t="s">
        <v>1</v>
      </c>
      <c r="I209" s="156"/>
      <c r="L209" s="153"/>
      <c r="M209" s="157"/>
      <c r="T209" s="158"/>
      <c r="AT209" s="154" t="s">
        <v>199</v>
      </c>
      <c r="AU209" s="154" t="s">
        <v>87</v>
      </c>
      <c r="AV209" s="12" t="s">
        <v>85</v>
      </c>
      <c r="AW209" s="12" t="s">
        <v>33</v>
      </c>
      <c r="AX209" s="12" t="s">
        <v>77</v>
      </c>
      <c r="AY209" s="154" t="s">
        <v>185</v>
      </c>
    </row>
    <row r="210" spans="2:65" s="13" customFormat="1" x14ac:dyDescent="0.2">
      <c r="B210" s="159"/>
      <c r="D210" s="149" t="s">
        <v>199</v>
      </c>
      <c r="E210" s="160" t="s">
        <v>1</v>
      </c>
      <c r="F210" s="161" t="s">
        <v>1535</v>
      </c>
      <c r="H210" s="162">
        <v>25</v>
      </c>
      <c r="I210" s="163"/>
      <c r="L210" s="159"/>
      <c r="M210" s="164"/>
      <c r="T210" s="165"/>
      <c r="AT210" s="160" t="s">
        <v>199</v>
      </c>
      <c r="AU210" s="160" t="s">
        <v>87</v>
      </c>
      <c r="AV210" s="13" t="s">
        <v>87</v>
      </c>
      <c r="AW210" s="13" t="s">
        <v>33</v>
      </c>
      <c r="AX210" s="13" t="s">
        <v>85</v>
      </c>
      <c r="AY210" s="160" t="s">
        <v>185</v>
      </c>
    </row>
    <row r="211" spans="2:65" s="1" customFormat="1" ht="16.5" customHeight="1" x14ac:dyDescent="0.2">
      <c r="B211" s="32"/>
      <c r="C211" s="176" t="s">
        <v>406</v>
      </c>
      <c r="D211" s="176" t="s">
        <v>455</v>
      </c>
      <c r="E211" s="177" t="s">
        <v>1536</v>
      </c>
      <c r="F211" s="178" t="s">
        <v>1537</v>
      </c>
      <c r="G211" s="179" t="s">
        <v>365</v>
      </c>
      <c r="H211" s="180">
        <v>25.375</v>
      </c>
      <c r="I211" s="181"/>
      <c r="J211" s="182">
        <f>ROUND(I211*H211,2)</f>
        <v>0</v>
      </c>
      <c r="K211" s="178" t="s">
        <v>195</v>
      </c>
      <c r="L211" s="183"/>
      <c r="M211" s="184" t="s">
        <v>1</v>
      </c>
      <c r="N211" s="185" t="s">
        <v>42</v>
      </c>
      <c r="P211" s="145">
        <f>O211*H211</f>
        <v>0</v>
      </c>
      <c r="Q211" s="145">
        <v>2.7999999999999998E-4</v>
      </c>
      <c r="R211" s="145">
        <f>Q211*H211</f>
        <v>7.1049999999999993E-3</v>
      </c>
      <c r="S211" s="145">
        <v>0</v>
      </c>
      <c r="T211" s="146">
        <f>S211*H211</f>
        <v>0</v>
      </c>
      <c r="AR211" s="147" t="s">
        <v>236</v>
      </c>
      <c r="AT211" s="147" t="s">
        <v>455</v>
      </c>
      <c r="AU211" s="147" t="s">
        <v>87</v>
      </c>
      <c r="AY211" s="17" t="s">
        <v>185</v>
      </c>
      <c r="BE211" s="148">
        <f>IF(N211="základní",J211,0)</f>
        <v>0</v>
      </c>
      <c r="BF211" s="148">
        <f>IF(N211="snížená",J211,0)</f>
        <v>0</v>
      </c>
      <c r="BG211" s="148">
        <f>IF(N211="zákl. přenesená",J211,0)</f>
        <v>0</v>
      </c>
      <c r="BH211" s="148">
        <f>IF(N211="sníž. přenesená",J211,0)</f>
        <v>0</v>
      </c>
      <c r="BI211" s="148">
        <f>IF(N211="nulová",J211,0)</f>
        <v>0</v>
      </c>
      <c r="BJ211" s="17" t="s">
        <v>85</v>
      </c>
      <c r="BK211" s="148">
        <f>ROUND(I211*H211,2)</f>
        <v>0</v>
      </c>
      <c r="BL211" s="17" t="s">
        <v>184</v>
      </c>
      <c r="BM211" s="147" t="s">
        <v>1538</v>
      </c>
    </row>
    <row r="212" spans="2:65" s="1" customFormat="1" x14ac:dyDescent="0.2">
      <c r="B212" s="32"/>
      <c r="D212" s="149" t="s">
        <v>198</v>
      </c>
      <c r="F212" s="150" t="s">
        <v>1537</v>
      </c>
      <c r="I212" s="151"/>
      <c r="L212" s="32"/>
      <c r="M212" s="152"/>
      <c r="T212" s="56"/>
      <c r="AT212" s="17" t="s">
        <v>198</v>
      </c>
      <c r="AU212" s="17" t="s">
        <v>87</v>
      </c>
    </row>
    <row r="213" spans="2:65" s="13" customFormat="1" x14ac:dyDescent="0.2">
      <c r="B213" s="159"/>
      <c r="D213" s="149" t="s">
        <v>199</v>
      </c>
      <c r="E213" s="160" t="s">
        <v>1</v>
      </c>
      <c r="F213" s="161" t="s">
        <v>1539</v>
      </c>
      <c r="H213" s="162">
        <v>25</v>
      </c>
      <c r="I213" s="163"/>
      <c r="L213" s="159"/>
      <c r="M213" s="164"/>
      <c r="T213" s="165"/>
      <c r="AT213" s="160" t="s">
        <v>199</v>
      </c>
      <c r="AU213" s="160" t="s">
        <v>87</v>
      </c>
      <c r="AV213" s="13" t="s">
        <v>87</v>
      </c>
      <c r="AW213" s="13" t="s">
        <v>33</v>
      </c>
      <c r="AX213" s="13" t="s">
        <v>85</v>
      </c>
      <c r="AY213" s="160" t="s">
        <v>185</v>
      </c>
    </row>
    <row r="214" spans="2:65" s="12" customFormat="1" x14ac:dyDescent="0.2">
      <c r="B214" s="153"/>
      <c r="D214" s="149" t="s">
        <v>199</v>
      </c>
      <c r="E214" s="154" t="s">
        <v>1</v>
      </c>
      <c r="F214" s="155" t="s">
        <v>1540</v>
      </c>
      <c r="H214" s="154" t="s">
        <v>1</v>
      </c>
      <c r="I214" s="156"/>
      <c r="L214" s="153"/>
      <c r="M214" s="157"/>
      <c r="T214" s="158"/>
      <c r="AT214" s="154" t="s">
        <v>199</v>
      </c>
      <c r="AU214" s="154" t="s">
        <v>87</v>
      </c>
      <c r="AV214" s="12" t="s">
        <v>85</v>
      </c>
      <c r="AW214" s="12" t="s">
        <v>33</v>
      </c>
      <c r="AX214" s="12" t="s">
        <v>77</v>
      </c>
      <c r="AY214" s="154" t="s">
        <v>185</v>
      </c>
    </row>
    <row r="215" spans="2:65" s="13" customFormat="1" x14ac:dyDescent="0.2">
      <c r="B215" s="159"/>
      <c r="D215" s="149" t="s">
        <v>199</v>
      </c>
      <c r="F215" s="161" t="s">
        <v>1541</v>
      </c>
      <c r="H215" s="162">
        <v>25.375</v>
      </c>
      <c r="I215" s="163"/>
      <c r="L215" s="159"/>
      <c r="M215" s="164"/>
      <c r="T215" s="165"/>
      <c r="AT215" s="160" t="s">
        <v>199</v>
      </c>
      <c r="AU215" s="160" t="s">
        <v>87</v>
      </c>
      <c r="AV215" s="13" t="s">
        <v>87</v>
      </c>
      <c r="AW215" s="13" t="s">
        <v>4</v>
      </c>
      <c r="AX215" s="13" t="s">
        <v>85</v>
      </c>
      <c r="AY215" s="160" t="s">
        <v>185</v>
      </c>
    </row>
    <row r="216" spans="2:65" s="1" customFormat="1" ht="16.5" customHeight="1" x14ac:dyDescent="0.2">
      <c r="B216" s="32"/>
      <c r="C216" s="136" t="s">
        <v>412</v>
      </c>
      <c r="D216" s="136" t="s">
        <v>191</v>
      </c>
      <c r="E216" s="137" t="s">
        <v>1542</v>
      </c>
      <c r="F216" s="138" t="s">
        <v>1543</v>
      </c>
      <c r="G216" s="139" t="s">
        <v>365</v>
      </c>
      <c r="H216" s="140">
        <v>83</v>
      </c>
      <c r="I216" s="141"/>
      <c r="J216" s="142">
        <f>ROUND(I216*H216,2)</f>
        <v>0</v>
      </c>
      <c r="K216" s="138" t="s">
        <v>195</v>
      </c>
      <c r="L216" s="32"/>
      <c r="M216" s="143" t="s">
        <v>1</v>
      </c>
      <c r="N216" s="144" t="s">
        <v>42</v>
      </c>
      <c r="P216" s="145">
        <f>O216*H216</f>
        <v>0</v>
      </c>
      <c r="Q216" s="145">
        <v>0</v>
      </c>
      <c r="R216" s="145">
        <f>Q216*H216</f>
        <v>0</v>
      </c>
      <c r="S216" s="145">
        <v>0</v>
      </c>
      <c r="T216" s="146">
        <f>S216*H216</f>
        <v>0</v>
      </c>
      <c r="AR216" s="147" t="s">
        <v>184</v>
      </c>
      <c r="AT216" s="147" t="s">
        <v>191</v>
      </c>
      <c r="AU216" s="147" t="s">
        <v>87</v>
      </c>
      <c r="AY216" s="17" t="s">
        <v>185</v>
      </c>
      <c r="BE216" s="148">
        <f>IF(N216="základní",J216,0)</f>
        <v>0</v>
      </c>
      <c r="BF216" s="148">
        <f>IF(N216="snížená",J216,0)</f>
        <v>0</v>
      </c>
      <c r="BG216" s="148">
        <f>IF(N216="zákl. přenesená",J216,0)</f>
        <v>0</v>
      </c>
      <c r="BH216" s="148">
        <f>IF(N216="sníž. přenesená",J216,0)</f>
        <v>0</v>
      </c>
      <c r="BI216" s="148">
        <f>IF(N216="nulová",J216,0)</f>
        <v>0</v>
      </c>
      <c r="BJ216" s="17" t="s">
        <v>85</v>
      </c>
      <c r="BK216" s="148">
        <f>ROUND(I216*H216,2)</f>
        <v>0</v>
      </c>
      <c r="BL216" s="17" t="s">
        <v>184</v>
      </c>
      <c r="BM216" s="147" t="s">
        <v>1544</v>
      </c>
    </row>
    <row r="217" spans="2:65" s="1" customFormat="1" x14ac:dyDescent="0.2">
      <c r="B217" s="32"/>
      <c r="D217" s="149" t="s">
        <v>198</v>
      </c>
      <c r="F217" s="150" t="s">
        <v>1545</v>
      </c>
      <c r="I217" s="151"/>
      <c r="L217" s="32"/>
      <c r="M217" s="152"/>
      <c r="T217" s="56"/>
      <c r="AT217" s="17" t="s">
        <v>198</v>
      </c>
      <c r="AU217" s="17" t="s">
        <v>87</v>
      </c>
    </row>
    <row r="218" spans="2:65" s="12" customFormat="1" x14ac:dyDescent="0.2">
      <c r="B218" s="153"/>
      <c r="D218" s="149" t="s">
        <v>199</v>
      </c>
      <c r="E218" s="154" t="s">
        <v>1</v>
      </c>
      <c r="F218" s="155" t="s">
        <v>1546</v>
      </c>
      <c r="H218" s="154" t="s">
        <v>1</v>
      </c>
      <c r="I218" s="156"/>
      <c r="L218" s="153"/>
      <c r="M218" s="157"/>
      <c r="T218" s="158"/>
      <c r="AT218" s="154" t="s">
        <v>199</v>
      </c>
      <c r="AU218" s="154" t="s">
        <v>87</v>
      </c>
      <c r="AV218" s="12" t="s">
        <v>85</v>
      </c>
      <c r="AW218" s="12" t="s">
        <v>33</v>
      </c>
      <c r="AX218" s="12" t="s">
        <v>77</v>
      </c>
      <c r="AY218" s="154" t="s">
        <v>185</v>
      </c>
    </row>
    <row r="219" spans="2:65" s="12" customFormat="1" x14ac:dyDescent="0.2">
      <c r="B219" s="153"/>
      <c r="D219" s="149" t="s">
        <v>199</v>
      </c>
      <c r="E219" s="154" t="s">
        <v>1</v>
      </c>
      <c r="F219" s="155" t="s">
        <v>1547</v>
      </c>
      <c r="H219" s="154" t="s">
        <v>1</v>
      </c>
      <c r="I219" s="156"/>
      <c r="L219" s="153"/>
      <c r="M219" s="157"/>
      <c r="T219" s="158"/>
      <c r="AT219" s="154" t="s">
        <v>199</v>
      </c>
      <c r="AU219" s="154" t="s">
        <v>87</v>
      </c>
      <c r="AV219" s="12" t="s">
        <v>85</v>
      </c>
      <c r="AW219" s="12" t="s">
        <v>33</v>
      </c>
      <c r="AX219" s="12" t="s">
        <v>77</v>
      </c>
      <c r="AY219" s="154" t="s">
        <v>185</v>
      </c>
    </row>
    <row r="220" spans="2:65" s="13" customFormat="1" x14ac:dyDescent="0.2">
      <c r="B220" s="159"/>
      <c r="D220" s="149" t="s">
        <v>199</v>
      </c>
      <c r="E220" s="160" t="s">
        <v>1</v>
      </c>
      <c r="F220" s="161" t="s">
        <v>1548</v>
      </c>
      <c r="H220" s="162">
        <v>83</v>
      </c>
      <c r="I220" s="163"/>
      <c r="L220" s="159"/>
      <c r="M220" s="164"/>
      <c r="T220" s="165"/>
      <c r="AT220" s="160" t="s">
        <v>199</v>
      </c>
      <c r="AU220" s="160" t="s">
        <v>87</v>
      </c>
      <c r="AV220" s="13" t="s">
        <v>87</v>
      </c>
      <c r="AW220" s="13" t="s">
        <v>33</v>
      </c>
      <c r="AX220" s="13" t="s">
        <v>85</v>
      </c>
      <c r="AY220" s="160" t="s">
        <v>185</v>
      </c>
    </row>
    <row r="221" spans="2:65" s="1" customFormat="1" ht="16.5" customHeight="1" x14ac:dyDescent="0.2">
      <c r="B221" s="32"/>
      <c r="C221" s="176" t="s">
        <v>7</v>
      </c>
      <c r="D221" s="176" t="s">
        <v>455</v>
      </c>
      <c r="E221" s="177" t="s">
        <v>1549</v>
      </c>
      <c r="F221" s="178" t="s">
        <v>1550</v>
      </c>
      <c r="G221" s="179" t="s">
        <v>365</v>
      </c>
      <c r="H221" s="180">
        <v>84.245000000000005</v>
      </c>
      <c r="I221" s="181"/>
      <c r="J221" s="182">
        <f>ROUND(I221*H221,2)</f>
        <v>0</v>
      </c>
      <c r="K221" s="178" t="s">
        <v>195</v>
      </c>
      <c r="L221" s="183"/>
      <c r="M221" s="184" t="s">
        <v>1</v>
      </c>
      <c r="N221" s="185" t="s">
        <v>42</v>
      </c>
      <c r="P221" s="145">
        <f>O221*H221</f>
        <v>0</v>
      </c>
      <c r="Q221" s="145">
        <v>1.06E-3</v>
      </c>
      <c r="R221" s="145">
        <f>Q221*H221</f>
        <v>8.9299699999999996E-2</v>
      </c>
      <c r="S221" s="145">
        <v>0</v>
      </c>
      <c r="T221" s="146">
        <f>S221*H221</f>
        <v>0</v>
      </c>
      <c r="AR221" s="147" t="s">
        <v>236</v>
      </c>
      <c r="AT221" s="147" t="s">
        <v>455</v>
      </c>
      <c r="AU221" s="147" t="s">
        <v>87</v>
      </c>
      <c r="AY221" s="17" t="s">
        <v>185</v>
      </c>
      <c r="BE221" s="148">
        <f>IF(N221="základní",J221,0)</f>
        <v>0</v>
      </c>
      <c r="BF221" s="148">
        <f>IF(N221="snížená",J221,0)</f>
        <v>0</v>
      </c>
      <c r="BG221" s="148">
        <f>IF(N221="zákl. přenesená",J221,0)</f>
        <v>0</v>
      </c>
      <c r="BH221" s="148">
        <f>IF(N221="sníž. přenesená",J221,0)</f>
        <v>0</v>
      </c>
      <c r="BI221" s="148">
        <f>IF(N221="nulová",J221,0)</f>
        <v>0</v>
      </c>
      <c r="BJ221" s="17" t="s">
        <v>85</v>
      </c>
      <c r="BK221" s="148">
        <f>ROUND(I221*H221,2)</f>
        <v>0</v>
      </c>
      <c r="BL221" s="17" t="s">
        <v>184</v>
      </c>
      <c r="BM221" s="147" t="s">
        <v>1551</v>
      </c>
    </row>
    <row r="222" spans="2:65" s="1" customFormat="1" x14ac:dyDescent="0.2">
      <c r="B222" s="32"/>
      <c r="D222" s="149" t="s">
        <v>198</v>
      </c>
      <c r="F222" s="150" t="s">
        <v>1550</v>
      </c>
      <c r="I222" s="151"/>
      <c r="L222" s="32"/>
      <c r="M222" s="152"/>
      <c r="T222" s="56"/>
      <c r="AT222" s="17" t="s">
        <v>198</v>
      </c>
      <c r="AU222" s="17" t="s">
        <v>87</v>
      </c>
    </row>
    <row r="223" spans="2:65" s="13" customFormat="1" x14ac:dyDescent="0.2">
      <c r="B223" s="159"/>
      <c r="D223" s="149" t="s">
        <v>199</v>
      </c>
      <c r="E223" s="160" t="s">
        <v>1</v>
      </c>
      <c r="F223" s="161" t="s">
        <v>1552</v>
      </c>
      <c r="H223" s="162">
        <v>83</v>
      </c>
      <c r="I223" s="163"/>
      <c r="L223" s="159"/>
      <c r="M223" s="164"/>
      <c r="T223" s="165"/>
      <c r="AT223" s="160" t="s">
        <v>199</v>
      </c>
      <c r="AU223" s="160" t="s">
        <v>87</v>
      </c>
      <c r="AV223" s="13" t="s">
        <v>87</v>
      </c>
      <c r="AW223" s="13" t="s">
        <v>33</v>
      </c>
      <c r="AX223" s="13" t="s">
        <v>85</v>
      </c>
      <c r="AY223" s="160" t="s">
        <v>185</v>
      </c>
    </row>
    <row r="224" spans="2:65" s="12" customFormat="1" x14ac:dyDescent="0.2">
      <c r="B224" s="153"/>
      <c r="D224" s="149" t="s">
        <v>199</v>
      </c>
      <c r="E224" s="154" t="s">
        <v>1</v>
      </c>
      <c r="F224" s="155" t="s">
        <v>1540</v>
      </c>
      <c r="H224" s="154" t="s">
        <v>1</v>
      </c>
      <c r="I224" s="156"/>
      <c r="L224" s="153"/>
      <c r="M224" s="157"/>
      <c r="T224" s="158"/>
      <c r="AT224" s="154" t="s">
        <v>199</v>
      </c>
      <c r="AU224" s="154" t="s">
        <v>87</v>
      </c>
      <c r="AV224" s="12" t="s">
        <v>85</v>
      </c>
      <c r="AW224" s="12" t="s">
        <v>33</v>
      </c>
      <c r="AX224" s="12" t="s">
        <v>77</v>
      </c>
      <c r="AY224" s="154" t="s">
        <v>185</v>
      </c>
    </row>
    <row r="225" spans="2:65" s="13" customFormat="1" x14ac:dyDescent="0.2">
      <c r="B225" s="159"/>
      <c r="D225" s="149" t="s">
        <v>199</v>
      </c>
      <c r="F225" s="161" t="s">
        <v>1553</v>
      </c>
      <c r="H225" s="162">
        <v>84.245000000000005</v>
      </c>
      <c r="I225" s="163"/>
      <c r="L225" s="159"/>
      <c r="M225" s="164"/>
      <c r="T225" s="165"/>
      <c r="AT225" s="160" t="s">
        <v>199</v>
      </c>
      <c r="AU225" s="160" t="s">
        <v>87</v>
      </c>
      <c r="AV225" s="13" t="s">
        <v>87</v>
      </c>
      <c r="AW225" s="13" t="s">
        <v>4</v>
      </c>
      <c r="AX225" s="13" t="s">
        <v>85</v>
      </c>
      <c r="AY225" s="160" t="s">
        <v>185</v>
      </c>
    </row>
    <row r="226" spans="2:65" s="1" customFormat="1" ht="16.5" customHeight="1" x14ac:dyDescent="0.2">
      <c r="B226" s="32"/>
      <c r="C226" s="136" t="s">
        <v>424</v>
      </c>
      <c r="D226" s="136" t="s">
        <v>191</v>
      </c>
      <c r="E226" s="137" t="s">
        <v>1554</v>
      </c>
      <c r="F226" s="138" t="s">
        <v>1555</v>
      </c>
      <c r="G226" s="139" t="s">
        <v>365</v>
      </c>
      <c r="H226" s="140">
        <v>80.61</v>
      </c>
      <c r="I226" s="141"/>
      <c r="J226" s="142">
        <f>ROUND(I226*H226,2)</f>
        <v>0</v>
      </c>
      <c r="K226" s="138" t="s">
        <v>195</v>
      </c>
      <c r="L226" s="32"/>
      <c r="M226" s="143" t="s">
        <v>1</v>
      </c>
      <c r="N226" s="144" t="s">
        <v>42</v>
      </c>
      <c r="P226" s="145">
        <f>O226*H226</f>
        <v>0</v>
      </c>
      <c r="Q226" s="145">
        <v>0</v>
      </c>
      <c r="R226" s="145">
        <f>Q226*H226</f>
        <v>0</v>
      </c>
      <c r="S226" s="145">
        <v>0</v>
      </c>
      <c r="T226" s="146">
        <f>S226*H226</f>
        <v>0</v>
      </c>
      <c r="AR226" s="147" t="s">
        <v>184</v>
      </c>
      <c r="AT226" s="147" t="s">
        <v>191</v>
      </c>
      <c r="AU226" s="147" t="s">
        <v>87</v>
      </c>
      <c r="AY226" s="17" t="s">
        <v>185</v>
      </c>
      <c r="BE226" s="148">
        <f>IF(N226="základní",J226,0)</f>
        <v>0</v>
      </c>
      <c r="BF226" s="148">
        <f>IF(N226="snížená",J226,0)</f>
        <v>0</v>
      </c>
      <c r="BG226" s="148">
        <f>IF(N226="zákl. přenesená",J226,0)</f>
        <v>0</v>
      </c>
      <c r="BH226" s="148">
        <f>IF(N226="sníž. přenesená",J226,0)</f>
        <v>0</v>
      </c>
      <c r="BI226" s="148">
        <f>IF(N226="nulová",J226,0)</f>
        <v>0</v>
      </c>
      <c r="BJ226" s="17" t="s">
        <v>85</v>
      </c>
      <c r="BK226" s="148">
        <f>ROUND(I226*H226,2)</f>
        <v>0</v>
      </c>
      <c r="BL226" s="17" t="s">
        <v>184</v>
      </c>
      <c r="BM226" s="147" t="s">
        <v>1556</v>
      </c>
    </row>
    <row r="227" spans="2:65" s="1" customFormat="1" x14ac:dyDescent="0.2">
      <c r="B227" s="32"/>
      <c r="D227" s="149" t="s">
        <v>198</v>
      </c>
      <c r="F227" s="150" t="s">
        <v>1557</v>
      </c>
      <c r="I227" s="151"/>
      <c r="L227" s="32"/>
      <c r="M227" s="152"/>
      <c r="T227" s="56"/>
      <c r="AT227" s="17" t="s">
        <v>198</v>
      </c>
      <c r="AU227" s="17" t="s">
        <v>87</v>
      </c>
    </row>
    <row r="228" spans="2:65" s="13" customFormat="1" x14ac:dyDescent="0.2">
      <c r="B228" s="159"/>
      <c r="D228" s="149" t="s">
        <v>199</v>
      </c>
      <c r="E228" s="160" t="s">
        <v>1</v>
      </c>
      <c r="F228" s="161" t="s">
        <v>1558</v>
      </c>
      <c r="H228" s="162">
        <v>80.61</v>
      </c>
      <c r="I228" s="163"/>
      <c r="L228" s="159"/>
      <c r="M228" s="164"/>
      <c r="T228" s="165"/>
      <c r="AT228" s="160" t="s">
        <v>199</v>
      </c>
      <c r="AU228" s="160" t="s">
        <v>87</v>
      </c>
      <c r="AV228" s="13" t="s">
        <v>87</v>
      </c>
      <c r="AW228" s="13" t="s">
        <v>33</v>
      </c>
      <c r="AX228" s="13" t="s">
        <v>85</v>
      </c>
      <c r="AY228" s="160" t="s">
        <v>185</v>
      </c>
    </row>
    <row r="229" spans="2:65" s="12" customFormat="1" x14ac:dyDescent="0.2">
      <c r="B229" s="153"/>
      <c r="D229" s="149" t="s">
        <v>199</v>
      </c>
      <c r="E229" s="154" t="s">
        <v>1</v>
      </c>
      <c r="F229" s="155" t="s">
        <v>1559</v>
      </c>
      <c r="H229" s="154" t="s">
        <v>1</v>
      </c>
      <c r="I229" s="156"/>
      <c r="L229" s="153"/>
      <c r="M229" s="157"/>
      <c r="T229" s="158"/>
      <c r="AT229" s="154" t="s">
        <v>199</v>
      </c>
      <c r="AU229" s="154" t="s">
        <v>87</v>
      </c>
      <c r="AV229" s="12" t="s">
        <v>85</v>
      </c>
      <c r="AW229" s="12" t="s">
        <v>33</v>
      </c>
      <c r="AX229" s="12" t="s">
        <v>77</v>
      </c>
      <c r="AY229" s="154" t="s">
        <v>185</v>
      </c>
    </row>
    <row r="230" spans="2:65" s="12" customFormat="1" x14ac:dyDescent="0.2">
      <c r="B230" s="153"/>
      <c r="D230" s="149" t="s">
        <v>199</v>
      </c>
      <c r="E230" s="154" t="s">
        <v>1</v>
      </c>
      <c r="F230" s="155" t="s">
        <v>1560</v>
      </c>
      <c r="H230" s="154" t="s">
        <v>1</v>
      </c>
      <c r="I230" s="156"/>
      <c r="L230" s="153"/>
      <c r="M230" s="157"/>
      <c r="T230" s="158"/>
      <c r="AT230" s="154" t="s">
        <v>199</v>
      </c>
      <c r="AU230" s="154" t="s">
        <v>87</v>
      </c>
      <c r="AV230" s="12" t="s">
        <v>85</v>
      </c>
      <c r="AW230" s="12" t="s">
        <v>33</v>
      </c>
      <c r="AX230" s="12" t="s">
        <v>77</v>
      </c>
      <c r="AY230" s="154" t="s">
        <v>185</v>
      </c>
    </row>
    <row r="231" spans="2:65" s="12" customFormat="1" x14ac:dyDescent="0.2">
      <c r="B231" s="153"/>
      <c r="D231" s="149" t="s">
        <v>199</v>
      </c>
      <c r="E231" s="154" t="s">
        <v>1</v>
      </c>
      <c r="F231" s="155" t="s">
        <v>1561</v>
      </c>
      <c r="H231" s="154" t="s">
        <v>1</v>
      </c>
      <c r="I231" s="156"/>
      <c r="L231" s="153"/>
      <c r="M231" s="157"/>
      <c r="T231" s="158"/>
      <c r="AT231" s="154" t="s">
        <v>199</v>
      </c>
      <c r="AU231" s="154" t="s">
        <v>87</v>
      </c>
      <c r="AV231" s="12" t="s">
        <v>85</v>
      </c>
      <c r="AW231" s="12" t="s">
        <v>33</v>
      </c>
      <c r="AX231" s="12" t="s">
        <v>77</v>
      </c>
      <c r="AY231" s="154" t="s">
        <v>185</v>
      </c>
    </row>
    <row r="232" spans="2:65" s="1" customFormat="1" ht="16.5" customHeight="1" x14ac:dyDescent="0.2">
      <c r="B232" s="32"/>
      <c r="C232" s="176" t="s">
        <v>434</v>
      </c>
      <c r="D232" s="176" t="s">
        <v>455</v>
      </c>
      <c r="E232" s="177" t="s">
        <v>1562</v>
      </c>
      <c r="F232" s="178" t="s">
        <v>1563</v>
      </c>
      <c r="G232" s="179" t="s">
        <v>365</v>
      </c>
      <c r="H232" s="180">
        <v>81.819000000000003</v>
      </c>
      <c r="I232" s="181"/>
      <c r="J232" s="182">
        <f>ROUND(I232*H232,2)</f>
        <v>0</v>
      </c>
      <c r="K232" s="178" t="s">
        <v>195</v>
      </c>
      <c r="L232" s="183"/>
      <c r="M232" s="184" t="s">
        <v>1</v>
      </c>
      <c r="N232" s="185" t="s">
        <v>42</v>
      </c>
      <c r="P232" s="145">
        <f>O232*H232</f>
        <v>0</v>
      </c>
      <c r="Q232" s="145">
        <v>2.14E-3</v>
      </c>
      <c r="R232" s="145">
        <f>Q232*H232</f>
        <v>0.17509266000000001</v>
      </c>
      <c r="S232" s="145">
        <v>0</v>
      </c>
      <c r="T232" s="146">
        <f>S232*H232</f>
        <v>0</v>
      </c>
      <c r="AR232" s="147" t="s">
        <v>236</v>
      </c>
      <c r="AT232" s="147" t="s">
        <v>455</v>
      </c>
      <c r="AU232" s="147" t="s">
        <v>87</v>
      </c>
      <c r="AY232" s="17" t="s">
        <v>185</v>
      </c>
      <c r="BE232" s="148">
        <f>IF(N232="základní",J232,0)</f>
        <v>0</v>
      </c>
      <c r="BF232" s="148">
        <f>IF(N232="snížená",J232,0)</f>
        <v>0</v>
      </c>
      <c r="BG232" s="148">
        <f>IF(N232="zákl. přenesená",J232,0)</f>
        <v>0</v>
      </c>
      <c r="BH232" s="148">
        <f>IF(N232="sníž. přenesená",J232,0)</f>
        <v>0</v>
      </c>
      <c r="BI232" s="148">
        <f>IF(N232="nulová",J232,0)</f>
        <v>0</v>
      </c>
      <c r="BJ232" s="17" t="s">
        <v>85</v>
      </c>
      <c r="BK232" s="148">
        <f>ROUND(I232*H232,2)</f>
        <v>0</v>
      </c>
      <c r="BL232" s="17" t="s">
        <v>184</v>
      </c>
      <c r="BM232" s="147" t="s">
        <v>1564</v>
      </c>
    </row>
    <row r="233" spans="2:65" s="1" customFormat="1" x14ac:dyDescent="0.2">
      <c r="B233" s="32"/>
      <c r="D233" s="149" t="s">
        <v>198</v>
      </c>
      <c r="F233" s="150" t="s">
        <v>1563</v>
      </c>
      <c r="I233" s="151"/>
      <c r="L233" s="32"/>
      <c r="M233" s="152"/>
      <c r="T233" s="56"/>
      <c r="AT233" s="17" t="s">
        <v>198</v>
      </c>
      <c r="AU233" s="17" t="s">
        <v>87</v>
      </c>
    </row>
    <row r="234" spans="2:65" s="13" customFormat="1" x14ac:dyDescent="0.2">
      <c r="B234" s="159"/>
      <c r="D234" s="149" t="s">
        <v>199</v>
      </c>
      <c r="E234" s="160" t="s">
        <v>1</v>
      </c>
      <c r="F234" s="161" t="s">
        <v>1565</v>
      </c>
      <c r="H234" s="162">
        <v>80.61</v>
      </c>
      <c r="I234" s="163"/>
      <c r="L234" s="159"/>
      <c r="M234" s="164"/>
      <c r="T234" s="165"/>
      <c r="AT234" s="160" t="s">
        <v>199</v>
      </c>
      <c r="AU234" s="160" t="s">
        <v>87</v>
      </c>
      <c r="AV234" s="13" t="s">
        <v>87</v>
      </c>
      <c r="AW234" s="13" t="s">
        <v>33</v>
      </c>
      <c r="AX234" s="13" t="s">
        <v>85</v>
      </c>
      <c r="AY234" s="160" t="s">
        <v>185</v>
      </c>
    </row>
    <row r="235" spans="2:65" s="12" customFormat="1" x14ac:dyDescent="0.2">
      <c r="B235" s="153"/>
      <c r="D235" s="149" t="s">
        <v>199</v>
      </c>
      <c r="E235" s="154" t="s">
        <v>1</v>
      </c>
      <c r="F235" s="155" t="s">
        <v>1540</v>
      </c>
      <c r="H235" s="154" t="s">
        <v>1</v>
      </c>
      <c r="I235" s="156"/>
      <c r="L235" s="153"/>
      <c r="M235" s="157"/>
      <c r="T235" s="158"/>
      <c r="AT235" s="154" t="s">
        <v>199</v>
      </c>
      <c r="AU235" s="154" t="s">
        <v>87</v>
      </c>
      <c r="AV235" s="12" t="s">
        <v>85</v>
      </c>
      <c r="AW235" s="12" t="s">
        <v>33</v>
      </c>
      <c r="AX235" s="12" t="s">
        <v>77</v>
      </c>
      <c r="AY235" s="154" t="s">
        <v>185</v>
      </c>
    </row>
    <row r="236" spans="2:65" s="13" customFormat="1" x14ac:dyDescent="0.2">
      <c r="B236" s="159"/>
      <c r="D236" s="149" t="s">
        <v>199</v>
      </c>
      <c r="F236" s="161" t="s">
        <v>1566</v>
      </c>
      <c r="H236" s="162">
        <v>81.819000000000003</v>
      </c>
      <c r="I236" s="163"/>
      <c r="L236" s="159"/>
      <c r="M236" s="164"/>
      <c r="T236" s="165"/>
      <c r="AT236" s="160" t="s">
        <v>199</v>
      </c>
      <c r="AU236" s="160" t="s">
        <v>87</v>
      </c>
      <c r="AV236" s="13" t="s">
        <v>87</v>
      </c>
      <c r="AW236" s="13" t="s">
        <v>4</v>
      </c>
      <c r="AX236" s="13" t="s">
        <v>85</v>
      </c>
      <c r="AY236" s="160" t="s">
        <v>185</v>
      </c>
    </row>
    <row r="237" spans="2:65" s="1" customFormat="1" ht="16.5" customHeight="1" x14ac:dyDescent="0.2">
      <c r="B237" s="32"/>
      <c r="C237" s="176" t="s">
        <v>440</v>
      </c>
      <c r="D237" s="176" t="s">
        <v>455</v>
      </c>
      <c r="E237" s="177" t="s">
        <v>1567</v>
      </c>
      <c r="F237" s="178" t="s">
        <v>1568</v>
      </c>
      <c r="G237" s="179" t="s">
        <v>532</v>
      </c>
      <c r="H237" s="180">
        <v>1</v>
      </c>
      <c r="I237" s="181"/>
      <c r="J237" s="182">
        <f>ROUND(I237*H237,2)</f>
        <v>0</v>
      </c>
      <c r="K237" s="178" t="s">
        <v>1</v>
      </c>
      <c r="L237" s="183"/>
      <c r="M237" s="184" t="s">
        <v>1</v>
      </c>
      <c r="N237" s="185" t="s">
        <v>42</v>
      </c>
      <c r="P237" s="145">
        <f>O237*H237</f>
        <v>0</v>
      </c>
      <c r="Q237" s="145">
        <v>4.1999999999999997E-3</v>
      </c>
      <c r="R237" s="145">
        <f>Q237*H237</f>
        <v>4.1999999999999997E-3</v>
      </c>
      <c r="S237" s="145">
        <v>0</v>
      </c>
      <c r="T237" s="146">
        <f>S237*H237</f>
        <v>0</v>
      </c>
      <c r="AR237" s="147" t="s">
        <v>236</v>
      </c>
      <c r="AT237" s="147" t="s">
        <v>455</v>
      </c>
      <c r="AU237" s="147" t="s">
        <v>87</v>
      </c>
      <c r="AY237" s="17" t="s">
        <v>185</v>
      </c>
      <c r="BE237" s="148">
        <f>IF(N237="základní",J237,0)</f>
        <v>0</v>
      </c>
      <c r="BF237" s="148">
        <f>IF(N237="snížená",J237,0)</f>
        <v>0</v>
      </c>
      <c r="BG237" s="148">
        <f>IF(N237="zákl. přenesená",J237,0)</f>
        <v>0</v>
      </c>
      <c r="BH237" s="148">
        <f>IF(N237="sníž. přenesená",J237,0)</f>
        <v>0</v>
      </c>
      <c r="BI237" s="148">
        <f>IF(N237="nulová",J237,0)</f>
        <v>0</v>
      </c>
      <c r="BJ237" s="17" t="s">
        <v>85</v>
      </c>
      <c r="BK237" s="148">
        <f>ROUND(I237*H237,2)</f>
        <v>0</v>
      </c>
      <c r="BL237" s="17" t="s">
        <v>184</v>
      </c>
      <c r="BM237" s="147" t="s">
        <v>1569</v>
      </c>
    </row>
    <row r="238" spans="2:65" s="1" customFormat="1" x14ac:dyDescent="0.2">
      <c r="B238" s="32"/>
      <c r="D238" s="149" t="s">
        <v>198</v>
      </c>
      <c r="F238" s="150" t="s">
        <v>1568</v>
      </c>
      <c r="I238" s="151"/>
      <c r="L238" s="32"/>
      <c r="M238" s="152"/>
      <c r="T238" s="56"/>
      <c r="AT238" s="17" t="s">
        <v>198</v>
      </c>
      <c r="AU238" s="17" t="s">
        <v>87</v>
      </c>
    </row>
    <row r="239" spans="2:65" s="13" customFormat="1" x14ac:dyDescent="0.2">
      <c r="B239" s="159"/>
      <c r="D239" s="149" t="s">
        <v>199</v>
      </c>
      <c r="E239" s="160" t="s">
        <v>1</v>
      </c>
      <c r="F239" s="161" t="s">
        <v>1570</v>
      </c>
      <c r="H239" s="162">
        <v>1</v>
      </c>
      <c r="I239" s="163"/>
      <c r="L239" s="159"/>
      <c r="M239" s="164"/>
      <c r="T239" s="165"/>
      <c r="AT239" s="160" t="s">
        <v>199</v>
      </c>
      <c r="AU239" s="160" t="s">
        <v>87</v>
      </c>
      <c r="AV239" s="13" t="s">
        <v>87</v>
      </c>
      <c r="AW239" s="13" t="s">
        <v>33</v>
      </c>
      <c r="AX239" s="13" t="s">
        <v>85</v>
      </c>
      <c r="AY239" s="160" t="s">
        <v>185</v>
      </c>
    </row>
    <row r="240" spans="2:65" s="1" customFormat="1" ht="16.5" customHeight="1" x14ac:dyDescent="0.2">
      <c r="B240" s="32"/>
      <c r="C240" s="136" t="s">
        <v>447</v>
      </c>
      <c r="D240" s="136" t="s">
        <v>191</v>
      </c>
      <c r="E240" s="137" t="s">
        <v>1571</v>
      </c>
      <c r="F240" s="138" t="s">
        <v>1572</v>
      </c>
      <c r="G240" s="139" t="s">
        <v>532</v>
      </c>
      <c r="H240" s="140">
        <v>1</v>
      </c>
      <c r="I240" s="141"/>
      <c r="J240" s="142">
        <f>ROUND(I240*H240,2)</f>
        <v>0</v>
      </c>
      <c r="K240" s="138" t="s">
        <v>195</v>
      </c>
      <c r="L240" s="32"/>
      <c r="M240" s="143" t="s">
        <v>1</v>
      </c>
      <c r="N240" s="144" t="s">
        <v>42</v>
      </c>
      <c r="P240" s="145">
        <f>O240*H240</f>
        <v>0</v>
      </c>
      <c r="Q240" s="145">
        <v>0</v>
      </c>
      <c r="R240" s="145">
        <f>Q240*H240</f>
        <v>0</v>
      </c>
      <c r="S240" s="145">
        <v>0</v>
      </c>
      <c r="T240" s="146">
        <f>S240*H240</f>
        <v>0</v>
      </c>
      <c r="AR240" s="147" t="s">
        <v>184</v>
      </c>
      <c r="AT240" s="147" t="s">
        <v>191</v>
      </c>
      <c r="AU240" s="147" t="s">
        <v>87</v>
      </c>
      <c r="AY240" s="17" t="s">
        <v>185</v>
      </c>
      <c r="BE240" s="148">
        <f>IF(N240="základní",J240,0)</f>
        <v>0</v>
      </c>
      <c r="BF240" s="148">
        <f>IF(N240="snížená",J240,0)</f>
        <v>0</v>
      </c>
      <c r="BG240" s="148">
        <f>IF(N240="zákl. přenesená",J240,0)</f>
        <v>0</v>
      </c>
      <c r="BH240" s="148">
        <f>IF(N240="sníž. přenesená",J240,0)</f>
        <v>0</v>
      </c>
      <c r="BI240" s="148">
        <f>IF(N240="nulová",J240,0)</f>
        <v>0</v>
      </c>
      <c r="BJ240" s="17" t="s">
        <v>85</v>
      </c>
      <c r="BK240" s="148">
        <f>ROUND(I240*H240,2)</f>
        <v>0</v>
      </c>
      <c r="BL240" s="17" t="s">
        <v>184</v>
      </c>
      <c r="BM240" s="147" t="s">
        <v>1573</v>
      </c>
    </row>
    <row r="241" spans="2:65" s="1" customFormat="1" ht="19.2" x14ac:dyDescent="0.2">
      <c r="B241" s="32"/>
      <c r="D241" s="149" t="s">
        <v>198</v>
      </c>
      <c r="F241" s="150" t="s">
        <v>1574</v>
      </c>
      <c r="I241" s="151"/>
      <c r="L241" s="32"/>
      <c r="M241" s="152"/>
      <c r="T241" s="56"/>
      <c r="AT241" s="17" t="s">
        <v>198</v>
      </c>
      <c r="AU241" s="17" t="s">
        <v>87</v>
      </c>
    </row>
    <row r="242" spans="2:65" s="13" customFormat="1" x14ac:dyDescent="0.2">
      <c r="B242" s="159"/>
      <c r="D242" s="149" t="s">
        <v>199</v>
      </c>
      <c r="E242" s="160" t="s">
        <v>1</v>
      </c>
      <c r="F242" s="161" t="s">
        <v>1575</v>
      </c>
      <c r="H242" s="162">
        <v>1</v>
      </c>
      <c r="I242" s="163"/>
      <c r="L242" s="159"/>
      <c r="M242" s="164"/>
      <c r="T242" s="165"/>
      <c r="AT242" s="160" t="s">
        <v>199</v>
      </c>
      <c r="AU242" s="160" t="s">
        <v>87</v>
      </c>
      <c r="AV242" s="13" t="s">
        <v>87</v>
      </c>
      <c r="AW242" s="13" t="s">
        <v>33</v>
      </c>
      <c r="AX242" s="13" t="s">
        <v>85</v>
      </c>
      <c r="AY242" s="160" t="s">
        <v>185</v>
      </c>
    </row>
    <row r="243" spans="2:65" s="1" customFormat="1" ht="16.5" customHeight="1" x14ac:dyDescent="0.2">
      <c r="B243" s="32"/>
      <c r="C243" s="176" t="s">
        <v>454</v>
      </c>
      <c r="D243" s="176" t="s">
        <v>455</v>
      </c>
      <c r="E243" s="177" t="s">
        <v>1576</v>
      </c>
      <c r="F243" s="178" t="s">
        <v>1577</v>
      </c>
      <c r="G243" s="179" t="s">
        <v>532</v>
      </c>
      <c r="H243" s="180">
        <v>1</v>
      </c>
      <c r="I243" s="181"/>
      <c r="J243" s="182">
        <f>ROUND(I243*H243,2)</f>
        <v>0</v>
      </c>
      <c r="K243" s="178" t="s">
        <v>1</v>
      </c>
      <c r="L243" s="183"/>
      <c r="M243" s="184" t="s">
        <v>1</v>
      </c>
      <c r="N243" s="185" t="s">
        <v>42</v>
      </c>
      <c r="P243" s="145">
        <f>O243*H243</f>
        <v>0</v>
      </c>
      <c r="Q243" s="145">
        <v>1.0999999999999999E-2</v>
      </c>
      <c r="R243" s="145">
        <f>Q243*H243</f>
        <v>1.0999999999999999E-2</v>
      </c>
      <c r="S243" s="145">
        <v>0</v>
      </c>
      <c r="T243" s="146">
        <f>S243*H243</f>
        <v>0</v>
      </c>
      <c r="AR243" s="147" t="s">
        <v>236</v>
      </c>
      <c r="AT243" s="147" t="s">
        <v>455</v>
      </c>
      <c r="AU243" s="147" t="s">
        <v>87</v>
      </c>
      <c r="AY243" s="17" t="s">
        <v>185</v>
      </c>
      <c r="BE243" s="148">
        <f>IF(N243="základní",J243,0)</f>
        <v>0</v>
      </c>
      <c r="BF243" s="148">
        <f>IF(N243="snížená",J243,0)</f>
        <v>0</v>
      </c>
      <c r="BG243" s="148">
        <f>IF(N243="zákl. přenesená",J243,0)</f>
        <v>0</v>
      </c>
      <c r="BH243" s="148">
        <f>IF(N243="sníž. přenesená",J243,0)</f>
        <v>0</v>
      </c>
      <c r="BI243" s="148">
        <f>IF(N243="nulová",J243,0)</f>
        <v>0</v>
      </c>
      <c r="BJ243" s="17" t="s">
        <v>85</v>
      </c>
      <c r="BK243" s="148">
        <f>ROUND(I243*H243,2)</f>
        <v>0</v>
      </c>
      <c r="BL243" s="17" t="s">
        <v>184</v>
      </c>
      <c r="BM243" s="147" t="s">
        <v>1578</v>
      </c>
    </row>
    <row r="244" spans="2:65" s="1" customFormat="1" x14ac:dyDescent="0.2">
      <c r="B244" s="32"/>
      <c r="D244" s="149" t="s">
        <v>198</v>
      </c>
      <c r="F244" s="150" t="s">
        <v>1577</v>
      </c>
      <c r="I244" s="151"/>
      <c r="L244" s="32"/>
      <c r="M244" s="152"/>
      <c r="T244" s="56"/>
      <c r="AT244" s="17" t="s">
        <v>198</v>
      </c>
      <c r="AU244" s="17" t="s">
        <v>87</v>
      </c>
    </row>
    <row r="245" spans="2:65" s="13" customFormat="1" x14ac:dyDescent="0.2">
      <c r="B245" s="159"/>
      <c r="D245" s="149" t="s">
        <v>199</v>
      </c>
      <c r="E245" s="160" t="s">
        <v>1</v>
      </c>
      <c r="F245" s="161" t="s">
        <v>1579</v>
      </c>
      <c r="H245" s="162">
        <v>1</v>
      </c>
      <c r="I245" s="163"/>
      <c r="L245" s="159"/>
      <c r="M245" s="164"/>
      <c r="T245" s="165"/>
      <c r="AT245" s="160" t="s">
        <v>199</v>
      </c>
      <c r="AU245" s="160" t="s">
        <v>87</v>
      </c>
      <c r="AV245" s="13" t="s">
        <v>87</v>
      </c>
      <c r="AW245" s="13" t="s">
        <v>33</v>
      </c>
      <c r="AX245" s="13" t="s">
        <v>85</v>
      </c>
      <c r="AY245" s="160" t="s">
        <v>185</v>
      </c>
    </row>
    <row r="246" spans="2:65" s="1" customFormat="1" ht="16.5" customHeight="1" x14ac:dyDescent="0.2">
      <c r="B246" s="32"/>
      <c r="C246" s="136" t="s">
        <v>463</v>
      </c>
      <c r="D246" s="136" t="s">
        <v>191</v>
      </c>
      <c r="E246" s="137" t="s">
        <v>1580</v>
      </c>
      <c r="F246" s="138" t="s">
        <v>1581</v>
      </c>
      <c r="G246" s="139" t="s">
        <v>532</v>
      </c>
      <c r="H246" s="140">
        <v>1</v>
      </c>
      <c r="I246" s="141"/>
      <c r="J246" s="142">
        <f>ROUND(I246*H246,2)</f>
        <v>0</v>
      </c>
      <c r="K246" s="138" t="s">
        <v>195</v>
      </c>
      <c r="L246" s="32"/>
      <c r="M246" s="143" t="s">
        <v>1</v>
      </c>
      <c r="N246" s="144" t="s">
        <v>42</v>
      </c>
      <c r="P246" s="145">
        <f>O246*H246</f>
        <v>0</v>
      </c>
      <c r="Q246" s="145">
        <v>1.67E-3</v>
      </c>
      <c r="R246" s="145">
        <f>Q246*H246</f>
        <v>1.67E-3</v>
      </c>
      <c r="S246" s="145">
        <v>0</v>
      </c>
      <c r="T246" s="146">
        <f>S246*H246</f>
        <v>0</v>
      </c>
      <c r="AR246" s="147" t="s">
        <v>184</v>
      </c>
      <c r="AT246" s="147" t="s">
        <v>191</v>
      </c>
      <c r="AU246" s="147" t="s">
        <v>87</v>
      </c>
      <c r="AY246" s="17" t="s">
        <v>185</v>
      </c>
      <c r="BE246" s="148">
        <f>IF(N246="základní",J246,0)</f>
        <v>0</v>
      </c>
      <c r="BF246" s="148">
        <f>IF(N246="snížená",J246,0)</f>
        <v>0</v>
      </c>
      <c r="BG246" s="148">
        <f>IF(N246="zákl. přenesená",J246,0)</f>
        <v>0</v>
      </c>
      <c r="BH246" s="148">
        <f>IF(N246="sníž. přenesená",J246,0)</f>
        <v>0</v>
      </c>
      <c r="BI246" s="148">
        <f>IF(N246="nulová",J246,0)</f>
        <v>0</v>
      </c>
      <c r="BJ246" s="17" t="s">
        <v>85</v>
      </c>
      <c r="BK246" s="148">
        <f>ROUND(I246*H246,2)</f>
        <v>0</v>
      </c>
      <c r="BL246" s="17" t="s">
        <v>184</v>
      </c>
      <c r="BM246" s="147" t="s">
        <v>1582</v>
      </c>
    </row>
    <row r="247" spans="2:65" s="1" customFormat="1" ht="19.2" x14ac:dyDescent="0.2">
      <c r="B247" s="32"/>
      <c r="D247" s="149" t="s">
        <v>198</v>
      </c>
      <c r="F247" s="150" t="s">
        <v>1583</v>
      </c>
      <c r="I247" s="151"/>
      <c r="L247" s="32"/>
      <c r="M247" s="152"/>
      <c r="T247" s="56"/>
      <c r="AT247" s="17" t="s">
        <v>198</v>
      </c>
      <c r="AU247" s="17" t="s">
        <v>87</v>
      </c>
    </row>
    <row r="248" spans="2:65" s="13" customFormat="1" x14ac:dyDescent="0.2">
      <c r="B248" s="159"/>
      <c r="D248" s="149" t="s">
        <v>199</v>
      </c>
      <c r="E248" s="160" t="s">
        <v>1</v>
      </c>
      <c r="F248" s="161" t="s">
        <v>1584</v>
      </c>
      <c r="H248" s="162">
        <v>1</v>
      </c>
      <c r="I248" s="163"/>
      <c r="L248" s="159"/>
      <c r="M248" s="164"/>
      <c r="T248" s="165"/>
      <c r="AT248" s="160" t="s">
        <v>199</v>
      </c>
      <c r="AU248" s="160" t="s">
        <v>87</v>
      </c>
      <c r="AV248" s="13" t="s">
        <v>87</v>
      </c>
      <c r="AW248" s="13" t="s">
        <v>33</v>
      </c>
      <c r="AX248" s="13" t="s">
        <v>85</v>
      </c>
      <c r="AY248" s="160" t="s">
        <v>185</v>
      </c>
    </row>
    <row r="249" spans="2:65" s="1" customFormat="1" ht="16.5" customHeight="1" x14ac:dyDescent="0.2">
      <c r="B249" s="32"/>
      <c r="C249" s="176" t="s">
        <v>480</v>
      </c>
      <c r="D249" s="176" t="s">
        <v>455</v>
      </c>
      <c r="E249" s="177" t="s">
        <v>1585</v>
      </c>
      <c r="F249" s="178" t="s">
        <v>1586</v>
      </c>
      <c r="G249" s="179" t="s">
        <v>532</v>
      </c>
      <c r="H249" s="180">
        <v>1</v>
      </c>
      <c r="I249" s="181"/>
      <c r="J249" s="182">
        <f>ROUND(I249*H249,2)</f>
        <v>0</v>
      </c>
      <c r="K249" s="178" t="s">
        <v>1</v>
      </c>
      <c r="L249" s="183"/>
      <c r="M249" s="184" t="s">
        <v>1</v>
      </c>
      <c r="N249" s="185" t="s">
        <v>42</v>
      </c>
      <c r="P249" s="145">
        <f>O249*H249</f>
        <v>0</v>
      </c>
      <c r="Q249" s="145">
        <v>1.34E-2</v>
      </c>
      <c r="R249" s="145">
        <f>Q249*H249</f>
        <v>1.34E-2</v>
      </c>
      <c r="S249" s="145">
        <v>0</v>
      </c>
      <c r="T249" s="146">
        <f>S249*H249</f>
        <v>0</v>
      </c>
      <c r="AR249" s="147" t="s">
        <v>236</v>
      </c>
      <c r="AT249" s="147" t="s">
        <v>455</v>
      </c>
      <c r="AU249" s="147" t="s">
        <v>87</v>
      </c>
      <c r="AY249" s="17" t="s">
        <v>185</v>
      </c>
      <c r="BE249" s="148">
        <f>IF(N249="základní",J249,0)</f>
        <v>0</v>
      </c>
      <c r="BF249" s="148">
        <f>IF(N249="snížená",J249,0)</f>
        <v>0</v>
      </c>
      <c r="BG249" s="148">
        <f>IF(N249="zákl. přenesená",J249,0)</f>
        <v>0</v>
      </c>
      <c r="BH249" s="148">
        <f>IF(N249="sníž. přenesená",J249,0)</f>
        <v>0</v>
      </c>
      <c r="BI249" s="148">
        <f>IF(N249="nulová",J249,0)</f>
        <v>0</v>
      </c>
      <c r="BJ249" s="17" t="s">
        <v>85</v>
      </c>
      <c r="BK249" s="148">
        <f>ROUND(I249*H249,2)</f>
        <v>0</v>
      </c>
      <c r="BL249" s="17" t="s">
        <v>184</v>
      </c>
      <c r="BM249" s="147" t="s">
        <v>1587</v>
      </c>
    </row>
    <row r="250" spans="2:65" s="1" customFormat="1" x14ac:dyDescent="0.2">
      <c r="B250" s="32"/>
      <c r="D250" s="149" t="s">
        <v>198</v>
      </c>
      <c r="F250" s="150" t="s">
        <v>1586</v>
      </c>
      <c r="I250" s="151"/>
      <c r="L250" s="32"/>
      <c r="M250" s="152"/>
      <c r="T250" s="56"/>
      <c r="AT250" s="17" t="s">
        <v>198</v>
      </c>
      <c r="AU250" s="17" t="s">
        <v>87</v>
      </c>
    </row>
    <row r="251" spans="2:65" s="13" customFormat="1" x14ac:dyDescent="0.2">
      <c r="B251" s="159"/>
      <c r="D251" s="149" t="s">
        <v>199</v>
      </c>
      <c r="E251" s="160" t="s">
        <v>1</v>
      </c>
      <c r="F251" s="161" t="s">
        <v>1253</v>
      </c>
      <c r="H251" s="162">
        <v>1</v>
      </c>
      <c r="I251" s="163"/>
      <c r="L251" s="159"/>
      <c r="M251" s="164"/>
      <c r="T251" s="165"/>
      <c r="AT251" s="160" t="s">
        <v>199</v>
      </c>
      <c r="AU251" s="160" t="s">
        <v>87</v>
      </c>
      <c r="AV251" s="13" t="s">
        <v>87</v>
      </c>
      <c r="AW251" s="13" t="s">
        <v>33</v>
      </c>
      <c r="AX251" s="13" t="s">
        <v>85</v>
      </c>
      <c r="AY251" s="160" t="s">
        <v>185</v>
      </c>
    </row>
    <row r="252" spans="2:65" s="1" customFormat="1" ht="16.5" customHeight="1" x14ac:dyDescent="0.2">
      <c r="B252" s="32"/>
      <c r="C252" s="136" t="s">
        <v>492</v>
      </c>
      <c r="D252" s="136" t="s">
        <v>191</v>
      </c>
      <c r="E252" s="137" t="s">
        <v>1588</v>
      </c>
      <c r="F252" s="138" t="s">
        <v>1589</v>
      </c>
      <c r="G252" s="139" t="s">
        <v>532</v>
      </c>
      <c r="H252" s="140">
        <v>5</v>
      </c>
      <c r="I252" s="141"/>
      <c r="J252" s="142">
        <f>ROUND(I252*H252,2)</f>
        <v>0</v>
      </c>
      <c r="K252" s="138" t="s">
        <v>195</v>
      </c>
      <c r="L252" s="32"/>
      <c r="M252" s="143" t="s">
        <v>1</v>
      </c>
      <c r="N252" s="144" t="s">
        <v>42</v>
      </c>
      <c r="P252" s="145">
        <f>O252*H252</f>
        <v>0</v>
      </c>
      <c r="Q252" s="145">
        <v>2.0000000000000002E-5</v>
      </c>
      <c r="R252" s="145">
        <f>Q252*H252</f>
        <v>1E-4</v>
      </c>
      <c r="S252" s="145">
        <v>2.6199999999999999E-3</v>
      </c>
      <c r="T252" s="146">
        <f>S252*H252</f>
        <v>1.3100000000000001E-2</v>
      </c>
      <c r="AR252" s="147" t="s">
        <v>184</v>
      </c>
      <c r="AT252" s="147" t="s">
        <v>191</v>
      </c>
      <c r="AU252" s="147" t="s">
        <v>87</v>
      </c>
      <c r="AY252" s="17" t="s">
        <v>185</v>
      </c>
      <c r="BE252" s="148">
        <f>IF(N252="základní",J252,0)</f>
        <v>0</v>
      </c>
      <c r="BF252" s="148">
        <f>IF(N252="snížená",J252,0)</f>
        <v>0</v>
      </c>
      <c r="BG252" s="148">
        <f>IF(N252="zákl. přenesená",J252,0)</f>
        <v>0</v>
      </c>
      <c r="BH252" s="148">
        <f>IF(N252="sníž. přenesená",J252,0)</f>
        <v>0</v>
      </c>
      <c r="BI252" s="148">
        <f>IF(N252="nulová",J252,0)</f>
        <v>0</v>
      </c>
      <c r="BJ252" s="17" t="s">
        <v>85</v>
      </c>
      <c r="BK252" s="148">
        <f>ROUND(I252*H252,2)</f>
        <v>0</v>
      </c>
      <c r="BL252" s="17" t="s">
        <v>184</v>
      </c>
      <c r="BM252" s="147" t="s">
        <v>1590</v>
      </c>
    </row>
    <row r="253" spans="2:65" s="1" customFormat="1" x14ac:dyDescent="0.2">
      <c r="B253" s="32"/>
      <c r="D253" s="149" t="s">
        <v>198</v>
      </c>
      <c r="F253" s="150" t="s">
        <v>1591</v>
      </c>
      <c r="I253" s="151"/>
      <c r="L253" s="32"/>
      <c r="M253" s="152"/>
      <c r="T253" s="56"/>
      <c r="AT253" s="17" t="s">
        <v>198</v>
      </c>
      <c r="AU253" s="17" t="s">
        <v>87</v>
      </c>
    </row>
    <row r="254" spans="2:65" s="12" customFormat="1" x14ac:dyDescent="0.2">
      <c r="B254" s="153"/>
      <c r="D254" s="149" t="s">
        <v>199</v>
      </c>
      <c r="E254" s="154" t="s">
        <v>1</v>
      </c>
      <c r="F254" s="155" t="s">
        <v>1592</v>
      </c>
      <c r="H254" s="154" t="s">
        <v>1</v>
      </c>
      <c r="I254" s="156"/>
      <c r="L254" s="153"/>
      <c r="M254" s="157"/>
      <c r="T254" s="158"/>
      <c r="AT254" s="154" t="s">
        <v>199</v>
      </c>
      <c r="AU254" s="154" t="s">
        <v>87</v>
      </c>
      <c r="AV254" s="12" t="s">
        <v>85</v>
      </c>
      <c r="AW254" s="12" t="s">
        <v>33</v>
      </c>
      <c r="AX254" s="12" t="s">
        <v>77</v>
      </c>
      <c r="AY254" s="154" t="s">
        <v>185</v>
      </c>
    </row>
    <row r="255" spans="2:65" s="13" customFormat="1" x14ac:dyDescent="0.2">
      <c r="B255" s="159"/>
      <c r="D255" s="149" t="s">
        <v>199</v>
      </c>
      <c r="E255" s="160" t="s">
        <v>1</v>
      </c>
      <c r="F255" s="161" t="s">
        <v>1593</v>
      </c>
      <c r="H255" s="162">
        <v>5</v>
      </c>
      <c r="I255" s="163"/>
      <c r="L255" s="159"/>
      <c r="M255" s="164"/>
      <c r="T255" s="165"/>
      <c r="AT255" s="160" t="s">
        <v>199</v>
      </c>
      <c r="AU255" s="160" t="s">
        <v>87</v>
      </c>
      <c r="AV255" s="13" t="s">
        <v>87</v>
      </c>
      <c r="AW255" s="13" t="s">
        <v>33</v>
      </c>
      <c r="AX255" s="13" t="s">
        <v>85</v>
      </c>
      <c r="AY255" s="160" t="s">
        <v>185</v>
      </c>
    </row>
    <row r="256" spans="2:65" s="1" customFormat="1" ht="16.5" customHeight="1" x14ac:dyDescent="0.2">
      <c r="B256" s="32"/>
      <c r="C256" s="176" t="s">
        <v>497</v>
      </c>
      <c r="D256" s="176" t="s">
        <v>455</v>
      </c>
      <c r="E256" s="177" t="s">
        <v>1594</v>
      </c>
      <c r="F256" s="178" t="s">
        <v>1595</v>
      </c>
      <c r="G256" s="179" t="s">
        <v>532</v>
      </c>
      <c r="H256" s="180">
        <v>5</v>
      </c>
      <c r="I256" s="181"/>
      <c r="J256" s="182">
        <f>ROUND(I256*H256,2)</f>
        <v>0</v>
      </c>
      <c r="K256" s="178" t="s">
        <v>195</v>
      </c>
      <c r="L256" s="183"/>
      <c r="M256" s="184" t="s">
        <v>1</v>
      </c>
      <c r="N256" s="185" t="s">
        <v>42</v>
      </c>
      <c r="P256" s="145">
        <f>O256*H256</f>
        <v>0</v>
      </c>
      <c r="Q256" s="145">
        <v>2.9999999999999997E-4</v>
      </c>
      <c r="R256" s="145">
        <f>Q256*H256</f>
        <v>1.4999999999999998E-3</v>
      </c>
      <c r="S256" s="145">
        <v>0</v>
      </c>
      <c r="T256" s="146">
        <f>S256*H256</f>
        <v>0</v>
      </c>
      <c r="AR256" s="147" t="s">
        <v>236</v>
      </c>
      <c r="AT256" s="147" t="s">
        <v>455</v>
      </c>
      <c r="AU256" s="147" t="s">
        <v>87</v>
      </c>
      <c r="AY256" s="17" t="s">
        <v>185</v>
      </c>
      <c r="BE256" s="148">
        <f>IF(N256="základní",J256,0)</f>
        <v>0</v>
      </c>
      <c r="BF256" s="148">
        <f>IF(N256="snížená",J256,0)</f>
        <v>0</v>
      </c>
      <c r="BG256" s="148">
        <f>IF(N256="zákl. přenesená",J256,0)</f>
        <v>0</v>
      </c>
      <c r="BH256" s="148">
        <f>IF(N256="sníž. přenesená",J256,0)</f>
        <v>0</v>
      </c>
      <c r="BI256" s="148">
        <f>IF(N256="nulová",J256,0)</f>
        <v>0</v>
      </c>
      <c r="BJ256" s="17" t="s">
        <v>85</v>
      </c>
      <c r="BK256" s="148">
        <f>ROUND(I256*H256,2)</f>
        <v>0</v>
      </c>
      <c r="BL256" s="17" t="s">
        <v>184</v>
      </c>
      <c r="BM256" s="147" t="s">
        <v>1596</v>
      </c>
    </row>
    <row r="257" spans="2:65" s="1" customFormat="1" x14ac:dyDescent="0.2">
      <c r="B257" s="32"/>
      <c r="D257" s="149" t="s">
        <v>198</v>
      </c>
      <c r="F257" s="150" t="s">
        <v>1595</v>
      </c>
      <c r="I257" s="151"/>
      <c r="L257" s="32"/>
      <c r="M257" s="152"/>
      <c r="T257" s="56"/>
      <c r="AT257" s="17" t="s">
        <v>198</v>
      </c>
      <c r="AU257" s="17" t="s">
        <v>87</v>
      </c>
    </row>
    <row r="258" spans="2:65" s="13" customFormat="1" x14ac:dyDescent="0.2">
      <c r="B258" s="159"/>
      <c r="D258" s="149" t="s">
        <v>199</v>
      </c>
      <c r="E258" s="160" t="s">
        <v>1</v>
      </c>
      <c r="F258" s="161" t="s">
        <v>1597</v>
      </c>
      <c r="H258" s="162">
        <v>5</v>
      </c>
      <c r="I258" s="163"/>
      <c r="L258" s="159"/>
      <c r="M258" s="164"/>
      <c r="T258" s="165"/>
      <c r="AT258" s="160" t="s">
        <v>199</v>
      </c>
      <c r="AU258" s="160" t="s">
        <v>87</v>
      </c>
      <c r="AV258" s="13" t="s">
        <v>87</v>
      </c>
      <c r="AW258" s="13" t="s">
        <v>33</v>
      </c>
      <c r="AX258" s="13" t="s">
        <v>85</v>
      </c>
      <c r="AY258" s="160" t="s">
        <v>185</v>
      </c>
    </row>
    <row r="259" spans="2:65" s="1" customFormat="1" ht="16.5" customHeight="1" x14ac:dyDescent="0.2">
      <c r="B259" s="32"/>
      <c r="C259" s="176" t="s">
        <v>506</v>
      </c>
      <c r="D259" s="176" t="s">
        <v>455</v>
      </c>
      <c r="E259" s="177" t="s">
        <v>1598</v>
      </c>
      <c r="F259" s="178" t="s">
        <v>1599</v>
      </c>
      <c r="G259" s="179" t="s">
        <v>532</v>
      </c>
      <c r="H259" s="180">
        <v>5</v>
      </c>
      <c r="I259" s="181"/>
      <c r="J259" s="182">
        <f>ROUND(I259*H259,2)</f>
        <v>0</v>
      </c>
      <c r="K259" s="178" t="s">
        <v>1</v>
      </c>
      <c r="L259" s="183"/>
      <c r="M259" s="184" t="s">
        <v>1</v>
      </c>
      <c r="N259" s="185" t="s">
        <v>42</v>
      </c>
      <c r="P259" s="145">
        <f>O259*H259</f>
        <v>0</v>
      </c>
      <c r="Q259" s="145">
        <v>0</v>
      </c>
      <c r="R259" s="145">
        <f>Q259*H259</f>
        <v>0</v>
      </c>
      <c r="S259" s="145">
        <v>0</v>
      </c>
      <c r="T259" s="146">
        <f>S259*H259</f>
        <v>0</v>
      </c>
      <c r="AR259" s="147" t="s">
        <v>236</v>
      </c>
      <c r="AT259" s="147" t="s">
        <v>455</v>
      </c>
      <c r="AU259" s="147" t="s">
        <v>87</v>
      </c>
      <c r="AY259" s="17" t="s">
        <v>185</v>
      </c>
      <c r="BE259" s="148">
        <f>IF(N259="základní",J259,0)</f>
        <v>0</v>
      </c>
      <c r="BF259" s="148">
        <f>IF(N259="snížená",J259,0)</f>
        <v>0</v>
      </c>
      <c r="BG259" s="148">
        <f>IF(N259="zákl. přenesená",J259,0)</f>
        <v>0</v>
      </c>
      <c r="BH259" s="148">
        <f>IF(N259="sníž. přenesená",J259,0)</f>
        <v>0</v>
      </c>
      <c r="BI259" s="148">
        <f>IF(N259="nulová",J259,0)</f>
        <v>0</v>
      </c>
      <c r="BJ259" s="17" t="s">
        <v>85</v>
      </c>
      <c r="BK259" s="148">
        <f>ROUND(I259*H259,2)</f>
        <v>0</v>
      </c>
      <c r="BL259" s="17" t="s">
        <v>184</v>
      </c>
      <c r="BM259" s="147" t="s">
        <v>1600</v>
      </c>
    </row>
    <row r="260" spans="2:65" s="1" customFormat="1" x14ac:dyDescent="0.2">
      <c r="B260" s="32"/>
      <c r="D260" s="149" t="s">
        <v>198</v>
      </c>
      <c r="F260" s="150" t="s">
        <v>1599</v>
      </c>
      <c r="I260" s="151"/>
      <c r="L260" s="32"/>
      <c r="M260" s="152"/>
      <c r="T260" s="56"/>
      <c r="AT260" s="17" t="s">
        <v>198</v>
      </c>
      <c r="AU260" s="17" t="s">
        <v>87</v>
      </c>
    </row>
    <row r="261" spans="2:65" s="12" customFormat="1" x14ac:dyDescent="0.2">
      <c r="B261" s="153"/>
      <c r="D261" s="149" t="s">
        <v>199</v>
      </c>
      <c r="E261" s="154" t="s">
        <v>1</v>
      </c>
      <c r="F261" s="155" t="s">
        <v>1601</v>
      </c>
      <c r="H261" s="154" t="s">
        <v>1</v>
      </c>
      <c r="I261" s="156"/>
      <c r="L261" s="153"/>
      <c r="M261" s="157"/>
      <c r="T261" s="158"/>
      <c r="AT261" s="154" t="s">
        <v>199</v>
      </c>
      <c r="AU261" s="154" t="s">
        <v>87</v>
      </c>
      <c r="AV261" s="12" t="s">
        <v>85</v>
      </c>
      <c r="AW261" s="12" t="s">
        <v>33</v>
      </c>
      <c r="AX261" s="12" t="s">
        <v>77</v>
      </c>
      <c r="AY261" s="154" t="s">
        <v>185</v>
      </c>
    </row>
    <row r="262" spans="2:65" s="13" customFormat="1" x14ac:dyDescent="0.2">
      <c r="B262" s="159"/>
      <c r="D262" s="149" t="s">
        <v>199</v>
      </c>
      <c r="E262" s="160" t="s">
        <v>1</v>
      </c>
      <c r="F262" s="161" t="s">
        <v>1602</v>
      </c>
      <c r="H262" s="162">
        <v>5</v>
      </c>
      <c r="I262" s="163"/>
      <c r="L262" s="159"/>
      <c r="M262" s="164"/>
      <c r="T262" s="165"/>
      <c r="AT262" s="160" t="s">
        <v>199</v>
      </c>
      <c r="AU262" s="160" t="s">
        <v>87</v>
      </c>
      <c r="AV262" s="13" t="s">
        <v>87</v>
      </c>
      <c r="AW262" s="13" t="s">
        <v>33</v>
      </c>
      <c r="AX262" s="13" t="s">
        <v>85</v>
      </c>
      <c r="AY262" s="160" t="s">
        <v>185</v>
      </c>
    </row>
    <row r="263" spans="2:65" s="1" customFormat="1" ht="16.5" customHeight="1" x14ac:dyDescent="0.2">
      <c r="B263" s="32"/>
      <c r="C263" s="176" t="s">
        <v>514</v>
      </c>
      <c r="D263" s="176" t="s">
        <v>455</v>
      </c>
      <c r="E263" s="177" t="s">
        <v>1603</v>
      </c>
      <c r="F263" s="178" t="s">
        <v>1604</v>
      </c>
      <c r="G263" s="179" t="s">
        <v>365</v>
      </c>
      <c r="H263" s="180">
        <v>108</v>
      </c>
      <c r="I263" s="181"/>
      <c r="J263" s="182">
        <f>ROUND(I263*H263,2)</f>
        <v>0</v>
      </c>
      <c r="K263" s="178" t="s">
        <v>1</v>
      </c>
      <c r="L263" s="183"/>
      <c r="M263" s="184" t="s">
        <v>1</v>
      </c>
      <c r="N263" s="185" t="s">
        <v>42</v>
      </c>
      <c r="P263" s="145">
        <f>O263*H263</f>
        <v>0</v>
      </c>
      <c r="Q263" s="145">
        <v>0</v>
      </c>
      <c r="R263" s="145">
        <f>Q263*H263</f>
        <v>0</v>
      </c>
      <c r="S263" s="145">
        <v>0</v>
      </c>
      <c r="T263" s="146">
        <f>S263*H263</f>
        <v>0</v>
      </c>
      <c r="AR263" s="147" t="s">
        <v>236</v>
      </c>
      <c r="AT263" s="147" t="s">
        <v>455</v>
      </c>
      <c r="AU263" s="147" t="s">
        <v>87</v>
      </c>
      <c r="AY263" s="17" t="s">
        <v>185</v>
      </c>
      <c r="BE263" s="148">
        <f>IF(N263="základní",J263,0)</f>
        <v>0</v>
      </c>
      <c r="BF263" s="148">
        <f>IF(N263="snížená",J263,0)</f>
        <v>0</v>
      </c>
      <c r="BG263" s="148">
        <f>IF(N263="zákl. přenesená",J263,0)</f>
        <v>0</v>
      </c>
      <c r="BH263" s="148">
        <f>IF(N263="sníž. přenesená",J263,0)</f>
        <v>0</v>
      </c>
      <c r="BI263" s="148">
        <f>IF(N263="nulová",J263,0)</f>
        <v>0</v>
      </c>
      <c r="BJ263" s="17" t="s">
        <v>85</v>
      </c>
      <c r="BK263" s="148">
        <f>ROUND(I263*H263,2)</f>
        <v>0</v>
      </c>
      <c r="BL263" s="17" t="s">
        <v>184</v>
      </c>
      <c r="BM263" s="147" t="s">
        <v>1605</v>
      </c>
    </row>
    <row r="264" spans="2:65" s="1" customFormat="1" x14ac:dyDescent="0.2">
      <c r="B264" s="32"/>
      <c r="D264" s="149" t="s">
        <v>198</v>
      </c>
      <c r="F264" s="150" t="s">
        <v>1604</v>
      </c>
      <c r="I264" s="151"/>
      <c r="L264" s="32"/>
      <c r="M264" s="152"/>
      <c r="T264" s="56"/>
      <c r="AT264" s="17" t="s">
        <v>198</v>
      </c>
      <c r="AU264" s="17" t="s">
        <v>87</v>
      </c>
    </row>
    <row r="265" spans="2:65" s="13" customFormat="1" x14ac:dyDescent="0.2">
      <c r="B265" s="159"/>
      <c r="D265" s="149" t="s">
        <v>199</v>
      </c>
      <c r="E265" s="160" t="s">
        <v>1</v>
      </c>
      <c r="F265" s="161" t="s">
        <v>1606</v>
      </c>
      <c r="H265" s="162">
        <v>25</v>
      </c>
      <c r="I265" s="163"/>
      <c r="L265" s="159"/>
      <c r="M265" s="164"/>
      <c r="T265" s="165"/>
      <c r="AT265" s="160" t="s">
        <v>199</v>
      </c>
      <c r="AU265" s="160" t="s">
        <v>87</v>
      </c>
      <c r="AV265" s="13" t="s">
        <v>87</v>
      </c>
      <c r="AW265" s="13" t="s">
        <v>33</v>
      </c>
      <c r="AX265" s="13" t="s">
        <v>77</v>
      </c>
      <c r="AY265" s="160" t="s">
        <v>185</v>
      </c>
    </row>
    <row r="266" spans="2:65" s="13" customFormat="1" x14ac:dyDescent="0.2">
      <c r="B266" s="159"/>
      <c r="D266" s="149" t="s">
        <v>199</v>
      </c>
      <c r="E266" s="160" t="s">
        <v>1</v>
      </c>
      <c r="F266" s="161" t="s">
        <v>1607</v>
      </c>
      <c r="H266" s="162">
        <v>83</v>
      </c>
      <c r="I266" s="163"/>
      <c r="L266" s="159"/>
      <c r="M266" s="164"/>
      <c r="T266" s="165"/>
      <c r="AT266" s="160" t="s">
        <v>199</v>
      </c>
      <c r="AU266" s="160" t="s">
        <v>87</v>
      </c>
      <c r="AV266" s="13" t="s">
        <v>87</v>
      </c>
      <c r="AW266" s="13" t="s">
        <v>33</v>
      </c>
      <c r="AX266" s="13" t="s">
        <v>77</v>
      </c>
      <c r="AY266" s="160" t="s">
        <v>185</v>
      </c>
    </row>
    <row r="267" spans="2:65" s="14" customFormat="1" x14ac:dyDescent="0.2">
      <c r="B267" s="169"/>
      <c r="D267" s="149" t="s">
        <v>199</v>
      </c>
      <c r="E267" s="170" t="s">
        <v>1</v>
      </c>
      <c r="F267" s="171" t="s">
        <v>324</v>
      </c>
      <c r="H267" s="172">
        <v>108</v>
      </c>
      <c r="I267" s="173"/>
      <c r="L267" s="169"/>
      <c r="M267" s="174"/>
      <c r="T267" s="175"/>
      <c r="AT267" s="170" t="s">
        <v>199</v>
      </c>
      <c r="AU267" s="170" t="s">
        <v>87</v>
      </c>
      <c r="AV267" s="14" t="s">
        <v>184</v>
      </c>
      <c r="AW267" s="14" t="s">
        <v>33</v>
      </c>
      <c r="AX267" s="14" t="s">
        <v>85</v>
      </c>
      <c r="AY267" s="170" t="s">
        <v>185</v>
      </c>
    </row>
    <row r="268" spans="2:65" s="1" customFormat="1" ht="16.5" customHeight="1" x14ac:dyDescent="0.2">
      <c r="B268" s="32"/>
      <c r="C268" s="136" t="s">
        <v>522</v>
      </c>
      <c r="D268" s="136" t="s">
        <v>191</v>
      </c>
      <c r="E268" s="137" t="s">
        <v>1608</v>
      </c>
      <c r="F268" s="138" t="s">
        <v>1609</v>
      </c>
      <c r="G268" s="139" t="s">
        <v>532</v>
      </c>
      <c r="H268" s="140">
        <v>5</v>
      </c>
      <c r="I268" s="141"/>
      <c r="J268" s="142">
        <f>ROUND(I268*H268,2)</f>
        <v>0</v>
      </c>
      <c r="K268" s="138" t="s">
        <v>195</v>
      </c>
      <c r="L268" s="32"/>
      <c r="M268" s="143" t="s">
        <v>1</v>
      </c>
      <c r="N268" s="144" t="s">
        <v>42</v>
      </c>
      <c r="P268" s="145">
        <f>O268*H268</f>
        <v>0</v>
      </c>
      <c r="Q268" s="145">
        <v>0</v>
      </c>
      <c r="R268" s="145">
        <f>Q268*H268</f>
        <v>0</v>
      </c>
      <c r="S268" s="145">
        <v>0</v>
      </c>
      <c r="T268" s="146">
        <f>S268*H268</f>
        <v>0</v>
      </c>
      <c r="AR268" s="147" t="s">
        <v>184</v>
      </c>
      <c r="AT268" s="147" t="s">
        <v>191</v>
      </c>
      <c r="AU268" s="147" t="s">
        <v>87</v>
      </c>
      <c r="AY268" s="17" t="s">
        <v>185</v>
      </c>
      <c r="BE268" s="148">
        <f>IF(N268="základní",J268,0)</f>
        <v>0</v>
      </c>
      <c r="BF268" s="148">
        <f>IF(N268="snížená",J268,0)</f>
        <v>0</v>
      </c>
      <c r="BG268" s="148">
        <f>IF(N268="zákl. přenesená",J268,0)</f>
        <v>0</v>
      </c>
      <c r="BH268" s="148">
        <f>IF(N268="sníž. přenesená",J268,0)</f>
        <v>0</v>
      </c>
      <c r="BI268" s="148">
        <f>IF(N268="nulová",J268,0)</f>
        <v>0</v>
      </c>
      <c r="BJ268" s="17" t="s">
        <v>85</v>
      </c>
      <c r="BK268" s="148">
        <f>ROUND(I268*H268,2)</f>
        <v>0</v>
      </c>
      <c r="BL268" s="17" t="s">
        <v>184</v>
      </c>
      <c r="BM268" s="147" t="s">
        <v>1610</v>
      </c>
    </row>
    <row r="269" spans="2:65" s="1" customFormat="1" ht="19.2" x14ac:dyDescent="0.2">
      <c r="B269" s="32"/>
      <c r="D269" s="149" t="s">
        <v>198</v>
      </c>
      <c r="F269" s="150" t="s">
        <v>1611</v>
      </c>
      <c r="I269" s="151"/>
      <c r="L269" s="32"/>
      <c r="M269" s="152"/>
      <c r="T269" s="56"/>
      <c r="AT269" s="17" t="s">
        <v>198</v>
      </c>
      <c r="AU269" s="17" t="s">
        <v>87</v>
      </c>
    </row>
    <row r="270" spans="2:65" s="13" customFormat="1" x14ac:dyDescent="0.2">
      <c r="B270" s="159"/>
      <c r="D270" s="149" t="s">
        <v>199</v>
      </c>
      <c r="E270" s="160" t="s">
        <v>1</v>
      </c>
      <c r="F270" s="161" t="s">
        <v>1612</v>
      </c>
      <c r="H270" s="162">
        <v>5</v>
      </c>
      <c r="I270" s="163"/>
      <c r="L270" s="159"/>
      <c r="M270" s="164"/>
      <c r="T270" s="165"/>
      <c r="AT270" s="160" t="s">
        <v>199</v>
      </c>
      <c r="AU270" s="160" t="s">
        <v>87</v>
      </c>
      <c r="AV270" s="13" t="s">
        <v>87</v>
      </c>
      <c r="AW270" s="13" t="s">
        <v>33</v>
      </c>
      <c r="AX270" s="13" t="s">
        <v>85</v>
      </c>
      <c r="AY270" s="160" t="s">
        <v>185</v>
      </c>
    </row>
    <row r="271" spans="2:65" s="1" customFormat="1" ht="16.5" customHeight="1" x14ac:dyDescent="0.2">
      <c r="B271" s="32"/>
      <c r="C271" s="176" t="s">
        <v>529</v>
      </c>
      <c r="D271" s="176" t="s">
        <v>455</v>
      </c>
      <c r="E271" s="177" t="s">
        <v>1613</v>
      </c>
      <c r="F271" s="178" t="s">
        <v>1614</v>
      </c>
      <c r="G271" s="179" t="s">
        <v>532</v>
      </c>
      <c r="H271" s="180">
        <v>5</v>
      </c>
      <c r="I271" s="181"/>
      <c r="J271" s="182">
        <f>ROUND(I271*H271,2)</f>
        <v>0</v>
      </c>
      <c r="K271" s="178" t="s">
        <v>1</v>
      </c>
      <c r="L271" s="183"/>
      <c r="M271" s="184" t="s">
        <v>1</v>
      </c>
      <c r="N271" s="185" t="s">
        <v>42</v>
      </c>
      <c r="P271" s="145">
        <f>O271*H271</f>
        <v>0</v>
      </c>
      <c r="Q271" s="145">
        <v>3.5200000000000001E-3</v>
      </c>
      <c r="R271" s="145">
        <f>Q271*H271</f>
        <v>1.7600000000000001E-2</v>
      </c>
      <c r="S271" s="145">
        <v>0</v>
      </c>
      <c r="T271" s="146">
        <f>S271*H271</f>
        <v>0</v>
      </c>
      <c r="AR271" s="147" t="s">
        <v>236</v>
      </c>
      <c r="AT271" s="147" t="s">
        <v>455</v>
      </c>
      <c r="AU271" s="147" t="s">
        <v>87</v>
      </c>
      <c r="AY271" s="17" t="s">
        <v>185</v>
      </c>
      <c r="BE271" s="148">
        <f>IF(N271="základní",J271,0)</f>
        <v>0</v>
      </c>
      <c r="BF271" s="148">
        <f>IF(N271="snížená",J271,0)</f>
        <v>0</v>
      </c>
      <c r="BG271" s="148">
        <f>IF(N271="zákl. přenesená",J271,0)</f>
        <v>0</v>
      </c>
      <c r="BH271" s="148">
        <f>IF(N271="sníž. přenesená",J271,0)</f>
        <v>0</v>
      </c>
      <c r="BI271" s="148">
        <f>IF(N271="nulová",J271,0)</f>
        <v>0</v>
      </c>
      <c r="BJ271" s="17" t="s">
        <v>85</v>
      </c>
      <c r="BK271" s="148">
        <f>ROUND(I271*H271,2)</f>
        <v>0</v>
      </c>
      <c r="BL271" s="17" t="s">
        <v>184</v>
      </c>
      <c r="BM271" s="147" t="s">
        <v>1615</v>
      </c>
    </row>
    <row r="272" spans="2:65" s="1" customFormat="1" x14ac:dyDescent="0.2">
      <c r="B272" s="32"/>
      <c r="D272" s="149" t="s">
        <v>198</v>
      </c>
      <c r="F272" s="150" t="s">
        <v>1614</v>
      </c>
      <c r="I272" s="151"/>
      <c r="L272" s="32"/>
      <c r="M272" s="152"/>
      <c r="T272" s="56"/>
      <c r="AT272" s="17" t="s">
        <v>198</v>
      </c>
      <c r="AU272" s="17" t="s">
        <v>87</v>
      </c>
    </row>
    <row r="273" spans="2:65" s="13" customFormat="1" x14ac:dyDescent="0.2">
      <c r="B273" s="159"/>
      <c r="D273" s="149" t="s">
        <v>199</v>
      </c>
      <c r="E273" s="160" t="s">
        <v>1</v>
      </c>
      <c r="F273" s="161" t="s">
        <v>1597</v>
      </c>
      <c r="H273" s="162">
        <v>5</v>
      </c>
      <c r="I273" s="163"/>
      <c r="L273" s="159"/>
      <c r="M273" s="164"/>
      <c r="T273" s="165"/>
      <c r="AT273" s="160" t="s">
        <v>199</v>
      </c>
      <c r="AU273" s="160" t="s">
        <v>87</v>
      </c>
      <c r="AV273" s="13" t="s">
        <v>87</v>
      </c>
      <c r="AW273" s="13" t="s">
        <v>33</v>
      </c>
      <c r="AX273" s="13" t="s">
        <v>85</v>
      </c>
      <c r="AY273" s="160" t="s">
        <v>185</v>
      </c>
    </row>
    <row r="274" spans="2:65" s="1" customFormat="1" ht="16.5" customHeight="1" x14ac:dyDescent="0.2">
      <c r="B274" s="32"/>
      <c r="C274" s="136" t="s">
        <v>537</v>
      </c>
      <c r="D274" s="136" t="s">
        <v>191</v>
      </c>
      <c r="E274" s="137" t="s">
        <v>1616</v>
      </c>
      <c r="F274" s="138" t="s">
        <v>1617</v>
      </c>
      <c r="G274" s="139" t="s">
        <v>532</v>
      </c>
      <c r="H274" s="140">
        <v>2</v>
      </c>
      <c r="I274" s="141"/>
      <c r="J274" s="142">
        <f>ROUND(I274*H274,2)</f>
        <v>0</v>
      </c>
      <c r="K274" s="138" t="s">
        <v>195</v>
      </c>
      <c r="L274" s="32"/>
      <c r="M274" s="143" t="s">
        <v>1</v>
      </c>
      <c r="N274" s="144" t="s">
        <v>42</v>
      </c>
      <c r="P274" s="145">
        <f>O274*H274</f>
        <v>0</v>
      </c>
      <c r="Q274" s="145">
        <v>1.6199999999999999E-3</v>
      </c>
      <c r="R274" s="145">
        <f>Q274*H274</f>
        <v>3.2399999999999998E-3</v>
      </c>
      <c r="S274" s="145">
        <v>0</v>
      </c>
      <c r="T274" s="146">
        <f>S274*H274</f>
        <v>0</v>
      </c>
      <c r="AR274" s="147" t="s">
        <v>184</v>
      </c>
      <c r="AT274" s="147" t="s">
        <v>191</v>
      </c>
      <c r="AU274" s="147" t="s">
        <v>87</v>
      </c>
      <c r="AY274" s="17" t="s">
        <v>185</v>
      </c>
      <c r="BE274" s="148">
        <f>IF(N274="základní",J274,0)</f>
        <v>0</v>
      </c>
      <c r="BF274" s="148">
        <f>IF(N274="snížená",J274,0)</f>
        <v>0</v>
      </c>
      <c r="BG274" s="148">
        <f>IF(N274="zákl. přenesená",J274,0)</f>
        <v>0</v>
      </c>
      <c r="BH274" s="148">
        <f>IF(N274="sníž. přenesená",J274,0)</f>
        <v>0</v>
      </c>
      <c r="BI274" s="148">
        <f>IF(N274="nulová",J274,0)</f>
        <v>0</v>
      </c>
      <c r="BJ274" s="17" t="s">
        <v>85</v>
      </c>
      <c r="BK274" s="148">
        <f>ROUND(I274*H274,2)</f>
        <v>0</v>
      </c>
      <c r="BL274" s="17" t="s">
        <v>184</v>
      </c>
      <c r="BM274" s="147" t="s">
        <v>1618</v>
      </c>
    </row>
    <row r="275" spans="2:65" s="1" customFormat="1" ht="19.2" x14ac:dyDescent="0.2">
      <c r="B275" s="32"/>
      <c r="D275" s="149" t="s">
        <v>198</v>
      </c>
      <c r="F275" s="150" t="s">
        <v>1619</v>
      </c>
      <c r="I275" s="151"/>
      <c r="L275" s="32"/>
      <c r="M275" s="152"/>
      <c r="T275" s="56"/>
      <c r="AT275" s="17" t="s">
        <v>198</v>
      </c>
      <c r="AU275" s="17" t="s">
        <v>87</v>
      </c>
    </row>
    <row r="276" spans="2:65" s="13" customFormat="1" x14ac:dyDescent="0.2">
      <c r="B276" s="159"/>
      <c r="D276" s="149" t="s">
        <v>199</v>
      </c>
      <c r="E276" s="160" t="s">
        <v>1</v>
      </c>
      <c r="F276" s="161" t="s">
        <v>1620</v>
      </c>
      <c r="H276" s="162">
        <v>2</v>
      </c>
      <c r="I276" s="163"/>
      <c r="L276" s="159"/>
      <c r="M276" s="164"/>
      <c r="T276" s="165"/>
      <c r="AT276" s="160" t="s">
        <v>199</v>
      </c>
      <c r="AU276" s="160" t="s">
        <v>87</v>
      </c>
      <c r="AV276" s="13" t="s">
        <v>87</v>
      </c>
      <c r="AW276" s="13" t="s">
        <v>33</v>
      </c>
      <c r="AX276" s="13" t="s">
        <v>85</v>
      </c>
      <c r="AY276" s="160" t="s">
        <v>185</v>
      </c>
    </row>
    <row r="277" spans="2:65" s="1" customFormat="1" ht="16.5" customHeight="1" x14ac:dyDescent="0.2">
      <c r="B277" s="32"/>
      <c r="C277" s="176" t="s">
        <v>543</v>
      </c>
      <c r="D277" s="176" t="s">
        <v>455</v>
      </c>
      <c r="E277" s="177" t="s">
        <v>1621</v>
      </c>
      <c r="F277" s="178" t="s">
        <v>1622</v>
      </c>
      <c r="G277" s="179" t="s">
        <v>532</v>
      </c>
      <c r="H277" s="180">
        <v>2</v>
      </c>
      <c r="I277" s="181"/>
      <c r="J277" s="182">
        <f>ROUND(I277*H277,2)</f>
        <v>0</v>
      </c>
      <c r="K277" s="178" t="s">
        <v>1</v>
      </c>
      <c r="L277" s="183"/>
      <c r="M277" s="184" t="s">
        <v>1</v>
      </c>
      <c r="N277" s="185" t="s">
        <v>42</v>
      </c>
      <c r="P277" s="145">
        <f>O277*H277</f>
        <v>0</v>
      </c>
      <c r="Q277" s="145">
        <v>1.847E-2</v>
      </c>
      <c r="R277" s="145">
        <f>Q277*H277</f>
        <v>3.6940000000000001E-2</v>
      </c>
      <c r="S277" s="145">
        <v>0</v>
      </c>
      <c r="T277" s="146">
        <f>S277*H277</f>
        <v>0</v>
      </c>
      <c r="AR277" s="147" t="s">
        <v>236</v>
      </c>
      <c r="AT277" s="147" t="s">
        <v>455</v>
      </c>
      <c r="AU277" s="147" t="s">
        <v>87</v>
      </c>
      <c r="AY277" s="17" t="s">
        <v>185</v>
      </c>
      <c r="BE277" s="148">
        <f>IF(N277="základní",J277,0)</f>
        <v>0</v>
      </c>
      <c r="BF277" s="148">
        <f>IF(N277="snížená",J277,0)</f>
        <v>0</v>
      </c>
      <c r="BG277" s="148">
        <f>IF(N277="zákl. přenesená",J277,0)</f>
        <v>0</v>
      </c>
      <c r="BH277" s="148">
        <f>IF(N277="sníž. přenesená",J277,0)</f>
        <v>0</v>
      </c>
      <c r="BI277" s="148">
        <f>IF(N277="nulová",J277,0)</f>
        <v>0</v>
      </c>
      <c r="BJ277" s="17" t="s">
        <v>85</v>
      </c>
      <c r="BK277" s="148">
        <f>ROUND(I277*H277,2)</f>
        <v>0</v>
      </c>
      <c r="BL277" s="17" t="s">
        <v>184</v>
      </c>
      <c r="BM277" s="147" t="s">
        <v>1623</v>
      </c>
    </row>
    <row r="278" spans="2:65" s="1" customFormat="1" x14ac:dyDescent="0.2">
      <c r="B278" s="32"/>
      <c r="D278" s="149" t="s">
        <v>198</v>
      </c>
      <c r="F278" s="150" t="s">
        <v>1622</v>
      </c>
      <c r="I278" s="151"/>
      <c r="L278" s="32"/>
      <c r="M278" s="152"/>
      <c r="T278" s="56"/>
      <c r="AT278" s="17" t="s">
        <v>198</v>
      </c>
      <c r="AU278" s="17" t="s">
        <v>87</v>
      </c>
    </row>
    <row r="279" spans="2:65" s="13" customFormat="1" x14ac:dyDescent="0.2">
      <c r="B279" s="159"/>
      <c r="D279" s="149" t="s">
        <v>199</v>
      </c>
      <c r="E279" s="160" t="s">
        <v>1</v>
      </c>
      <c r="F279" s="161" t="s">
        <v>742</v>
      </c>
      <c r="H279" s="162">
        <v>2</v>
      </c>
      <c r="I279" s="163"/>
      <c r="L279" s="159"/>
      <c r="M279" s="164"/>
      <c r="T279" s="165"/>
      <c r="AT279" s="160" t="s">
        <v>199</v>
      </c>
      <c r="AU279" s="160" t="s">
        <v>87</v>
      </c>
      <c r="AV279" s="13" t="s">
        <v>87</v>
      </c>
      <c r="AW279" s="13" t="s">
        <v>33</v>
      </c>
      <c r="AX279" s="13" t="s">
        <v>85</v>
      </c>
      <c r="AY279" s="160" t="s">
        <v>185</v>
      </c>
    </row>
    <row r="280" spans="2:65" s="1" customFormat="1" ht="16.5" customHeight="1" x14ac:dyDescent="0.2">
      <c r="B280" s="32"/>
      <c r="C280" s="176" t="s">
        <v>552</v>
      </c>
      <c r="D280" s="176" t="s">
        <v>455</v>
      </c>
      <c r="E280" s="177" t="s">
        <v>1624</v>
      </c>
      <c r="F280" s="178" t="s">
        <v>1625</v>
      </c>
      <c r="G280" s="179" t="s">
        <v>532</v>
      </c>
      <c r="H280" s="180">
        <v>2</v>
      </c>
      <c r="I280" s="181"/>
      <c r="J280" s="182">
        <f>ROUND(I280*H280,2)</f>
        <v>0</v>
      </c>
      <c r="K280" s="178" t="s">
        <v>1</v>
      </c>
      <c r="L280" s="183"/>
      <c r="M280" s="184" t="s">
        <v>1</v>
      </c>
      <c r="N280" s="185" t="s">
        <v>42</v>
      </c>
      <c r="P280" s="145">
        <f>O280*H280</f>
        <v>0</v>
      </c>
      <c r="Q280" s="145">
        <v>6.3099999999999996E-3</v>
      </c>
      <c r="R280" s="145">
        <f>Q280*H280</f>
        <v>1.2619999999999999E-2</v>
      </c>
      <c r="S280" s="145">
        <v>0</v>
      </c>
      <c r="T280" s="146">
        <f>S280*H280</f>
        <v>0</v>
      </c>
      <c r="AR280" s="147" t="s">
        <v>236</v>
      </c>
      <c r="AT280" s="147" t="s">
        <v>455</v>
      </c>
      <c r="AU280" s="147" t="s">
        <v>87</v>
      </c>
      <c r="AY280" s="17" t="s">
        <v>185</v>
      </c>
      <c r="BE280" s="148">
        <f>IF(N280="základní",J280,0)</f>
        <v>0</v>
      </c>
      <c r="BF280" s="148">
        <f>IF(N280="snížená",J280,0)</f>
        <v>0</v>
      </c>
      <c r="BG280" s="148">
        <f>IF(N280="zákl. přenesená",J280,0)</f>
        <v>0</v>
      </c>
      <c r="BH280" s="148">
        <f>IF(N280="sníž. přenesená",J280,0)</f>
        <v>0</v>
      </c>
      <c r="BI280" s="148">
        <f>IF(N280="nulová",J280,0)</f>
        <v>0</v>
      </c>
      <c r="BJ280" s="17" t="s">
        <v>85</v>
      </c>
      <c r="BK280" s="148">
        <f>ROUND(I280*H280,2)</f>
        <v>0</v>
      </c>
      <c r="BL280" s="17" t="s">
        <v>184</v>
      </c>
      <c r="BM280" s="147" t="s">
        <v>1626</v>
      </c>
    </row>
    <row r="281" spans="2:65" s="1" customFormat="1" x14ac:dyDescent="0.2">
      <c r="B281" s="32"/>
      <c r="D281" s="149" t="s">
        <v>198</v>
      </c>
      <c r="F281" s="150" t="s">
        <v>1625</v>
      </c>
      <c r="I281" s="151"/>
      <c r="L281" s="32"/>
      <c r="M281" s="152"/>
      <c r="T281" s="56"/>
      <c r="AT281" s="17" t="s">
        <v>198</v>
      </c>
      <c r="AU281" s="17" t="s">
        <v>87</v>
      </c>
    </row>
    <row r="282" spans="2:65" s="13" customFormat="1" x14ac:dyDescent="0.2">
      <c r="B282" s="159"/>
      <c r="D282" s="149" t="s">
        <v>199</v>
      </c>
      <c r="E282" s="160" t="s">
        <v>1</v>
      </c>
      <c r="F282" s="161" t="s">
        <v>1627</v>
      </c>
      <c r="H282" s="162">
        <v>2</v>
      </c>
      <c r="I282" s="163"/>
      <c r="L282" s="159"/>
      <c r="M282" s="164"/>
      <c r="T282" s="165"/>
      <c r="AT282" s="160" t="s">
        <v>199</v>
      </c>
      <c r="AU282" s="160" t="s">
        <v>87</v>
      </c>
      <c r="AV282" s="13" t="s">
        <v>87</v>
      </c>
      <c r="AW282" s="13" t="s">
        <v>33</v>
      </c>
      <c r="AX282" s="13" t="s">
        <v>85</v>
      </c>
      <c r="AY282" s="160" t="s">
        <v>185</v>
      </c>
    </row>
    <row r="283" spans="2:65" s="1" customFormat="1" ht="16.5" customHeight="1" x14ac:dyDescent="0.2">
      <c r="B283" s="32"/>
      <c r="C283" s="136" t="s">
        <v>558</v>
      </c>
      <c r="D283" s="136" t="s">
        <v>191</v>
      </c>
      <c r="E283" s="137" t="s">
        <v>1628</v>
      </c>
      <c r="F283" s="138" t="s">
        <v>1629</v>
      </c>
      <c r="G283" s="139" t="s">
        <v>532</v>
      </c>
      <c r="H283" s="140">
        <v>1</v>
      </c>
      <c r="I283" s="141"/>
      <c r="J283" s="142">
        <f>ROUND(I283*H283,2)</f>
        <v>0</v>
      </c>
      <c r="K283" s="138" t="s">
        <v>195</v>
      </c>
      <c r="L283" s="32"/>
      <c r="M283" s="143" t="s">
        <v>1</v>
      </c>
      <c r="N283" s="144" t="s">
        <v>42</v>
      </c>
      <c r="P283" s="145">
        <f>O283*H283</f>
        <v>0</v>
      </c>
      <c r="Q283" s="145">
        <v>1.3600000000000001E-3</v>
      </c>
      <c r="R283" s="145">
        <f>Q283*H283</f>
        <v>1.3600000000000001E-3</v>
      </c>
      <c r="S283" s="145">
        <v>0</v>
      </c>
      <c r="T283" s="146">
        <f>S283*H283</f>
        <v>0</v>
      </c>
      <c r="AR283" s="147" t="s">
        <v>184</v>
      </c>
      <c r="AT283" s="147" t="s">
        <v>191</v>
      </c>
      <c r="AU283" s="147" t="s">
        <v>87</v>
      </c>
      <c r="AY283" s="17" t="s">
        <v>185</v>
      </c>
      <c r="BE283" s="148">
        <f>IF(N283="základní",J283,0)</f>
        <v>0</v>
      </c>
      <c r="BF283" s="148">
        <f>IF(N283="snížená",J283,0)</f>
        <v>0</v>
      </c>
      <c r="BG283" s="148">
        <f>IF(N283="zákl. přenesená",J283,0)</f>
        <v>0</v>
      </c>
      <c r="BH283" s="148">
        <f>IF(N283="sníž. přenesená",J283,0)</f>
        <v>0</v>
      </c>
      <c r="BI283" s="148">
        <f>IF(N283="nulová",J283,0)</f>
        <v>0</v>
      </c>
      <c r="BJ283" s="17" t="s">
        <v>85</v>
      </c>
      <c r="BK283" s="148">
        <f>ROUND(I283*H283,2)</f>
        <v>0</v>
      </c>
      <c r="BL283" s="17" t="s">
        <v>184</v>
      </c>
      <c r="BM283" s="147" t="s">
        <v>1630</v>
      </c>
    </row>
    <row r="284" spans="2:65" s="1" customFormat="1" x14ac:dyDescent="0.2">
      <c r="B284" s="32"/>
      <c r="D284" s="149" t="s">
        <v>198</v>
      </c>
      <c r="F284" s="150" t="s">
        <v>1631</v>
      </c>
      <c r="I284" s="151"/>
      <c r="L284" s="32"/>
      <c r="M284" s="152"/>
      <c r="T284" s="56"/>
      <c r="AT284" s="17" t="s">
        <v>198</v>
      </c>
      <c r="AU284" s="17" t="s">
        <v>87</v>
      </c>
    </row>
    <row r="285" spans="2:65" s="13" customFormat="1" x14ac:dyDescent="0.2">
      <c r="B285" s="159"/>
      <c r="D285" s="149" t="s">
        <v>199</v>
      </c>
      <c r="E285" s="160" t="s">
        <v>1</v>
      </c>
      <c r="F285" s="161" t="s">
        <v>1632</v>
      </c>
      <c r="H285" s="162">
        <v>1</v>
      </c>
      <c r="I285" s="163"/>
      <c r="L285" s="159"/>
      <c r="M285" s="164"/>
      <c r="T285" s="165"/>
      <c r="AT285" s="160" t="s">
        <v>199</v>
      </c>
      <c r="AU285" s="160" t="s">
        <v>87</v>
      </c>
      <c r="AV285" s="13" t="s">
        <v>87</v>
      </c>
      <c r="AW285" s="13" t="s">
        <v>33</v>
      </c>
      <c r="AX285" s="13" t="s">
        <v>85</v>
      </c>
      <c r="AY285" s="160" t="s">
        <v>185</v>
      </c>
    </row>
    <row r="286" spans="2:65" s="1" customFormat="1" ht="16.5" customHeight="1" x14ac:dyDescent="0.2">
      <c r="B286" s="32"/>
      <c r="C286" s="176" t="s">
        <v>568</v>
      </c>
      <c r="D286" s="176" t="s">
        <v>455</v>
      </c>
      <c r="E286" s="177" t="s">
        <v>1633</v>
      </c>
      <c r="F286" s="178" t="s">
        <v>1634</v>
      </c>
      <c r="G286" s="179" t="s">
        <v>532</v>
      </c>
      <c r="H286" s="180">
        <v>1</v>
      </c>
      <c r="I286" s="181"/>
      <c r="J286" s="182">
        <f>ROUND(I286*H286,2)</f>
        <v>0</v>
      </c>
      <c r="K286" s="178" t="s">
        <v>1</v>
      </c>
      <c r="L286" s="183"/>
      <c r="M286" s="184" t="s">
        <v>1</v>
      </c>
      <c r="N286" s="185" t="s">
        <v>42</v>
      </c>
      <c r="P286" s="145">
        <f>O286*H286</f>
        <v>0</v>
      </c>
      <c r="Q286" s="145">
        <v>3.4000000000000002E-2</v>
      </c>
      <c r="R286" s="145">
        <f>Q286*H286</f>
        <v>3.4000000000000002E-2</v>
      </c>
      <c r="S286" s="145">
        <v>0</v>
      </c>
      <c r="T286" s="146">
        <f>S286*H286</f>
        <v>0</v>
      </c>
      <c r="AR286" s="147" t="s">
        <v>236</v>
      </c>
      <c r="AT286" s="147" t="s">
        <v>455</v>
      </c>
      <c r="AU286" s="147" t="s">
        <v>87</v>
      </c>
      <c r="AY286" s="17" t="s">
        <v>185</v>
      </c>
      <c r="BE286" s="148">
        <f>IF(N286="základní",J286,0)</f>
        <v>0</v>
      </c>
      <c r="BF286" s="148">
        <f>IF(N286="snížená",J286,0)</f>
        <v>0</v>
      </c>
      <c r="BG286" s="148">
        <f>IF(N286="zákl. přenesená",J286,0)</f>
        <v>0</v>
      </c>
      <c r="BH286" s="148">
        <f>IF(N286="sníž. přenesená",J286,0)</f>
        <v>0</v>
      </c>
      <c r="BI286" s="148">
        <f>IF(N286="nulová",J286,0)</f>
        <v>0</v>
      </c>
      <c r="BJ286" s="17" t="s">
        <v>85</v>
      </c>
      <c r="BK286" s="148">
        <f>ROUND(I286*H286,2)</f>
        <v>0</v>
      </c>
      <c r="BL286" s="17" t="s">
        <v>184</v>
      </c>
      <c r="BM286" s="147" t="s">
        <v>1635</v>
      </c>
    </row>
    <row r="287" spans="2:65" s="1" customFormat="1" x14ac:dyDescent="0.2">
      <c r="B287" s="32"/>
      <c r="D287" s="149" t="s">
        <v>198</v>
      </c>
      <c r="F287" s="150" t="s">
        <v>1634</v>
      </c>
      <c r="I287" s="151"/>
      <c r="L287" s="32"/>
      <c r="M287" s="152"/>
      <c r="T287" s="56"/>
      <c r="AT287" s="17" t="s">
        <v>198</v>
      </c>
      <c r="AU287" s="17" t="s">
        <v>87</v>
      </c>
    </row>
    <row r="288" spans="2:65" s="13" customFormat="1" x14ac:dyDescent="0.2">
      <c r="B288" s="159"/>
      <c r="D288" s="149" t="s">
        <v>199</v>
      </c>
      <c r="E288" s="160" t="s">
        <v>1</v>
      </c>
      <c r="F288" s="161" t="s">
        <v>1636</v>
      </c>
      <c r="H288" s="162">
        <v>1</v>
      </c>
      <c r="I288" s="163"/>
      <c r="L288" s="159"/>
      <c r="M288" s="164"/>
      <c r="T288" s="165"/>
      <c r="AT288" s="160" t="s">
        <v>199</v>
      </c>
      <c r="AU288" s="160" t="s">
        <v>87</v>
      </c>
      <c r="AV288" s="13" t="s">
        <v>87</v>
      </c>
      <c r="AW288" s="13" t="s">
        <v>33</v>
      </c>
      <c r="AX288" s="13" t="s">
        <v>85</v>
      </c>
      <c r="AY288" s="160" t="s">
        <v>185</v>
      </c>
    </row>
    <row r="289" spans="2:65" s="1" customFormat="1" ht="16.5" customHeight="1" x14ac:dyDescent="0.2">
      <c r="B289" s="32"/>
      <c r="C289" s="136" t="s">
        <v>575</v>
      </c>
      <c r="D289" s="136" t="s">
        <v>191</v>
      </c>
      <c r="E289" s="137" t="s">
        <v>1637</v>
      </c>
      <c r="F289" s="138" t="s">
        <v>1638</v>
      </c>
      <c r="G289" s="139" t="s">
        <v>532</v>
      </c>
      <c r="H289" s="140">
        <v>1</v>
      </c>
      <c r="I289" s="141"/>
      <c r="J289" s="142">
        <f>ROUND(I289*H289,2)</f>
        <v>0</v>
      </c>
      <c r="K289" s="138" t="s">
        <v>195</v>
      </c>
      <c r="L289" s="32"/>
      <c r="M289" s="143" t="s">
        <v>1</v>
      </c>
      <c r="N289" s="144" t="s">
        <v>42</v>
      </c>
      <c r="P289" s="145">
        <f>O289*H289</f>
        <v>0</v>
      </c>
      <c r="Q289" s="145">
        <v>0</v>
      </c>
      <c r="R289" s="145">
        <f>Q289*H289</f>
        <v>0</v>
      </c>
      <c r="S289" s="145">
        <v>1.7299999999999999E-2</v>
      </c>
      <c r="T289" s="146">
        <f>S289*H289</f>
        <v>1.7299999999999999E-2</v>
      </c>
      <c r="AR289" s="147" t="s">
        <v>184</v>
      </c>
      <c r="AT289" s="147" t="s">
        <v>191</v>
      </c>
      <c r="AU289" s="147" t="s">
        <v>87</v>
      </c>
      <c r="AY289" s="17" t="s">
        <v>185</v>
      </c>
      <c r="BE289" s="148">
        <f>IF(N289="základní",J289,0)</f>
        <v>0</v>
      </c>
      <c r="BF289" s="148">
        <f>IF(N289="snížená",J289,0)</f>
        <v>0</v>
      </c>
      <c r="BG289" s="148">
        <f>IF(N289="zákl. přenesená",J289,0)</f>
        <v>0</v>
      </c>
      <c r="BH289" s="148">
        <f>IF(N289="sníž. přenesená",J289,0)</f>
        <v>0</v>
      </c>
      <c r="BI289" s="148">
        <f>IF(N289="nulová",J289,0)</f>
        <v>0</v>
      </c>
      <c r="BJ289" s="17" t="s">
        <v>85</v>
      </c>
      <c r="BK289" s="148">
        <f>ROUND(I289*H289,2)</f>
        <v>0</v>
      </c>
      <c r="BL289" s="17" t="s">
        <v>184</v>
      </c>
      <c r="BM289" s="147" t="s">
        <v>1639</v>
      </c>
    </row>
    <row r="290" spans="2:65" s="1" customFormat="1" x14ac:dyDescent="0.2">
      <c r="B290" s="32"/>
      <c r="D290" s="149" t="s">
        <v>198</v>
      </c>
      <c r="F290" s="150" t="s">
        <v>1640</v>
      </c>
      <c r="I290" s="151"/>
      <c r="L290" s="32"/>
      <c r="M290" s="152"/>
      <c r="T290" s="56"/>
      <c r="AT290" s="17" t="s">
        <v>198</v>
      </c>
      <c r="AU290" s="17" t="s">
        <v>87</v>
      </c>
    </row>
    <row r="291" spans="2:65" s="13" customFormat="1" x14ac:dyDescent="0.2">
      <c r="B291" s="159"/>
      <c r="D291" s="149" t="s">
        <v>199</v>
      </c>
      <c r="E291" s="160" t="s">
        <v>1</v>
      </c>
      <c r="F291" s="161" t="s">
        <v>1641</v>
      </c>
      <c r="H291" s="162">
        <v>1</v>
      </c>
      <c r="I291" s="163"/>
      <c r="L291" s="159"/>
      <c r="M291" s="164"/>
      <c r="T291" s="165"/>
      <c r="AT291" s="160" t="s">
        <v>199</v>
      </c>
      <c r="AU291" s="160" t="s">
        <v>87</v>
      </c>
      <c r="AV291" s="13" t="s">
        <v>87</v>
      </c>
      <c r="AW291" s="13" t="s">
        <v>33</v>
      </c>
      <c r="AX291" s="13" t="s">
        <v>85</v>
      </c>
      <c r="AY291" s="160" t="s">
        <v>185</v>
      </c>
    </row>
    <row r="292" spans="2:65" s="1" customFormat="1" ht="16.5" customHeight="1" x14ac:dyDescent="0.2">
      <c r="B292" s="32"/>
      <c r="C292" s="136" t="s">
        <v>584</v>
      </c>
      <c r="D292" s="136" t="s">
        <v>191</v>
      </c>
      <c r="E292" s="137" t="s">
        <v>1642</v>
      </c>
      <c r="F292" s="138" t="s">
        <v>1643</v>
      </c>
      <c r="G292" s="139" t="s">
        <v>365</v>
      </c>
      <c r="H292" s="140">
        <v>108</v>
      </c>
      <c r="I292" s="141"/>
      <c r="J292" s="142">
        <f>ROUND(I292*H292,2)</f>
        <v>0</v>
      </c>
      <c r="K292" s="138" t="s">
        <v>195</v>
      </c>
      <c r="L292" s="32"/>
      <c r="M292" s="143" t="s">
        <v>1</v>
      </c>
      <c r="N292" s="144" t="s">
        <v>42</v>
      </c>
      <c r="P292" s="145">
        <f>O292*H292</f>
        <v>0</v>
      </c>
      <c r="Q292" s="145">
        <v>0</v>
      </c>
      <c r="R292" s="145">
        <f>Q292*H292</f>
        <v>0</v>
      </c>
      <c r="S292" s="145">
        <v>0</v>
      </c>
      <c r="T292" s="146">
        <f>S292*H292</f>
        <v>0</v>
      </c>
      <c r="AR292" s="147" t="s">
        <v>184</v>
      </c>
      <c r="AT292" s="147" t="s">
        <v>191</v>
      </c>
      <c r="AU292" s="147" t="s">
        <v>87</v>
      </c>
      <c r="AY292" s="17" t="s">
        <v>185</v>
      </c>
      <c r="BE292" s="148">
        <f>IF(N292="základní",J292,0)</f>
        <v>0</v>
      </c>
      <c r="BF292" s="148">
        <f>IF(N292="snížená",J292,0)</f>
        <v>0</v>
      </c>
      <c r="BG292" s="148">
        <f>IF(N292="zákl. přenesená",J292,0)</f>
        <v>0</v>
      </c>
      <c r="BH292" s="148">
        <f>IF(N292="sníž. přenesená",J292,0)</f>
        <v>0</v>
      </c>
      <c r="BI292" s="148">
        <f>IF(N292="nulová",J292,0)</f>
        <v>0</v>
      </c>
      <c r="BJ292" s="17" t="s">
        <v>85</v>
      </c>
      <c r="BK292" s="148">
        <f>ROUND(I292*H292,2)</f>
        <v>0</v>
      </c>
      <c r="BL292" s="17" t="s">
        <v>184</v>
      </c>
      <c r="BM292" s="147" t="s">
        <v>1644</v>
      </c>
    </row>
    <row r="293" spans="2:65" s="1" customFormat="1" x14ac:dyDescent="0.2">
      <c r="B293" s="32"/>
      <c r="D293" s="149" t="s">
        <v>198</v>
      </c>
      <c r="F293" s="150" t="s">
        <v>1643</v>
      </c>
      <c r="I293" s="151"/>
      <c r="L293" s="32"/>
      <c r="M293" s="152"/>
      <c r="T293" s="56"/>
      <c r="AT293" s="17" t="s">
        <v>198</v>
      </c>
      <c r="AU293" s="17" t="s">
        <v>87</v>
      </c>
    </row>
    <row r="294" spans="2:65" s="13" customFormat="1" x14ac:dyDescent="0.2">
      <c r="B294" s="159"/>
      <c r="D294" s="149" t="s">
        <v>199</v>
      </c>
      <c r="E294" s="160" t="s">
        <v>1</v>
      </c>
      <c r="F294" s="161" t="s">
        <v>1606</v>
      </c>
      <c r="H294" s="162">
        <v>25</v>
      </c>
      <c r="I294" s="163"/>
      <c r="L294" s="159"/>
      <c r="M294" s="164"/>
      <c r="T294" s="165"/>
      <c r="AT294" s="160" t="s">
        <v>199</v>
      </c>
      <c r="AU294" s="160" t="s">
        <v>87</v>
      </c>
      <c r="AV294" s="13" t="s">
        <v>87</v>
      </c>
      <c r="AW294" s="13" t="s">
        <v>33</v>
      </c>
      <c r="AX294" s="13" t="s">
        <v>77</v>
      </c>
      <c r="AY294" s="160" t="s">
        <v>185</v>
      </c>
    </row>
    <row r="295" spans="2:65" s="13" customFormat="1" x14ac:dyDescent="0.2">
      <c r="B295" s="159"/>
      <c r="D295" s="149" t="s">
        <v>199</v>
      </c>
      <c r="E295" s="160" t="s">
        <v>1</v>
      </c>
      <c r="F295" s="161" t="s">
        <v>1645</v>
      </c>
      <c r="H295" s="162">
        <v>83</v>
      </c>
      <c r="I295" s="163"/>
      <c r="L295" s="159"/>
      <c r="M295" s="164"/>
      <c r="T295" s="165"/>
      <c r="AT295" s="160" t="s">
        <v>199</v>
      </c>
      <c r="AU295" s="160" t="s">
        <v>87</v>
      </c>
      <c r="AV295" s="13" t="s">
        <v>87</v>
      </c>
      <c r="AW295" s="13" t="s">
        <v>33</v>
      </c>
      <c r="AX295" s="13" t="s">
        <v>77</v>
      </c>
      <c r="AY295" s="160" t="s">
        <v>185</v>
      </c>
    </row>
    <row r="296" spans="2:65" s="14" customFormat="1" x14ac:dyDescent="0.2">
      <c r="B296" s="169"/>
      <c r="D296" s="149" t="s">
        <v>199</v>
      </c>
      <c r="E296" s="170" t="s">
        <v>1</v>
      </c>
      <c r="F296" s="171" t="s">
        <v>324</v>
      </c>
      <c r="H296" s="172">
        <v>108</v>
      </c>
      <c r="I296" s="173"/>
      <c r="L296" s="169"/>
      <c r="M296" s="174"/>
      <c r="T296" s="175"/>
      <c r="AT296" s="170" t="s">
        <v>199</v>
      </c>
      <c r="AU296" s="170" t="s">
        <v>87</v>
      </c>
      <c r="AV296" s="14" t="s">
        <v>184</v>
      </c>
      <c r="AW296" s="14" t="s">
        <v>33</v>
      </c>
      <c r="AX296" s="14" t="s">
        <v>85</v>
      </c>
      <c r="AY296" s="170" t="s">
        <v>185</v>
      </c>
    </row>
    <row r="297" spans="2:65" s="1" customFormat="1" ht="16.5" customHeight="1" x14ac:dyDescent="0.2">
      <c r="B297" s="32"/>
      <c r="C297" s="136" t="s">
        <v>593</v>
      </c>
      <c r="D297" s="136" t="s">
        <v>191</v>
      </c>
      <c r="E297" s="137" t="s">
        <v>1646</v>
      </c>
      <c r="F297" s="138" t="s">
        <v>1647</v>
      </c>
      <c r="G297" s="139" t="s">
        <v>365</v>
      </c>
      <c r="H297" s="140">
        <v>189.4</v>
      </c>
      <c r="I297" s="141"/>
      <c r="J297" s="142">
        <f>ROUND(I297*H297,2)</f>
        <v>0</v>
      </c>
      <c r="K297" s="138" t="s">
        <v>195</v>
      </c>
      <c r="L297" s="32"/>
      <c r="M297" s="143" t="s">
        <v>1</v>
      </c>
      <c r="N297" s="144" t="s">
        <v>42</v>
      </c>
      <c r="P297" s="145">
        <f>O297*H297</f>
        <v>0</v>
      </c>
      <c r="Q297" s="145">
        <v>0</v>
      </c>
      <c r="R297" s="145">
        <f>Q297*H297</f>
        <v>0</v>
      </c>
      <c r="S297" s="145">
        <v>0</v>
      </c>
      <c r="T297" s="146">
        <f>S297*H297</f>
        <v>0</v>
      </c>
      <c r="AR297" s="147" t="s">
        <v>184</v>
      </c>
      <c r="AT297" s="147" t="s">
        <v>191</v>
      </c>
      <c r="AU297" s="147" t="s">
        <v>87</v>
      </c>
      <c r="AY297" s="17" t="s">
        <v>185</v>
      </c>
      <c r="BE297" s="148">
        <f>IF(N297="základní",J297,0)</f>
        <v>0</v>
      </c>
      <c r="BF297" s="148">
        <f>IF(N297="snížená",J297,0)</f>
        <v>0</v>
      </c>
      <c r="BG297" s="148">
        <f>IF(N297="zákl. přenesená",J297,0)</f>
        <v>0</v>
      </c>
      <c r="BH297" s="148">
        <f>IF(N297="sníž. přenesená",J297,0)</f>
        <v>0</v>
      </c>
      <c r="BI297" s="148">
        <f>IF(N297="nulová",J297,0)</f>
        <v>0</v>
      </c>
      <c r="BJ297" s="17" t="s">
        <v>85</v>
      </c>
      <c r="BK297" s="148">
        <f>ROUND(I297*H297,2)</f>
        <v>0</v>
      </c>
      <c r="BL297" s="17" t="s">
        <v>184</v>
      </c>
      <c r="BM297" s="147" t="s">
        <v>1648</v>
      </c>
    </row>
    <row r="298" spans="2:65" s="1" customFormat="1" x14ac:dyDescent="0.2">
      <c r="B298" s="32"/>
      <c r="D298" s="149" t="s">
        <v>198</v>
      </c>
      <c r="F298" s="150" t="s">
        <v>1649</v>
      </c>
      <c r="I298" s="151"/>
      <c r="L298" s="32"/>
      <c r="M298" s="152"/>
      <c r="T298" s="56"/>
      <c r="AT298" s="17" t="s">
        <v>198</v>
      </c>
      <c r="AU298" s="17" t="s">
        <v>87</v>
      </c>
    </row>
    <row r="299" spans="2:65" s="13" customFormat="1" x14ac:dyDescent="0.2">
      <c r="B299" s="159"/>
      <c r="D299" s="149" t="s">
        <v>199</v>
      </c>
      <c r="E299" s="160" t="s">
        <v>1</v>
      </c>
      <c r="F299" s="161" t="s">
        <v>1606</v>
      </c>
      <c r="H299" s="162">
        <v>25</v>
      </c>
      <c r="I299" s="163"/>
      <c r="L299" s="159"/>
      <c r="M299" s="164"/>
      <c r="T299" s="165"/>
      <c r="AT299" s="160" t="s">
        <v>199</v>
      </c>
      <c r="AU299" s="160" t="s">
        <v>87</v>
      </c>
      <c r="AV299" s="13" t="s">
        <v>87</v>
      </c>
      <c r="AW299" s="13" t="s">
        <v>33</v>
      </c>
      <c r="AX299" s="13" t="s">
        <v>77</v>
      </c>
      <c r="AY299" s="160" t="s">
        <v>185</v>
      </c>
    </row>
    <row r="300" spans="2:65" s="13" customFormat="1" x14ac:dyDescent="0.2">
      <c r="B300" s="159"/>
      <c r="D300" s="149" t="s">
        <v>199</v>
      </c>
      <c r="E300" s="160" t="s">
        <v>1</v>
      </c>
      <c r="F300" s="161" t="s">
        <v>1645</v>
      </c>
      <c r="H300" s="162">
        <v>83</v>
      </c>
      <c r="I300" s="163"/>
      <c r="L300" s="159"/>
      <c r="M300" s="164"/>
      <c r="T300" s="165"/>
      <c r="AT300" s="160" t="s">
        <v>199</v>
      </c>
      <c r="AU300" s="160" t="s">
        <v>87</v>
      </c>
      <c r="AV300" s="13" t="s">
        <v>87</v>
      </c>
      <c r="AW300" s="13" t="s">
        <v>33</v>
      </c>
      <c r="AX300" s="13" t="s">
        <v>77</v>
      </c>
      <c r="AY300" s="160" t="s">
        <v>185</v>
      </c>
    </row>
    <row r="301" spans="2:65" s="13" customFormat="1" x14ac:dyDescent="0.2">
      <c r="B301" s="159"/>
      <c r="D301" s="149" t="s">
        <v>199</v>
      </c>
      <c r="E301" s="160" t="s">
        <v>1</v>
      </c>
      <c r="F301" s="161" t="s">
        <v>1650</v>
      </c>
      <c r="H301" s="162">
        <v>81.400000000000006</v>
      </c>
      <c r="I301" s="163"/>
      <c r="L301" s="159"/>
      <c r="M301" s="164"/>
      <c r="T301" s="165"/>
      <c r="AT301" s="160" t="s">
        <v>199</v>
      </c>
      <c r="AU301" s="160" t="s">
        <v>87</v>
      </c>
      <c r="AV301" s="13" t="s">
        <v>87</v>
      </c>
      <c r="AW301" s="13" t="s">
        <v>33</v>
      </c>
      <c r="AX301" s="13" t="s">
        <v>77</v>
      </c>
      <c r="AY301" s="160" t="s">
        <v>185</v>
      </c>
    </row>
    <row r="302" spans="2:65" s="14" customFormat="1" x14ac:dyDescent="0.2">
      <c r="B302" s="169"/>
      <c r="D302" s="149" t="s">
        <v>199</v>
      </c>
      <c r="E302" s="170" t="s">
        <v>1</v>
      </c>
      <c r="F302" s="171" t="s">
        <v>324</v>
      </c>
      <c r="H302" s="172">
        <v>189.4</v>
      </c>
      <c r="I302" s="173"/>
      <c r="L302" s="169"/>
      <c r="M302" s="174"/>
      <c r="T302" s="175"/>
      <c r="AT302" s="170" t="s">
        <v>199</v>
      </c>
      <c r="AU302" s="170" t="s">
        <v>87</v>
      </c>
      <c r="AV302" s="14" t="s">
        <v>184</v>
      </c>
      <c r="AW302" s="14" t="s">
        <v>33</v>
      </c>
      <c r="AX302" s="14" t="s">
        <v>85</v>
      </c>
      <c r="AY302" s="170" t="s">
        <v>185</v>
      </c>
    </row>
    <row r="303" spans="2:65" s="1" customFormat="1" ht="16.5" customHeight="1" x14ac:dyDescent="0.2">
      <c r="B303" s="32"/>
      <c r="C303" s="136" t="s">
        <v>602</v>
      </c>
      <c r="D303" s="136" t="s">
        <v>191</v>
      </c>
      <c r="E303" s="137" t="s">
        <v>1651</v>
      </c>
      <c r="F303" s="138" t="s">
        <v>1652</v>
      </c>
      <c r="G303" s="139" t="s">
        <v>365</v>
      </c>
      <c r="H303" s="140">
        <v>81.400000000000006</v>
      </c>
      <c r="I303" s="141"/>
      <c r="J303" s="142">
        <f>ROUND(I303*H303,2)</f>
        <v>0</v>
      </c>
      <c r="K303" s="138" t="s">
        <v>195</v>
      </c>
      <c r="L303" s="32"/>
      <c r="M303" s="143" t="s">
        <v>1</v>
      </c>
      <c r="N303" s="144" t="s">
        <v>42</v>
      </c>
      <c r="P303" s="145">
        <f>O303*H303</f>
        <v>0</v>
      </c>
      <c r="Q303" s="145">
        <v>0</v>
      </c>
      <c r="R303" s="145">
        <f>Q303*H303</f>
        <v>0</v>
      </c>
      <c r="S303" s="145">
        <v>0</v>
      </c>
      <c r="T303" s="146">
        <f>S303*H303</f>
        <v>0</v>
      </c>
      <c r="AR303" s="147" t="s">
        <v>184</v>
      </c>
      <c r="AT303" s="147" t="s">
        <v>191</v>
      </c>
      <c r="AU303" s="147" t="s">
        <v>87</v>
      </c>
      <c r="AY303" s="17" t="s">
        <v>185</v>
      </c>
      <c r="BE303" s="148">
        <f>IF(N303="základní",J303,0)</f>
        <v>0</v>
      </c>
      <c r="BF303" s="148">
        <f>IF(N303="snížená",J303,0)</f>
        <v>0</v>
      </c>
      <c r="BG303" s="148">
        <f>IF(N303="zákl. přenesená",J303,0)</f>
        <v>0</v>
      </c>
      <c r="BH303" s="148">
        <f>IF(N303="sníž. přenesená",J303,0)</f>
        <v>0</v>
      </c>
      <c r="BI303" s="148">
        <f>IF(N303="nulová",J303,0)</f>
        <v>0</v>
      </c>
      <c r="BJ303" s="17" t="s">
        <v>85</v>
      </c>
      <c r="BK303" s="148">
        <f>ROUND(I303*H303,2)</f>
        <v>0</v>
      </c>
      <c r="BL303" s="17" t="s">
        <v>184</v>
      </c>
      <c r="BM303" s="147" t="s">
        <v>1653</v>
      </c>
    </row>
    <row r="304" spans="2:65" s="1" customFormat="1" x14ac:dyDescent="0.2">
      <c r="B304" s="32"/>
      <c r="D304" s="149" t="s">
        <v>198</v>
      </c>
      <c r="F304" s="150" t="s">
        <v>1652</v>
      </c>
      <c r="I304" s="151"/>
      <c r="L304" s="32"/>
      <c r="M304" s="152"/>
      <c r="T304" s="56"/>
      <c r="AT304" s="17" t="s">
        <v>198</v>
      </c>
      <c r="AU304" s="17" t="s">
        <v>87</v>
      </c>
    </row>
    <row r="305" spans="2:65" s="13" customFormat="1" x14ac:dyDescent="0.2">
      <c r="B305" s="159"/>
      <c r="D305" s="149" t="s">
        <v>199</v>
      </c>
      <c r="E305" s="160" t="s">
        <v>1</v>
      </c>
      <c r="F305" s="161" t="s">
        <v>1650</v>
      </c>
      <c r="H305" s="162">
        <v>81.400000000000006</v>
      </c>
      <c r="I305" s="163"/>
      <c r="L305" s="159"/>
      <c r="M305" s="164"/>
      <c r="T305" s="165"/>
      <c r="AT305" s="160" t="s">
        <v>199</v>
      </c>
      <c r="AU305" s="160" t="s">
        <v>87</v>
      </c>
      <c r="AV305" s="13" t="s">
        <v>87</v>
      </c>
      <c r="AW305" s="13" t="s">
        <v>33</v>
      </c>
      <c r="AX305" s="13" t="s">
        <v>85</v>
      </c>
      <c r="AY305" s="160" t="s">
        <v>185</v>
      </c>
    </row>
    <row r="306" spans="2:65" s="1" customFormat="1" ht="16.5" customHeight="1" x14ac:dyDescent="0.2">
      <c r="B306" s="32"/>
      <c r="C306" s="136" t="s">
        <v>609</v>
      </c>
      <c r="D306" s="136" t="s">
        <v>191</v>
      </c>
      <c r="E306" s="137" t="s">
        <v>1654</v>
      </c>
      <c r="F306" s="138" t="s">
        <v>1655</v>
      </c>
      <c r="G306" s="139" t="s">
        <v>532</v>
      </c>
      <c r="H306" s="140">
        <v>1</v>
      </c>
      <c r="I306" s="141"/>
      <c r="J306" s="142">
        <f>ROUND(I306*H306,2)</f>
        <v>0</v>
      </c>
      <c r="K306" s="138" t="s">
        <v>195</v>
      </c>
      <c r="L306" s="32"/>
      <c r="M306" s="143" t="s">
        <v>1</v>
      </c>
      <c r="N306" s="144" t="s">
        <v>42</v>
      </c>
      <c r="P306" s="145">
        <f>O306*H306</f>
        <v>0</v>
      </c>
      <c r="Q306" s="145">
        <v>0.45937</v>
      </c>
      <c r="R306" s="145">
        <f>Q306*H306</f>
        <v>0.45937</v>
      </c>
      <c r="S306" s="145">
        <v>0</v>
      </c>
      <c r="T306" s="146">
        <f>S306*H306</f>
        <v>0</v>
      </c>
      <c r="AR306" s="147" t="s">
        <v>184</v>
      </c>
      <c r="AT306" s="147" t="s">
        <v>191</v>
      </c>
      <c r="AU306" s="147" t="s">
        <v>87</v>
      </c>
      <c r="AY306" s="17" t="s">
        <v>185</v>
      </c>
      <c r="BE306" s="148">
        <f>IF(N306="základní",J306,0)</f>
        <v>0</v>
      </c>
      <c r="BF306" s="148">
        <f>IF(N306="snížená",J306,0)</f>
        <v>0</v>
      </c>
      <c r="BG306" s="148">
        <f>IF(N306="zákl. přenesená",J306,0)</f>
        <v>0</v>
      </c>
      <c r="BH306" s="148">
        <f>IF(N306="sníž. přenesená",J306,0)</f>
        <v>0</v>
      </c>
      <c r="BI306" s="148">
        <f>IF(N306="nulová",J306,0)</f>
        <v>0</v>
      </c>
      <c r="BJ306" s="17" t="s">
        <v>85</v>
      </c>
      <c r="BK306" s="148">
        <f>ROUND(I306*H306,2)</f>
        <v>0</v>
      </c>
      <c r="BL306" s="17" t="s">
        <v>184</v>
      </c>
      <c r="BM306" s="147" t="s">
        <v>1656</v>
      </c>
    </row>
    <row r="307" spans="2:65" s="1" customFormat="1" x14ac:dyDescent="0.2">
      <c r="B307" s="32"/>
      <c r="D307" s="149" t="s">
        <v>198</v>
      </c>
      <c r="F307" s="150" t="s">
        <v>1657</v>
      </c>
      <c r="I307" s="151"/>
      <c r="L307" s="32"/>
      <c r="M307" s="152"/>
      <c r="T307" s="56"/>
      <c r="AT307" s="17" t="s">
        <v>198</v>
      </c>
      <c r="AU307" s="17" t="s">
        <v>87</v>
      </c>
    </row>
    <row r="308" spans="2:65" s="13" customFormat="1" x14ac:dyDescent="0.2">
      <c r="B308" s="159"/>
      <c r="D308" s="149" t="s">
        <v>199</v>
      </c>
      <c r="E308" s="160" t="s">
        <v>1</v>
      </c>
      <c r="F308" s="161" t="s">
        <v>1658</v>
      </c>
      <c r="H308" s="162">
        <v>1</v>
      </c>
      <c r="I308" s="163"/>
      <c r="L308" s="159"/>
      <c r="M308" s="164"/>
      <c r="T308" s="165"/>
      <c r="AT308" s="160" t="s">
        <v>199</v>
      </c>
      <c r="AU308" s="160" t="s">
        <v>87</v>
      </c>
      <c r="AV308" s="13" t="s">
        <v>87</v>
      </c>
      <c r="AW308" s="13" t="s">
        <v>33</v>
      </c>
      <c r="AX308" s="13" t="s">
        <v>85</v>
      </c>
      <c r="AY308" s="160" t="s">
        <v>185</v>
      </c>
    </row>
    <row r="309" spans="2:65" s="1" customFormat="1" ht="16.5" customHeight="1" x14ac:dyDescent="0.2">
      <c r="B309" s="32"/>
      <c r="C309" s="136" t="s">
        <v>614</v>
      </c>
      <c r="D309" s="136" t="s">
        <v>191</v>
      </c>
      <c r="E309" s="137" t="s">
        <v>1659</v>
      </c>
      <c r="F309" s="138" t="s">
        <v>1660</v>
      </c>
      <c r="G309" s="139" t="s">
        <v>532</v>
      </c>
      <c r="H309" s="140">
        <v>2</v>
      </c>
      <c r="I309" s="141"/>
      <c r="J309" s="142">
        <f>ROUND(I309*H309,2)</f>
        <v>0</v>
      </c>
      <c r="K309" s="138" t="s">
        <v>195</v>
      </c>
      <c r="L309" s="32"/>
      <c r="M309" s="143" t="s">
        <v>1</v>
      </c>
      <c r="N309" s="144" t="s">
        <v>42</v>
      </c>
      <c r="P309" s="145">
        <f>O309*H309</f>
        <v>0</v>
      </c>
      <c r="Q309" s="145">
        <v>0.04</v>
      </c>
      <c r="R309" s="145">
        <f>Q309*H309</f>
        <v>0.08</v>
      </c>
      <c r="S309" s="145">
        <v>0</v>
      </c>
      <c r="T309" s="146">
        <f>S309*H309</f>
        <v>0</v>
      </c>
      <c r="AR309" s="147" t="s">
        <v>184</v>
      </c>
      <c r="AT309" s="147" t="s">
        <v>191</v>
      </c>
      <c r="AU309" s="147" t="s">
        <v>87</v>
      </c>
      <c r="AY309" s="17" t="s">
        <v>185</v>
      </c>
      <c r="BE309" s="148">
        <f>IF(N309="základní",J309,0)</f>
        <v>0</v>
      </c>
      <c r="BF309" s="148">
        <f>IF(N309="snížená",J309,0)</f>
        <v>0</v>
      </c>
      <c r="BG309" s="148">
        <f>IF(N309="zákl. přenesená",J309,0)</f>
        <v>0</v>
      </c>
      <c r="BH309" s="148">
        <f>IF(N309="sníž. přenesená",J309,0)</f>
        <v>0</v>
      </c>
      <c r="BI309" s="148">
        <f>IF(N309="nulová",J309,0)</f>
        <v>0</v>
      </c>
      <c r="BJ309" s="17" t="s">
        <v>85</v>
      </c>
      <c r="BK309" s="148">
        <f>ROUND(I309*H309,2)</f>
        <v>0</v>
      </c>
      <c r="BL309" s="17" t="s">
        <v>184</v>
      </c>
      <c r="BM309" s="147" t="s">
        <v>1661</v>
      </c>
    </row>
    <row r="310" spans="2:65" s="1" customFormat="1" x14ac:dyDescent="0.2">
      <c r="B310" s="32"/>
      <c r="D310" s="149" t="s">
        <v>198</v>
      </c>
      <c r="F310" s="150" t="s">
        <v>1660</v>
      </c>
      <c r="I310" s="151"/>
      <c r="L310" s="32"/>
      <c r="M310" s="152"/>
      <c r="T310" s="56"/>
      <c r="AT310" s="17" t="s">
        <v>198</v>
      </c>
      <c r="AU310" s="17" t="s">
        <v>87</v>
      </c>
    </row>
    <row r="311" spans="2:65" s="13" customFormat="1" x14ac:dyDescent="0.2">
      <c r="B311" s="159"/>
      <c r="D311" s="149" t="s">
        <v>199</v>
      </c>
      <c r="E311" s="160" t="s">
        <v>1</v>
      </c>
      <c r="F311" s="161" t="s">
        <v>1662</v>
      </c>
      <c r="H311" s="162">
        <v>2</v>
      </c>
      <c r="I311" s="163"/>
      <c r="L311" s="159"/>
      <c r="M311" s="164"/>
      <c r="T311" s="165"/>
      <c r="AT311" s="160" t="s">
        <v>199</v>
      </c>
      <c r="AU311" s="160" t="s">
        <v>87</v>
      </c>
      <c r="AV311" s="13" t="s">
        <v>87</v>
      </c>
      <c r="AW311" s="13" t="s">
        <v>33</v>
      </c>
      <c r="AX311" s="13" t="s">
        <v>85</v>
      </c>
      <c r="AY311" s="160" t="s">
        <v>185</v>
      </c>
    </row>
    <row r="312" spans="2:65" s="1" customFormat="1" ht="16.5" customHeight="1" x14ac:dyDescent="0.2">
      <c r="B312" s="32"/>
      <c r="C312" s="176" t="s">
        <v>619</v>
      </c>
      <c r="D312" s="176" t="s">
        <v>455</v>
      </c>
      <c r="E312" s="177" t="s">
        <v>1663</v>
      </c>
      <c r="F312" s="178" t="s">
        <v>1664</v>
      </c>
      <c r="G312" s="179" t="s">
        <v>532</v>
      </c>
      <c r="H312" s="180">
        <v>2</v>
      </c>
      <c r="I312" s="181"/>
      <c r="J312" s="182">
        <f>ROUND(I312*H312,2)</f>
        <v>0</v>
      </c>
      <c r="K312" s="178" t="s">
        <v>195</v>
      </c>
      <c r="L312" s="183"/>
      <c r="M312" s="184" t="s">
        <v>1</v>
      </c>
      <c r="N312" s="185" t="s">
        <v>42</v>
      </c>
      <c r="P312" s="145">
        <f>O312*H312</f>
        <v>0</v>
      </c>
      <c r="Q312" s="145">
        <v>1.3299999999999999E-2</v>
      </c>
      <c r="R312" s="145">
        <f>Q312*H312</f>
        <v>2.6599999999999999E-2</v>
      </c>
      <c r="S312" s="145">
        <v>0</v>
      </c>
      <c r="T312" s="146">
        <f>S312*H312</f>
        <v>0</v>
      </c>
      <c r="AR312" s="147" t="s">
        <v>236</v>
      </c>
      <c r="AT312" s="147" t="s">
        <v>455</v>
      </c>
      <c r="AU312" s="147" t="s">
        <v>87</v>
      </c>
      <c r="AY312" s="17" t="s">
        <v>185</v>
      </c>
      <c r="BE312" s="148">
        <f>IF(N312="základní",J312,0)</f>
        <v>0</v>
      </c>
      <c r="BF312" s="148">
        <f>IF(N312="snížená",J312,0)</f>
        <v>0</v>
      </c>
      <c r="BG312" s="148">
        <f>IF(N312="zákl. přenesená",J312,0)</f>
        <v>0</v>
      </c>
      <c r="BH312" s="148">
        <f>IF(N312="sníž. přenesená",J312,0)</f>
        <v>0</v>
      </c>
      <c r="BI312" s="148">
        <f>IF(N312="nulová",J312,0)</f>
        <v>0</v>
      </c>
      <c r="BJ312" s="17" t="s">
        <v>85</v>
      </c>
      <c r="BK312" s="148">
        <f>ROUND(I312*H312,2)</f>
        <v>0</v>
      </c>
      <c r="BL312" s="17" t="s">
        <v>184</v>
      </c>
      <c r="BM312" s="147" t="s">
        <v>1665</v>
      </c>
    </row>
    <row r="313" spans="2:65" s="1" customFormat="1" x14ac:dyDescent="0.2">
      <c r="B313" s="32"/>
      <c r="D313" s="149" t="s">
        <v>198</v>
      </c>
      <c r="F313" s="150" t="s">
        <v>1664</v>
      </c>
      <c r="I313" s="151"/>
      <c r="L313" s="32"/>
      <c r="M313" s="152"/>
      <c r="T313" s="56"/>
      <c r="AT313" s="17" t="s">
        <v>198</v>
      </c>
      <c r="AU313" s="17" t="s">
        <v>87</v>
      </c>
    </row>
    <row r="314" spans="2:65" s="13" customFormat="1" x14ac:dyDescent="0.2">
      <c r="B314" s="159"/>
      <c r="D314" s="149" t="s">
        <v>199</v>
      </c>
      <c r="E314" s="160" t="s">
        <v>1</v>
      </c>
      <c r="F314" s="161" t="s">
        <v>541</v>
      </c>
      <c r="H314" s="162">
        <v>2</v>
      </c>
      <c r="I314" s="163"/>
      <c r="L314" s="159"/>
      <c r="M314" s="164"/>
      <c r="T314" s="165"/>
      <c r="AT314" s="160" t="s">
        <v>199</v>
      </c>
      <c r="AU314" s="160" t="s">
        <v>87</v>
      </c>
      <c r="AV314" s="13" t="s">
        <v>87</v>
      </c>
      <c r="AW314" s="13" t="s">
        <v>33</v>
      </c>
      <c r="AX314" s="13" t="s">
        <v>85</v>
      </c>
      <c r="AY314" s="160" t="s">
        <v>185</v>
      </c>
    </row>
    <row r="315" spans="2:65" s="1" customFormat="1" ht="16.5" customHeight="1" x14ac:dyDescent="0.2">
      <c r="B315" s="32"/>
      <c r="C315" s="176" t="s">
        <v>625</v>
      </c>
      <c r="D315" s="176" t="s">
        <v>455</v>
      </c>
      <c r="E315" s="177" t="s">
        <v>1666</v>
      </c>
      <c r="F315" s="178" t="s">
        <v>1667</v>
      </c>
      <c r="G315" s="179" t="s">
        <v>1</v>
      </c>
      <c r="H315" s="180">
        <v>2</v>
      </c>
      <c r="I315" s="181"/>
      <c r="J315" s="182">
        <f>ROUND(I315*H315,2)</f>
        <v>0</v>
      </c>
      <c r="K315" s="178" t="s">
        <v>1</v>
      </c>
      <c r="L315" s="183"/>
      <c r="M315" s="184" t="s">
        <v>1</v>
      </c>
      <c r="N315" s="185" t="s">
        <v>42</v>
      </c>
      <c r="P315" s="145">
        <f>O315*H315</f>
        <v>0</v>
      </c>
      <c r="Q315" s="145">
        <v>0</v>
      </c>
      <c r="R315" s="145">
        <f>Q315*H315</f>
        <v>0</v>
      </c>
      <c r="S315" s="145">
        <v>0</v>
      </c>
      <c r="T315" s="146">
        <f>S315*H315</f>
        <v>0</v>
      </c>
      <c r="AR315" s="147" t="s">
        <v>236</v>
      </c>
      <c r="AT315" s="147" t="s">
        <v>455</v>
      </c>
      <c r="AU315" s="147" t="s">
        <v>87</v>
      </c>
      <c r="AY315" s="17" t="s">
        <v>185</v>
      </c>
      <c r="BE315" s="148">
        <f>IF(N315="základní",J315,0)</f>
        <v>0</v>
      </c>
      <c r="BF315" s="148">
        <f>IF(N315="snížená",J315,0)</f>
        <v>0</v>
      </c>
      <c r="BG315" s="148">
        <f>IF(N315="zákl. přenesená",J315,0)</f>
        <v>0</v>
      </c>
      <c r="BH315" s="148">
        <f>IF(N315="sníž. přenesená",J315,0)</f>
        <v>0</v>
      </c>
      <c r="BI315" s="148">
        <f>IF(N315="nulová",J315,0)</f>
        <v>0</v>
      </c>
      <c r="BJ315" s="17" t="s">
        <v>85</v>
      </c>
      <c r="BK315" s="148">
        <f>ROUND(I315*H315,2)</f>
        <v>0</v>
      </c>
      <c r="BL315" s="17" t="s">
        <v>184</v>
      </c>
      <c r="BM315" s="147" t="s">
        <v>1668</v>
      </c>
    </row>
    <row r="316" spans="2:65" s="1" customFormat="1" x14ac:dyDescent="0.2">
      <c r="B316" s="32"/>
      <c r="D316" s="149" t="s">
        <v>198</v>
      </c>
      <c r="F316" s="150" t="s">
        <v>1667</v>
      </c>
      <c r="I316" s="151"/>
      <c r="L316" s="32"/>
      <c r="M316" s="152"/>
      <c r="T316" s="56"/>
      <c r="AT316" s="17" t="s">
        <v>198</v>
      </c>
      <c r="AU316" s="17" t="s">
        <v>87</v>
      </c>
    </row>
    <row r="317" spans="2:65" s="13" customFormat="1" x14ac:dyDescent="0.2">
      <c r="B317" s="159"/>
      <c r="D317" s="149" t="s">
        <v>199</v>
      </c>
      <c r="E317" s="160" t="s">
        <v>1</v>
      </c>
      <c r="F317" s="161" t="s">
        <v>541</v>
      </c>
      <c r="H317" s="162">
        <v>2</v>
      </c>
      <c r="I317" s="163"/>
      <c r="L317" s="159"/>
      <c r="M317" s="164"/>
      <c r="T317" s="165"/>
      <c r="AT317" s="160" t="s">
        <v>199</v>
      </c>
      <c r="AU317" s="160" t="s">
        <v>87</v>
      </c>
      <c r="AV317" s="13" t="s">
        <v>87</v>
      </c>
      <c r="AW317" s="13" t="s">
        <v>33</v>
      </c>
      <c r="AX317" s="13" t="s">
        <v>85</v>
      </c>
      <c r="AY317" s="160" t="s">
        <v>185</v>
      </c>
    </row>
    <row r="318" spans="2:65" s="1" customFormat="1" ht="16.5" customHeight="1" x14ac:dyDescent="0.2">
      <c r="B318" s="32"/>
      <c r="C318" s="136" t="s">
        <v>631</v>
      </c>
      <c r="D318" s="136" t="s">
        <v>191</v>
      </c>
      <c r="E318" s="137" t="s">
        <v>1669</v>
      </c>
      <c r="F318" s="138" t="s">
        <v>1670</v>
      </c>
      <c r="G318" s="139" t="s">
        <v>532</v>
      </c>
      <c r="H318" s="140">
        <v>1</v>
      </c>
      <c r="I318" s="141"/>
      <c r="J318" s="142">
        <f>ROUND(I318*H318,2)</f>
        <v>0</v>
      </c>
      <c r="K318" s="138" t="s">
        <v>195</v>
      </c>
      <c r="L318" s="32"/>
      <c r="M318" s="143" t="s">
        <v>1</v>
      </c>
      <c r="N318" s="144" t="s">
        <v>42</v>
      </c>
      <c r="P318" s="145">
        <f>O318*H318</f>
        <v>0</v>
      </c>
      <c r="Q318" s="145">
        <v>0.05</v>
      </c>
      <c r="R318" s="145">
        <f>Q318*H318</f>
        <v>0.05</v>
      </c>
      <c r="S318" s="145">
        <v>0</v>
      </c>
      <c r="T318" s="146">
        <f>S318*H318</f>
        <v>0</v>
      </c>
      <c r="AR318" s="147" t="s">
        <v>184</v>
      </c>
      <c r="AT318" s="147" t="s">
        <v>191</v>
      </c>
      <c r="AU318" s="147" t="s">
        <v>87</v>
      </c>
      <c r="AY318" s="17" t="s">
        <v>185</v>
      </c>
      <c r="BE318" s="148">
        <f>IF(N318="základní",J318,0)</f>
        <v>0</v>
      </c>
      <c r="BF318" s="148">
        <f>IF(N318="snížená",J318,0)</f>
        <v>0</v>
      </c>
      <c r="BG318" s="148">
        <f>IF(N318="zákl. přenesená",J318,0)</f>
        <v>0</v>
      </c>
      <c r="BH318" s="148">
        <f>IF(N318="sníž. přenesená",J318,0)</f>
        <v>0</v>
      </c>
      <c r="BI318" s="148">
        <f>IF(N318="nulová",J318,0)</f>
        <v>0</v>
      </c>
      <c r="BJ318" s="17" t="s">
        <v>85</v>
      </c>
      <c r="BK318" s="148">
        <f>ROUND(I318*H318,2)</f>
        <v>0</v>
      </c>
      <c r="BL318" s="17" t="s">
        <v>184</v>
      </c>
      <c r="BM318" s="147" t="s">
        <v>1671</v>
      </c>
    </row>
    <row r="319" spans="2:65" s="1" customFormat="1" x14ac:dyDescent="0.2">
      <c r="B319" s="32"/>
      <c r="D319" s="149" t="s">
        <v>198</v>
      </c>
      <c r="F319" s="150" t="s">
        <v>1670</v>
      </c>
      <c r="I319" s="151"/>
      <c r="L319" s="32"/>
      <c r="M319" s="152"/>
      <c r="T319" s="56"/>
      <c r="AT319" s="17" t="s">
        <v>198</v>
      </c>
      <c r="AU319" s="17" t="s">
        <v>87</v>
      </c>
    </row>
    <row r="320" spans="2:65" s="13" customFormat="1" x14ac:dyDescent="0.2">
      <c r="B320" s="159"/>
      <c r="D320" s="149" t="s">
        <v>199</v>
      </c>
      <c r="E320" s="160" t="s">
        <v>1</v>
      </c>
      <c r="F320" s="161" t="s">
        <v>1672</v>
      </c>
      <c r="H320" s="162">
        <v>1</v>
      </c>
      <c r="I320" s="163"/>
      <c r="L320" s="159"/>
      <c r="M320" s="164"/>
      <c r="T320" s="165"/>
      <c r="AT320" s="160" t="s">
        <v>199</v>
      </c>
      <c r="AU320" s="160" t="s">
        <v>87</v>
      </c>
      <c r="AV320" s="13" t="s">
        <v>87</v>
      </c>
      <c r="AW320" s="13" t="s">
        <v>33</v>
      </c>
      <c r="AX320" s="13" t="s">
        <v>85</v>
      </c>
      <c r="AY320" s="160" t="s">
        <v>185</v>
      </c>
    </row>
    <row r="321" spans="2:65" s="1" customFormat="1" ht="16.5" customHeight="1" x14ac:dyDescent="0.2">
      <c r="B321" s="32"/>
      <c r="C321" s="176" t="s">
        <v>637</v>
      </c>
      <c r="D321" s="176" t="s">
        <v>455</v>
      </c>
      <c r="E321" s="177" t="s">
        <v>1673</v>
      </c>
      <c r="F321" s="178" t="s">
        <v>1674</v>
      </c>
      <c r="G321" s="179" t="s">
        <v>532</v>
      </c>
      <c r="H321" s="180">
        <v>1</v>
      </c>
      <c r="I321" s="181"/>
      <c r="J321" s="182">
        <f>ROUND(I321*H321,2)</f>
        <v>0</v>
      </c>
      <c r="K321" s="178" t="s">
        <v>195</v>
      </c>
      <c r="L321" s="183"/>
      <c r="M321" s="184" t="s">
        <v>1</v>
      </c>
      <c r="N321" s="185" t="s">
        <v>42</v>
      </c>
      <c r="P321" s="145">
        <f>O321*H321</f>
        <v>0</v>
      </c>
      <c r="Q321" s="145">
        <v>2.9499999999999998E-2</v>
      </c>
      <c r="R321" s="145">
        <f>Q321*H321</f>
        <v>2.9499999999999998E-2</v>
      </c>
      <c r="S321" s="145">
        <v>0</v>
      </c>
      <c r="T321" s="146">
        <f>S321*H321</f>
        <v>0</v>
      </c>
      <c r="AR321" s="147" t="s">
        <v>236</v>
      </c>
      <c r="AT321" s="147" t="s">
        <v>455</v>
      </c>
      <c r="AU321" s="147" t="s">
        <v>87</v>
      </c>
      <c r="AY321" s="17" t="s">
        <v>185</v>
      </c>
      <c r="BE321" s="148">
        <f>IF(N321="základní",J321,0)</f>
        <v>0</v>
      </c>
      <c r="BF321" s="148">
        <f>IF(N321="snížená",J321,0)</f>
        <v>0</v>
      </c>
      <c r="BG321" s="148">
        <f>IF(N321="zákl. přenesená",J321,0)</f>
        <v>0</v>
      </c>
      <c r="BH321" s="148">
        <f>IF(N321="sníž. přenesená",J321,0)</f>
        <v>0</v>
      </c>
      <c r="BI321" s="148">
        <f>IF(N321="nulová",J321,0)</f>
        <v>0</v>
      </c>
      <c r="BJ321" s="17" t="s">
        <v>85</v>
      </c>
      <c r="BK321" s="148">
        <f>ROUND(I321*H321,2)</f>
        <v>0</v>
      </c>
      <c r="BL321" s="17" t="s">
        <v>184</v>
      </c>
      <c r="BM321" s="147" t="s">
        <v>1675</v>
      </c>
    </row>
    <row r="322" spans="2:65" s="1" customFormat="1" x14ac:dyDescent="0.2">
      <c r="B322" s="32"/>
      <c r="D322" s="149" t="s">
        <v>198</v>
      </c>
      <c r="F322" s="150" t="s">
        <v>1674</v>
      </c>
      <c r="I322" s="151"/>
      <c r="L322" s="32"/>
      <c r="M322" s="152"/>
      <c r="T322" s="56"/>
      <c r="AT322" s="17" t="s">
        <v>198</v>
      </c>
      <c r="AU322" s="17" t="s">
        <v>87</v>
      </c>
    </row>
    <row r="323" spans="2:65" s="13" customFormat="1" x14ac:dyDescent="0.2">
      <c r="B323" s="159"/>
      <c r="D323" s="149" t="s">
        <v>199</v>
      </c>
      <c r="E323" s="160" t="s">
        <v>1</v>
      </c>
      <c r="F323" s="161" t="s">
        <v>1676</v>
      </c>
      <c r="H323" s="162">
        <v>1</v>
      </c>
      <c r="I323" s="163"/>
      <c r="L323" s="159"/>
      <c r="M323" s="164"/>
      <c r="T323" s="165"/>
      <c r="AT323" s="160" t="s">
        <v>199</v>
      </c>
      <c r="AU323" s="160" t="s">
        <v>87</v>
      </c>
      <c r="AV323" s="13" t="s">
        <v>87</v>
      </c>
      <c r="AW323" s="13" t="s">
        <v>33</v>
      </c>
      <c r="AX323" s="13" t="s">
        <v>85</v>
      </c>
      <c r="AY323" s="160" t="s">
        <v>185</v>
      </c>
    </row>
    <row r="324" spans="2:65" s="1" customFormat="1" ht="16.5" customHeight="1" x14ac:dyDescent="0.2">
      <c r="B324" s="32"/>
      <c r="C324" s="176" t="s">
        <v>643</v>
      </c>
      <c r="D324" s="176" t="s">
        <v>455</v>
      </c>
      <c r="E324" s="177" t="s">
        <v>1677</v>
      </c>
      <c r="F324" s="178" t="s">
        <v>1678</v>
      </c>
      <c r="G324" s="179" t="s">
        <v>532</v>
      </c>
      <c r="H324" s="180">
        <v>1</v>
      </c>
      <c r="I324" s="181"/>
      <c r="J324" s="182">
        <f>ROUND(I324*H324,2)</f>
        <v>0</v>
      </c>
      <c r="K324" s="178" t="s">
        <v>1</v>
      </c>
      <c r="L324" s="183"/>
      <c r="M324" s="184" t="s">
        <v>1</v>
      </c>
      <c r="N324" s="185" t="s">
        <v>42</v>
      </c>
      <c r="P324" s="145">
        <f>O324*H324</f>
        <v>0</v>
      </c>
      <c r="Q324" s="145">
        <v>0</v>
      </c>
      <c r="R324" s="145">
        <f>Q324*H324</f>
        <v>0</v>
      </c>
      <c r="S324" s="145">
        <v>0</v>
      </c>
      <c r="T324" s="146">
        <f>S324*H324</f>
        <v>0</v>
      </c>
      <c r="AR324" s="147" t="s">
        <v>236</v>
      </c>
      <c r="AT324" s="147" t="s">
        <v>455</v>
      </c>
      <c r="AU324" s="147" t="s">
        <v>87</v>
      </c>
      <c r="AY324" s="17" t="s">
        <v>185</v>
      </c>
      <c r="BE324" s="148">
        <f>IF(N324="základní",J324,0)</f>
        <v>0</v>
      </c>
      <c r="BF324" s="148">
        <f>IF(N324="snížená",J324,0)</f>
        <v>0</v>
      </c>
      <c r="BG324" s="148">
        <f>IF(N324="zákl. přenesená",J324,0)</f>
        <v>0</v>
      </c>
      <c r="BH324" s="148">
        <f>IF(N324="sníž. přenesená",J324,0)</f>
        <v>0</v>
      </c>
      <c r="BI324" s="148">
        <f>IF(N324="nulová",J324,0)</f>
        <v>0</v>
      </c>
      <c r="BJ324" s="17" t="s">
        <v>85</v>
      </c>
      <c r="BK324" s="148">
        <f>ROUND(I324*H324,2)</f>
        <v>0</v>
      </c>
      <c r="BL324" s="17" t="s">
        <v>184</v>
      </c>
      <c r="BM324" s="147" t="s">
        <v>1679</v>
      </c>
    </row>
    <row r="325" spans="2:65" s="1" customFormat="1" x14ac:dyDescent="0.2">
      <c r="B325" s="32"/>
      <c r="D325" s="149" t="s">
        <v>198</v>
      </c>
      <c r="F325" s="150" t="s">
        <v>1678</v>
      </c>
      <c r="I325" s="151"/>
      <c r="L325" s="32"/>
      <c r="M325" s="152"/>
      <c r="T325" s="56"/>
      <c r="AT325" s="17" t="s">
        <v>198</v>
      </c>
      <c r="AU325" s="17" t="s">
        <v>87</v>
      </c>
    </row>
    <row r="326" spans="2:65" s="13" customFormat="1" x14ac:dyDescent="0.2">
      <c r="B326" s="159"/>
      <c r="D326" s="149" t="s">
        <v>199</v>
      </c>
      <c r="E326" s="160" t="s">
        <v>1</v>
      </c>
      <c r="F326" s="161" t="s">
        <v>1676</v>
      </c>
      <c r="H326" s="162">
        <v>1</v>
      </c>
      <c r="I326" s="163"/>
      <c r="L326" s="159"/>
      <c r="M326" s="164"/>
      <c r="T326" s="165"/>
      <c r="AT326" s="160" t="s">
        <v>199</v>
      </c>
      <c r="AU326" s="160" t="s">
        <v>87</v>
      </c>
      <c r="AV326" s="13" t="s">
        <v>87</v>
      </c>
      <c r="AW326" s="13" t="s">
        <v>33</v>
      </c>
      <c r="AX326" s="13" t="s">
        <v>85</v>
      </c>
      <c r="AY326" s="160" t="s">
        <v>185</v>
      </c>
    </row>
    <row r="327" spans="2:65" s="1" customFormat="1" ht="16.5" customHeight="1" x14ac:dyDescent="0.2">
      <c r="B327" s="32"/>
      <c r="C327" s="136" t="s">
        <v>649</v>
      </c>
      <c r="D327" s="136" t="s">
        <v>191</v>
      </c>
      <c r="E327" s="137" t="s">
        <v>1680</v>
      </c>
      <c r="F327" s="138" t="s">
        <v>1681</v>
      </c>
      <c r="G327" s="139" t="s">
        <v>532</v>
      </c>
      <c r="H327" s="140">
        <v>1</v>
      </c>
      <c r="I327" s="141"/>
      <c r="J327" s="142">
        <f>ROUND(I327*H327,2)</f>
        <v>0</v>
      </c>
      <c r="K327" s="138" t="s">
        <v>195</v>
      </c>
      <c r="L327" s="32"/>
      <c r="M327" s="143" t="s">
        <v>1</v>
      </c>
      <c r="N327" s="144" t="s">
        <v>42</v>
      </c>
      <c r="P327" s="145">
        <f>O327*H327</f>
        <v>0</v>
      </c>
      <c r="Q327" s="145">
        <v>1.6000000000000001E-4</v>
      </c>
      <c r="R327" s="145">
        <f>Q327*H327</f>
        <v>1.6000000000000001E-4</v>
      </c>
      <c r="S327" s="145">
        <v>0</v>
      </c>
      <c r="T327" s="146">
        <f>S327*H327</f>
        <v>0</v>
      </c>
      <c r="AR327" s="147" t="s">
        <v>184</v>
      </c>
      <c r="AT327" s="147" t="s">
        <v>191</v>
      </c>
      <c r="AU327" s="147" t="s">
        <v>87</v>
      </c>
      <c r="AY327" s="17" t="s">
        <v>185</v>
      </c>
      <c r="BE327" s="148">
        <f>IF(N327="základní",J327,0)</f>
        <v>0</v>
      </c>
      <c r="BF327" s="148">
        <f>IF(N327="snížená",J327,0)</f>
        <v>0</v>
      </c>
      <c r="BG327" s="148">
        <f>IF(N327="zákl. přenesená",J327,0)</f>
        <v>0</v>
      </c>
      <c r="BH327" s="148">
        <f>IF(N327="sníž. přenesená",J327,0)</f>
        <v>0</v>
      </c>
      <c r="BI327" s="148">
        <f>IF(N327="nulová",J327,0)</f>
        <v>0</v>
      </c>
      <c r="BJ327" s="17" t="s">
        <v>85</v>
      </c>
      <c r="BK327" s="148">
        <f>ROUND(I327*H327,2)</f>
        <v>0</v>
      </c>
      <c r="BL327" s="17" t="s">
        <v>184</v>
      </c>
      <c r="BM327" s="147" t="s">
        <v>1682</v>
      </c>
    </row>
    <row r="328" spans="2:65" s="1" customFormat="1" x14ac:dyDescent="0.2">
      <c r="B328" s="32"/>
      <c r="D328" s="149" t="s">
        <v>198</v>
      </c>
      <c r="F328" s="150" t="s">
        <v>1683</v>
      </c>
      <c r="I328" s="151"/>
      <c r="L328" s="32"/>
      <c r="M328" s="152"/>
      <c r="T328" s="56"/>
      <c r="AT328" s="17" t="s">
        <v>198</v>
      </c>
      <c r="AU328" s="17" t="s">
        <v>87</v>
      </c>
    </row>
    <row r="329" spans="2:65" s="12" customFormat="1" x14ac:dyDescent="0.2">
      <c r="B329" s="153"/>
      <c r="D329" s="149" t="s">
        <v>199</v>
      </c>
      <c r="E329" s="154" t="s">
        <v>1</v>
      </c>
      <c r="F329" s="155" t="s">
        <v>1684</v>
      </c>
      <c r="H329" s="154" t="s">
        <v>1</v>
      </c>
      <c r="I329" s="156"/>
      <c r="L329" s="153"/>
      <c r="M329" s="157"/>
      <c r="T329" s="158"/>
      <c r="AT329" s="154" t="s">
        <v>199</v>
      </c>
      <c r="AU329" s="154" t="s">
        <v>87</v>
      </c>
      <c r="AV329" s="12" t="s">
        <v>85</v>
      </c>
      <c r="AW329" s="12" t="s">
        <v>33</v>
      </c>
      <c r="AX329" s="12" t="s">
        <v>77</v>
      </c>
      <c r="AY329" s="154" t="s">
        <v>185</v>
      </c>
    </row>
    <row r="330" spans="2:65" s="13" customFormat="1" x14ac:dyDescent="0.2">
      <c r="B330" s="159"/>
      <c r="D330" s="149" t="s">
        <v>199</v>
      </c>
      <c r="E330" s="160" t="s">
        <v>1</v>
      </c>
      <c r="F330" s="161" t="s">
        <v>1685</v>
      </c>
      <c r="H330" s="162">
        <v>1</v>
      </c>
      <c r="I330" s="163"/>
      <c r="L330" s="159"/>
      <c r="M330" s="164"/>
      <c r="T330" s="165"/>
      <c r="AT330" s="160" t="s">
        <v>199</v>
      </c>
      <c r="AU330" s="160" t="s">
        <v>87</v>
      </c>
      <c r="AV330" s="13" t="s">
        <v>87</v>
      </c>
      <c r="AW330" s="13" t="s">
        <v>33</v>
      </c>
      <c r="AX330" s="13" t="s">
        <v>85</v>
      </c>
      <c r="AY330" s="160" t="s">
        <v>185</v>
      </c>
    </row>
    <row r="331" spans="2:65" s="1" customFormat="1" ht="16.5" customHeight="1" x14ac:dyDescent="0.2">
      <c r="B331" s="32"/>
      <c r="C331" s="136" t="s">
        <v>656</v>
      </c>
      <c r="D331" s="136" t="s">
        <v>191</v>
      </c>
      <c r="E331" s="137" t="s">
        <v>1686</v>
      </c>
      <c r="F331" s="138" t="s">
        <v>1687</v>
      </c>
      <c r="G331" s="139" t="s">
        <v>365</v>
      </c>
      <c r="H331" s="140">
        <v>85.9</v>
      </c>
      <c r="I331" s="141"/>
      <c r="J331" s="142">
        <f>ROUND(I331*H331,2)</f>
        <v>0</v>
      </c>
      <c r="K331" s="138" t="s">
        <v>195</v>
      </c>
      <c r="L331" s="32"/>
      <c r="M331" s="143" t="s">
        <v>1</v>
      </c>
      <c r="N331" s="144" t="s">
        <v>42</v>
      </c>
      <c r="P331" s="145">
        <f>O331*H331</f>
        <v>0</v>
      </c>
      <c r="Q331" s="145">
        <v>1.9000000000000001E-4</v>
      </c>
      <c r="R331" s="145">
        <f>Q331*H331</f>
        <v>1.6321000000000002E-2</v>
      </c>
      <c r="S331" s="145">
        <v>0</v>
      </c>
      <c r="T331" s="146">
        <f>S331*H331</f>
        <v>0</v>
      </c>
      <c r="AR331" s="147" t="s">
        <v>184</v>
      </c>
      <c r="AT331" s="147" t="s">
        <v>191</v>
      </c>
      <c r="AU331" s="147" t="s">
        <v>87</v>
      </c>
      <c r="AY331" s="17" t="s">
        <v>185</v>
      </c>
      <c r="BE331" s="148">
        <f>IF(N331="základní",J331,0)</f>
        <v>0</v>
      </c>
      <c r="BF331" s="148">
        <f>IF(N331="snížená",J331,0)</f>
        <v>0</v>
      </c>
      <c r="BG331" s="148">
        <f>IF(N331="zákl. přenesená",J331,0)</f>
        <v>0</v>
      </c>
      <c r="BH331" s="148">
        <f>IF(N331="sníž. přenesená",J331,0)</f>
        <v>0</v>
      </c>
      <c r="BI331" s="148">
        <f>IF(N331="nulová",J331,0)</f>
        <v>0</v>
      </c>
      <c r="BJ331" s="17" t="s">
        <v>85</v>
      </c>
      <c r="BK331" s="148">
        <f>ROUND(I331*H331,2)</f>
        <v>0</v>
      </c>
      <c r="BL331" s="17" t="s">
        <v>184</v>
      </c>
      <c r="BM331" s="147" t="s">
        <v>1688</v>
      </c>
    </row>
    <row r="332" spans="2:65" s="1" customFormat="1" x14ac:dyDescent="0.2">
      <c r="B332" s="32"/>
      <c r="D332" s="149" t="s">
        <v>198</v>
      </c>
      <c r="F332" s="150" t="s">
        <v>1689</v>
      </c>
      <c r="I332" s="151"/>
      <c r="L332" s="32"/>
      <c r="M332" s="152"/>
      <c r="T332" s="56"/>
      <c r="AT332" s="17" t="s">
        <v>198</v>
      </c>
      <c r="AU332" s="17" t="s">
        <v>87</v>
      </c>
    </row>
    <row r="333" spans="2:65" s="13" customFormat="1" x14ac:dyDescent="0.2">
      <c r="B333" s="159"/>
      <c r="D333" s="149" t="s">
        <v>199</v>
      </c>
      <c r="E333" s="160" t="s">
        <v>1</v>
      </c>
      <c r="F333" s="161" t="s">
        <v>1690</v>
      </c>
      <c r="H333" s="162">
        <v>81.400000000000006</v>
      </c>
      <c r="I333" s="163"/>
      <c r="L333" s="159"/>
      <c r="M333" s="164"/>
      <c r="T333" s="165"/>
      <c r="AT333" s="160" t="s">
        <v>199</v>
      </c>
      <c r="AU333" s="160" t="s">
        <v>87</v>
      </c>
      <c r="AV333" s="13" t="s">
        <v>87</v>
      </c>
      <c r="AW333" s="13" t="s">
        <v>33</v>
      </c>
      <c r="AX333" s="13" t="s">
        <v>77</v>
      </c>
      <c r="AY333" s="160" t="s">
        <v>185</v>
      </c>
    </row>
    <row r="334" spans="2:65" s="12" customFormat="1" x14ac:dyDescent="0.2">
      <c r="B334" s="153"/>
      <c r="D334" s="149" t="s">
        <v>199</v>
      </c>
      <c r="E334" s="154" t="s">
        <v>1</v>
      </c>
      <c r="F334" s="155" t="s">
        <v>1691</v>
      </c>
      <c r="H334" s="154" t="s">
        <v>1</v>
      </c>
      <c r="I334" s="156"/>
      <c r="L334" s="153"/>
      <c r="M334" s="157"/>
      <c r="T334" s="158"/>
      <c r="AT334" s="154" t="s">
        <v>199</v>
      </c>
      <c r="AU334" s="154" t="s">
        <v>87</v>
      </c>
      <c r="AV334" s="12" t="s">
        <v>85</v>
      </c>
      <c r="AW334" s="12" t="s">
        <v>33</v>
      </c>
      <c r="AX334" s="12" t="s">
        <v>77</v>
      </c>
      <c r="AY334" s="154" t="s">
        <v>185</v>
      </c>
    </row>
    <row r="335" spans="2:65" s="13" customFormat="1" x14ac:dyDescent="0.2">
      <c r="B335" s="159"/>
      <c r="D335" s="149" t="s">
        <v>199</v>
      </c>
      <c r="E335" s="160" t="s">
        <v>1</v>
      </c>
      <c r="F335" s="161" t="s">
        <v>1692</v>
      </c>
      <c r="H335" s="162">
        <v>4.5</v>
      </c>
      <c r="I335" s="163"/>
      <c r="L335" s="159"/>
      <c r="M335" s="164"/>
      <c r="T335" s="165"/>
      <c r="AT335" s="160" t="s">
        <v>199</v>
      </c>
      <c r="AU335" s="160" t="s">
        <v>87</v>
      </c>
      <c r="AV335" s="13" t="s">
        <v>87</v>
      </c>
      <c r="AW335" s="13" t="s">
        <v>33</v>
      </c>
      <c r="AX335" s="13" t="s">
        <v>77</v>
      </c>
      <c r="AY335" s="160" t="s">
        <v>185</v>
      </c>
    </row>
    <row r="336" spans="2:65" s="14" customFormat="1" x14ac:dyDescent="0.2">
      <c r="B336" s="169"/>
      <c r="D336" s="149" t="s">
        <v>199</v>
      </c>
      <c r="E336" s="170" t="s">
        <v>1</v>
      </c>
      <c r="F336" s="171" t="s">
        <v>324</v>
      </c>
      <c r="H336" s="172">
        <v>85.9</v>
      </c>
      <c r="I336" s="173"/>
      <c r="L336" s="169"/>
      <c r="M336" s="174"/>
      <c r="T336" s="175"/>
      <c r="AT336" s="170" t="s">
        <v>199</v>
      </c>
      <c r="AU336" s="170" t="s">
        <v>87</v>
      </c>
      <c r="AV336" s="14" t="s">
        <v>184</v>
      </c>
      <c r="AW336" s="14" t="s">
        <v>33</v>
      </c>
      <c r="AX336" s="14" t="s">
        <v>85</v>
      </c>
      <c r="AY336" s="170" t="s">
        <v>185</v>
      </c>
    </row>
    <row r="337" spans="2:65" s="1" customFormat="1" ht="16.5" customHeight="1" x14ac:dyDescent="0.2">
      <c r="B337" s="32"/>
      <c r="C337" s="136" t="s">
        <v>662</v>
      </c>
      <c r="D337" s="136" t="s">
        <v>191</v>
      </c>
      <c r="E337" s="137" t="s">
        <v>1693</v>
      </c>
      <c r="F337" s="138" t="s">
        <v>1694</v>
      </c>
      <c r="G337" s="139" t="s">
        <v>365</v>
      </c>
      <c r="H337" s="140">
        <v>81.400000000000006</v>
      </c>
      <c r="I337" s="141"/>
      <c r="J337" s="142">
        <f>ROUND(I337*H337,2)</f>
        <v>0</v>
      </c>
      <c r="K337" s="138" t="s">
        <v>195</v>
      </c>
      <c r="L337" s="32"/>
      <c r="M337" s="143" t="s">
        <v>1</v>
      </c>
      <c r="N337" s="144" t="s">
        <v>42</v>
      </c>
      <c r="P337" s="145">
        <f>O337*H337</f>
        <v>0</v>
      </c>
      <c r="Q337" s="145">
        <v>9.0000000000000006E-5</v>
      </c>
      <c r="R337" s="145">
        <f>Q337*H337</f>
        <v>7.3260000000000009E-3</v>
      </c>
      <c r="S337" s="145">
        <v>0</v>
      </c>
      <c r="T337" s="146">
        <f>S337*H337</f>
        <v>0</v>
      </c>
      <c r="AR337" s="147" t="s">
        <v>184</v>
      </c>
      <c r="AT337" s="147" t="s">
        <v>191</v>
      </c>
      <c r="AU337" s="147" t="s">
        <v>87</v>
      </c>
      <c r="AY337" s="17" t="s">
        <v>185</v>
      </c>
      <c r="BE337" s="148">
        <f>IF(N337="základní",J337,0)</f>
        <v>0</v>
      </c>
      <c r="BF337" s="148">
        <f>IF(N337="snížená",J337,0)</f>
        <v>0</v>
      </c>
      <c r="BG337" s="148">
        <f>IF(N337="zákl. přenesená",J337,0)</f>
        <v>0</v>
      </c>
      <c r="BH337" s="148">
        <f>IF(N337="sníž. přenesená",J337,0)</f>
        <v>0</v>
      </c>
      <c r="BI337" s="148">
        <f>IF(N337="nulová",J337,0)</f>
        <v>0</v>
      </c>
      <c r="BJ337" s="17" t="s">
        <v>85</v>
      </c>
      <c r="BK337" s="148">
        <f>ROUND(I337*H337,2)</f>
        <v>0</v>
      </c>
      <c r="BL337" s="17" t="s">
        <v>184</v>
      </c>
      <c r="BM337" s="147" t="s">
        <v>1695</v>
      </c>
    </row>
    <row r="338" spans="2:65" s="1" customFormat="1" x14ac:dyDescent="0.2">
      <c r="B338" s="32"/>
      <c r="D338" s="149" t="s">
        <v>198</v>
      </c>
      <c r="F338" s="150" t="s">
        <v>1696</v>
      </c>
      <c r="I338" s="151"/>
      <c r="L338" s="32"/>
      <c r="M338" s="152"/>
      <c r="T338" s="56"/>
      <c r="AT338" s="17" t="s">
        <v>198</v>
      </c>
      <c r="AU338" s="17" t="s">
        <v>87</v>
      </c>
    </row>
    <row r="339" spans="2:65" s="13" customFormat="1" x14ac:dyDescent="0.2">
      <c r="B339" s="159"/>
      <c r="D339" s="149" t="s">
        <v>199</v>
      </c>
      <c r="E339" s="160" t="s">
        <v>1</v>
      </c>
      <c r="F339" s="161" t="s">
        <v>1650</v>
      </c>
      <c r="H339" s="162">
        <v>81.400000000000006</v>
      </c>
      <c r="I339" s="163"/>
      <c r="L339" s="159"/>
      <c r="M339" s="164"/>
      <c r="T339" s="165"/>
      <c r="AT339" s="160" t="s">
        <v>199</v>
      </c>
      <c r="AU339" s="160" t="s">
        <v>87</v>
      </c>
      <c r="AV339" s="13" t="s">
        <v>87</v>
      </c>
      <c r="AW339" s="13" t="s">
        <v>33</v>
      </c>
      <c r="AX339" s="13" t="s">
        <v>85</v>
      </c>
      <c r="AY339" s="160" t="s">
        <v>185</v>
      </c>
    </row>
    <row r="340" spans="2:65" s="11" customFormat="1" ht="22.95" customHeight="1" x14ac:dyDescent="0.25">
      <c r="B340" s="124"/>
      <c r="D340" s="125" t="s">
        <v>76</v>
      </c>
      <c r="E340" s="134" t="s">
        <v>899</v>
      </c>
      <c r="F340" s="134" t="s">
        <v>900</v>
      </c>
      <c r="I340" s="127"/>
      <c r="J340" s="135">
        <f>BK340</f>
        <v>0</v>
      </c>
      <c r="L340" s="124"/>
      <c r="M340" s="129"/>
      <c r="P340" s="130">
        <f>SUM(P341:P352)</f>
        <v>0</v>
      </c>
      <c r="R340" s="130">
        <f>SUM(R341:R352)</f>
        <v>0</v>
      </c>
      <c r="T340" s="131">
        <f>SUM(T341:T352)</f>
        <v>0</v>
      </c>
      <c r="AR340" s="125" t="s">
        <v>85</v>
      </c>
      <c r="AT340" s="132" t="s">
        <v>76</v>
      </c>
      <c r="AU340" s="132" t="s">
        <v>85</v>
      </c>
      <c r="AY340" s="125" t="s">
        <v>185</v>
      </c>
      <c r="BK340" s="133">
        <f>SUM(BK341:BK352)</f>
        <v>0</v>
      </c>
    </row>
    <row r="341" spans="2:65" s="1" customFormat="1" ht="16.5" customHeight="1" x14ac:dyDescent="0.2">
      <c r="B341" s="32"/>
      <c r="C341" s="136" t="s">
        <v>667</v>
      </c>
      <c r="D341" s="136" t="s">
        <v>191</v>
      </c>
      <c r="E341" s="137" t="s">
        <v>938</v>
      </c>
      <c r="F341" s="138" t="s">
        <v>939</v>
      </c>
      <c r="G341" s="139" t="s">
        <v>443</v>
      </c>
      <c r="H341" s="140">
        <v>2.085</v>
      </c>
      <c r="I341" s="141"/>
      <c r="J341" s="142">
        <f>ROUND(I341*H341,2)</f>
        <v>0</v>
      </c>
      <c r="K341" s="138" t="s">
        <v>195</v>
      </c>
      <c r="L341" s="32"/>
      <c r="M341" s="143" t="s">
        <v>1</v>
      </c>
      <c r="N341" s="144" t="s">
        <v>42</v>
      </c>
      <c r="P341" s="145">
        <f>O341*H341</f>
        <v>0</v>
      </c>
      <c r="Q341" s="145">
        <v>0</v>
      </c>
      <c r="R341" s="145">
        <f>Q341*H341</f>
        <v>0</v>
      </c>
      <c r="S341" s="145">
        <v>0</v>
      </c>
      <c r="T341" s="146">
        <f>S341*H341</f>
        <v>0</v>
      </c>
      <c r="AR341" s="147" t="s">
        <v>184</v>
      </c>
      <c r="AT341" s="147" t="s">
        <v>191</v>
      </c>
      <c r="AU341" s="147" t="s">
        <v>87</v>
      </c>
      <c r="AY341" s="17" t="s">
        <v>185</v>
      </c>
      <c r="BE341" s="148">
        <f>IF(N341="základní",J341,0)</f>
        <v>0</v>
      </c>
      <c r="BF341" s="148">
        <f>IF(N341="snížená",J341,0)</f>
        <v>0</v>
      </c>
      <c r="BG341" s="148">
        <f>IF(N341="zákl. přenesená",J341,0)</f>
        <v>0</v>
      </c>
      <c r="BH341" s="148">
        <f>IF(N341="sníž. přenesená",J341,0)</f>
        <v>0</v>
      </c>
      <c r="BI341" s="148">
        <f>IF(N341="nulová",J341,0)</f>
        <v>0</v>
      </c>
      <c r="BJ341" s="17" t="s">
        <v>85</v>
      </c>
      <c r="BK341" s="148">
        <f>ROUND(I341*H341,2)</f>
        <v>0</v>
      </c>
      <c r="BL341" s="17" t="s">
        <v>184</v>
      </c>
      <c r="BM341" s="147" t="s">
        <v>1697</v>
      </c>
    </row>
    <row r="342" spans="2:65" s="1" customFormat="1" x14ac:dyDescent="0.2">
      <c r="B342" s="32"/>
      <c r="D342" s="149" t="s">
        <v>198</v>
      </c>
      <c r="F342" s="150" t="s">
        <v>941</v>
      </c>
      <c r="I342" s="151"/>
      <c r="L342" s="32"/>
      <c r="M342" s="152"/>
      <c r="T342" s="56"/>
      <c r="AT342" s="17" t="s">
        <v>198</v>
      </c>
      <c r="AU342" s="17" t="s">
        <v>87</v>
      </c>
    </row>
    <row r="343" spans="2:65" s="12" customFormat="1" x14ac:dyDescent="0.2">
      <c r="B343" s="153"/>
      <c r="D343" s="149" t="s">
        <v>199</v>
      </c>
      <c r="E343" s="154" t="s">
        <v>1</v>
      </c>
      <c r="F343" s="155" t="s">
        <v>1698</v>
      </c>
      <c r="H343" s="154" t="s">
        <v>1</v>
      </c>
      <c r="I343" s="156"/>
      <c r="L343" s="153"/>
      <c r="M343" s="157"/>
      <c r="T343" s="158"/>
      <c r="AT343" s="154" t="s">
        <v>199</v>
      </c>
      <c r="AU343" s="154" t="s">
        <v>87</v>
      </c>
      <c r="AV343" s="12" t="s">
        <v>85</v>
      </c>
      <c r="AW343" s="12" t="s">
        <v>33</v>
      </c>
      <c r="AX343" s="12" t="s">
        <v>77</v>
      </c>
      <c r="AY343" s="154" t="s">
        <v>185</v>
      </c>
    </row>
    <row r="344" spans="2:65" s="13" customFormat="1" x14ac:dyDescent="0.2">
      <c r="B344" s="159"/>
      <c r="D344" s="149" t="s">
        <v>199</v>
      </c>
      <c r="E344" s="160" t="s">
        <v>1</v>
      </c>
      <c r="F344" s="161" t="s">
        <v>1699</v>
      </c>
      <c r="H344" s="162">
        <v>2.0680000000000001</v>
      </c>
      <c r="I344" s="163"/>
      <c r="L344" s="159"/>
      <c r="M344" s="164"/>
      <c r="T344" s="165"/>
      <c r="AT344" s="160" t="s">
        <v>199</v>
      </c>
      <c r="AU344" s="160" t="s">
        <v>87</v>
      </c>
      <c r="AV344" s="13" t="s">
        <v>87</v>
      </c>
      <c r="AW344" s="13" t="s">
        <v>33</v>
      </c>
      <c r="AX344" s="13" t="s">
        <v>77</v>
      </c>
      <c r="AY344" s="160" t="s">
        <v>185</v>
      </c>
    </row>
    <row r="345" spans="2:65" s="13" customFormat="1" x14ac:dyDescent="0.2">
      <c r="B345" s="159"/>
      <c r="D345" s="149" t="s">
        <v>199</v>
      </c>
      <c r="E345" s="160" t="s">
        <v>1</v>
      </c>
      <c r="F345" s="161" t="s">
        <v>1700</v>
      </c>
      <c r="H345" s="162">
        <v>1.7000000000000001E-2</v>
      </c>
      <c r="I345" s="163"/>
      <c r="L345" s="159"/>
      <c r="M345" s="164"/>
      <c r="T345" s="165"/>
      <c r="AT345" s="160" t="s">
        <v>199</v>
      </c>
      <c r="AU345" s="160" t="s">
        <v>87</v>
      </c>
      <c r="AV345" s="13" t="s">
        <v>87</v>
      </c>
      <c r="AW345" s="13" t="s">
        <v>33</v>
      </c>
      <c r="AX345" s="13" t="s">
        <v>77</v>
      </c>
      <c r="AY345" s="160" t="s">
        <v>185</v>
      </c>
    </row>
    <row r="346" spans="2:65" s="14" customFormat="1" x14ac:dyDescent="0.2">
      <c r="B346" s="169"/>
      <c r="D346" s="149" t="s">
        <v>199</v>
      </c>
      <c r="E346" s="170" t="s">
        <v>1</v>
      </c>
      <c r="F346" s="171" t="s">
        <v>324</v>
      </c>
      <c r="H346" s="172">
        <v>2.085</v>
      </c>
      <c r="I346" s="173"/>
      <c r="L346" s="169"/>
      <c r="M346" s="174"/>
      <c r="T346" s="175"/>
      <c r="AT346" s="170" t="s">
        <v>199</v>
      </c>
      <c r="AU346" s="170" t="s">
        <v>87</v>
      </c>
      <c r="AV346" s="14" t="s">
        <v>184</v>
      </c>
      <c r="AW346" s="14" t="s">
        <v>33</v>
      </c>
      <c r="AX346" s="14" t="s">
        <v>85</v>
      </c>
      <c r="AY346" s="170" t="s">
        <v>185</v>
      </c>
    </row>
    <row r="347" spans="2:65" s="1" customFormat="1" ht="16.5" customHeight="1" x14ac:dyDescent="0.2">
      <c r="B347" s="32"/>
      <c r="C347" s="136" t="s">
        <v>674</v>
      </c>
      <c r="D347" s="136" t="s">
        <v>191</v>
      </c>
      <c r="E347" s="137" t="s">
        <v>948</v>
      </c>
      <c r="F347" s="138" t="s">
        <v>949</v>
      </c>
      <c r="G347" s="139" t="s">
        <v>443</v>
      </c>
      <c r="H347" s="140">
        <v>2.085</v>
      </c>
      <c r="I347" s="141"/>
      <c r="J347" s="142">
        <f>ROUND(I347*H347,2)</f>
        <v>0</v>
      </c>
      <c r="K347" s="138" t="s">
        <v>195</v>
      </c>
      <c r="L347" s="32"/>
      <c r="M347" s="143" t="s">
        <v>1</v>
      </c>
      <c r="N347" s="144" t="s">
        <v>42</v>
      </c>
      <c r="P347" s="145">
        <f>O347*H347</f>
        <v>0</v>
      </c>
      <c r="Q347" s="145">
        <v>0</v>
      </c>
      <c r="R347" s="145">
        <f>Q347*H347</f>
        <v>0</v>
      </c>
      <c r="S347" s="145">
        <v>0</v>
      </c>
      <c r="T347" s="146">
        <f>S347*H347</f>
        <v>0</v>
      </c>
      <c r="AR347" s="147" t="s">
        <v>184</v>
      </c>
      <c r="AT347" s="147" t="s">
        <v>191</v>
      </c>
      <c r="AU347" s="147" t="s">
        <v>87</v>
      </c>
      <c r="AY347" s="17" t="s">
        <v>185</v>
      </c>
      <c r="BE347" s="148">
        <f>IF(N347="základní",J347,0)</f>
        <v>0</v>
      </c>
      <c r="BF347" s="148">
        <f>IF(N347="snížená",J347,0)</f>
        <v>0</v>
      </c>
      <c r="BG347" s="148">
        <f>IF(N347="zákl. přenesená",J347,0)</f>
        <v>0</v>
      </c>
      <c r="BH347" s="148">
        <f>IF(N347="sníž. přenesená",J347,0)</f>
        <v>0</v>
      </c>
      <c r="BI347" s="148">
        <f>IF(N347="nulová",J347,0)</f>
        <v>0</v>
      </c>
      <c r="BJ347" s="17" t="s">
        <v>85</v>
      </c>
      <c r="BK347" s="148">
        <f>ROUND(I347*H347,2)</f>
        <v>0</v>
      </c>
      <c r="BL347" s="17" t="s">
        <v>184</v>
      </c>
      <c r="BM347" s="147" t="s">
        <v>1701</v>
      </c>
    </row>
    <row r="348" spans="2:65" s="1" customFormat="1" ht="19.2" x14ac:dyDescent="0.2">
      <c r="B348" s="32"/>
      <c r="D348" s="149" t="s">
        <v>198</v>
      </c>
      <c r="F348" s="150" t="s">
        <v>951</v>
      </c>
      <c r="I348" s="151"/>
      <c r="L348" s="32"/>
      <c r="M348" s="152"/>
      <c r="T348" s="56"/>
      <c r="AT348" s="17" t="s">
        <v>198</v>
      </c>
      <c r="AU348" s="17" t="s">
        <v>87</v>
      </c>
    </row>
    <row r="349" spans="2:65" s="12" customFormat="1" x14ac:dyDescent="0.2">
      <c r="B349" s="153"/>
      <c r="D349" s="149" t="s">
        <v>199</v>
      </c>
      <c r="E349" s="154" t="s">
        <v>1</v>
      </c>
      <c r="F349" s="155" t="s">
        <v>1702</v>
      </c>
      <c r="H349" s="154" t="s">
        <v>1</v>
      </c>
      <c r="I349" s="156"/>
      <c r="L349" s="153"/>
      <c r="M349" s="157"/>
      <c r="T349" s="158"/>
      <c r="AT349" s="154" t="s">
        <v>199</v>
      </c>
      <c r="AU349" s="154" t="s">
        <v>87</v>
      </c>
      <c r="AV349" s="12" t="s">
        <v>85</v>
      </c>
      <c r="AW349" s="12" t="s">
        <v>33</v>
      </c>
      <c r="AX349" s="12" t="s">
        <v>77</v>
      </c>
      <c r="AY349" s="154" t="s">
        <v>185</v>
      </c>
    </row>
    <row r="350" spans="2:65" s="13" customFormat="1" x14ac:dyDescent="0.2">
      <c r="B350" s="159"/>
      <c r="D350" s="149" t="s">
        <v>199</v>
      </c>
      <c r="E350" s="160" t="s">
        <v>1</v>
      </c>
      <c r="F350" s="161" t="s">
        <v>1703</v>
      </c>
      <c r="H350" s="162">
        <v>2.0680000000000001</v>
      </c>
      <c r="I350" s="163"/>
      <c r="L350" s="159"/>
      <c r="M350" s="164"/>
      <c r="T350" s="165"/>
      <c r="AT350" s="160" t="s">
        <v>199</v>
      </c>
      <c r="AU350" s="160" t="s">
        <v>87</v>
      </c>
      <c r="AV350" s="13" t="s">
        <v>87</v>
      </c>
      <c r="AW350" s="13" t="s">
        <v>33</v>
      </c>
      <c r="AX350" s="13" t="s">
        <v>77</v>
      </c>
      <c r="AY350" s="160" t="s">
        <v>185</v>
      </c>
    </row>
    <row r="351" spans="2:65" s="13" customFormat="1" x14ac:dyDescent="0.2">
      <c r="B351" s="159"/>
      <c r="D351" s="149" t="s">
        <v>199</v>
      </c>
      <c r="E351" s="160" t="s">
        <v>1</v>
      </c>
      <c r="F351" s="161" t="s">
        <v>1704</v>
      </c>
      <c r="H351" s="162">
        <v>1.7000000000000001E-2</v>
      </c>
      <c r="I351" s="163"/>
      <c r="L351" s="159"/>
      <c r="M351" s="164"/>
      <c r="T351" s="165"/>
      <c r="AT351" s="160" t="s">
        <v>199</v>
      </c>
      <c r="AU351" s="160" t="s">
        <v>87</v>
      </c>
      <c r="AV351" s="13" t="s">
        <v>87</v>
      </c>
      <c r="AW351" s="13" t="s">
        <v>33</v>
      </c>
      <c r="AX351" s="13" t="s">
        <v>77</v>
      </c>
      <c r="AY351" s="160" t="s">
        <v>185</v>
      </c>
    </row>
    <row r="352" spans="2:65" s="14" customFormat="1" x14ac:dyDescent="0.2">
      <c r="B352" s="169"/>
      <c r="D352" s="149" t="s">
        <v>199</v>
      </c>
      <c r="E352" s="170" t="s">
        <v>1</v>
      </c>
      <c r="F352" s="171" t="s">
        <v>324</v>
      </c>
      <c r="H352" s="172">
        <v>2.085</v>
      </c>
      <c r="I352" s="173"/>
      <c r="L352" s="169"/>
      <c r="M352" s="174"/>
      <c r="T352" s="175"/>
      <c r="AT352" s="170" t="s">
        <v>199</v>
      </c>
      <c r="AU352" s="170" t="s">
        <v>87</v>
      </c>
      <c r="AV352" s="14" t="s">
        <v>184</v>
      </c>
      <c r="AW352" s="14" t="s">
        <v>33</v>
      </c>
      <c r="AX352" s="14" t="s">
        <v>85</v>
      </c>
      <c r="AY352" s="170" t="s">
        <v>185</v>
      </c>
    </row>
    <row r="353" spans="2:65" s="11" customFormat="1" ht="22.95" customHeight="1" x14ac:dyDescent="0.25">
      <c r="B353" s="124"/>
      <c r="D353" s="125" t="s">
        <v>76</v>
      </c>
      <c r="E353" s="134" t="s">
        <v>975</v>
      </c>
      <c r="F353" s="134" t="s">
        <v>976</v>
      </c>
      <c r="I353" s="127"/>
      <c r="J353" s="135">
        <f>BK353</f>
        <v>0</v>
      </c>
      <c r="L353" s="124"/>
      <c r="M353" s="129"/>
      <c r="P353" s="130">
        <f>SUM(P354:P355)</f>
        <v>0</v>
      </c>
      <c r="R353" s="130">
        <f>SUM(R354:R355)</f>
        <v>0</v>
      </c>
      <c r="T353" s="131">
        <f>SUM(T354:T355)</f>
        <v>0</v>
      </c>
      <c r="AR353" s="125" t="s">
        <v>85</v>
      </c>
      <c r="AT353" s="132" t="s">
        <v>76</v>
      </c>
      <c r="AU353" s="132" t="s">
        <v>85</v>
      </c>
      <c r="AY353" s="125" t="s">
        <v>185</v>
      </c>
      <c r="BK353" s="133">
        <f>SUM(BK354:BK355)</f>
        <v>0</v>
      </c>
    </row>
    <row r="354" spans="2:65" s="1" customFormat="1" ht="16.5" customHeight="1" x14ac:dyDescent="0.2">
      <c r="B354" s="32"/>
      <c r="C354" s="136" t="s">
        <v>680</v>
      </c>
      <c r="D354" s="136" t="s">
        <v>191</v>
      </c>
      <c r="E354" s="137" t="s">
        <v>1705</v>
      </c>
      <c r="F354" s="138" t="s">
        <v>1706</v>
      </c>
      <c r="G354" s="139" t="s">
        <v>443</v>
      </c>
      <c r="H354" s="140">
        <v>73.921000000000006</v>
      </c>
      <c r="I354" s="141"/>
      <c r="J354" s="142">
        <f>ROUND(I354*H354,2)</f>
        <v>0</v>
      </c>
      <c r="K354" s="138" t="s">
        <v>195</v>
      </c>
      <c r="L354" s="32"/>
      <c r="M354" s="143" t="s">
        <v>1</v>
      </c>
      <c r="N354" s="144" t="s">
        <v>42</v>
      </c>
      <c r="P354" s="145">
        <f>O354*H354</f>
        <v>0</v>
      </c>
      <c r="Q354" s="145">
        <v>0</v>
      </c>
      <c r="R354" s="145">
        <f>Q354*H354</f>
        <v>0</v>
      </c>
      <c r="S354" s="145">
        <v>0</v>
      </c>
      <c r="T354" s="146">
        <f>S354*H354</f>
        <v>0</v>
      </c>
      <c r="AR354" s="147" t="s">
        <v>184</v>
      </c>
      <c r="AT354" s="147" t="s">
        <v>191</v>
      </c>
      <c r="AU354" s="147" t="s">
        <v>87</v>
      </c>
      <c r="AY354" s="17" t="s">
        <v>185</v>
      </c>
      <c r="BE354" s="148">
        <f>IF(N354="základní",J354,0)</f>
        <v>0</v>
      </c>
      <c r="BF354" s="148">
        <f>IF(N354="snížená",J354,0)</f>
        <v>0</v>
      </c>
      <c r="BG354" s="148">
        <f>IF(N354="zákl. přenesená",J354,0)</f>
        <v>0</v>
      </c>
      <c r="BH354" s="148">
        <f>IF(N354="sníž. přenesená",J354,0)</f>
        <v>0</v>
      </c>
      <c r="BI354" s="148">
        <f>IF(N354="nulová",J354,0)</f>
        <v>0</v>
      </c>
      <c r="BJ354" s="17" t="s">
        <v>85</v>
      </c>
      <c r="BK354" s="148">
        <f>ROUND(I354*H354,2)</f>
        <v>0</v>
      </c>
      <c r="BL354" s="17" t="s">
        <v>184</v>
      </c>
      <c r="BM354" s="147" t="s">
        <v>1707</v>
      </c>
    </row>
    <row r="355" spans="2:65" s="1" customFormat="1" ht="19.2" x14ac:dyDescent="0.2">
      <c r="B355" s="32"/>
      <c r="D355" s="149" t="s">
        <v>198</v>
      </c>
      <c r="F355" s="150" t="s">
        <v>1708</v>
      </c>
      <c r="I355" s="151"/>
      <c r="L355" s="32"/>
      <c r="M355" s="193"/>
      <c r="N355" s="194"/>
      <c r="O355" s="194"/>
      <c r="P355" s="194"/>
      <c r="Q355" s="194"/>
      <c r="R355" s="194"/>
      <c r="S355" s="194"/>
      <c r="T355" s="195"/>
      <c r="AT355" s="17" t="s">
        <v>198</v>
      </c>
      <c r="AU355" s="17" t="s">
        <v>87</v>
      </c>
    </row>
    <row r="356" spans="2:65" s="1" customFormat="1" ht="6.9" customHeight="1" x14ac:dyDescent="0.2">
      <c r="B356" s="44"/>
      <c r="C356" s="45"/>
      <c r="D356" s="45"/>
      <c r="E356" s="45"/>
      <c r="F356" s="45"/>
      <c r="G356" s="45"/>
      <c r="H356" s="45"/>
      <c r="I356" s="45"/>
      <c r="J356" s="45"/>
      <c r="K356" s="45"/>
      <c r="L356" s="32"/>
    </row>
  </sheetData>
  <sheetProtection algorithmName="SHA-512" hashValue="DpZXJ6epTfftbg3p8qADCImj5XRpJmOtZ/iRoAsoE5I06RC2CzzpSS+9NiWS8VTtAbyARKFobW3reaqRldFvzQ==" saltValue="sFhDhXaHijbYTbpEYPsO4ixm5bQkm0oOEaAEhtvnGnmvKUmEGIHsKhTpOXDyUpym4F3N2mWHqzeikYn3e4n6lA==" spinCount="100000" sheet="1" objects="1" scenarios="1" formatColumns="0" formatRows="0" autoFilter="0"/>
  <autoFilter ref="C125:K355" xr:uid="{00000000-0009-0000-0000-000004000000}"/>
  <mergeCells count="12">
    <mergeCell ref="E118:H118"/>
    <mergeCell ref="L2:V2"/>
    <mergeCell ref="E85:H85"/>
    <mergeCell ref="E87:H87"/>
    <mergeCell ref="E89:H89"/>
    <mergeCell ref="E114:H114"/>
    <mergeCell ref="E116:H116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B2:BM308"/>
  <sheetViews>
    <sheetView showGridLines="0" workbookViewId="0"/>
  </sheetViews>
  <sheetFormatPr defaultRowHeight="10.199999999999999" x14ac:dyDescent="0.2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100.85546875" customWidth="1"/>
    <col min="7" max="7" width="7.42578125" customWidth="1"/>
    <col min="8" max="8" width="14" customWidth="1"/>
    <col min="9" max="9" width="15.85546875" customWidth="1"/>
    <col min="10" max="11" width="22.28515625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 x14ac:dyDescent="0.2">
      <c r="L2" s="209"/>
      <c r="M2" s="209"/>
      <c r="N2" s="209"/>
      <c r="O2" s="209"/>
      <c r="P2" s="209"/>
      <c r="Q2" s="209"/>
      <c r="R2" s="209"/>
      <c r="S2" s="209"/>
      <c r="T2" s="209"/>
      <c r="U2" s="209"/>
      <c r="V2" s="209"/>
      <c r="AT2" s="17" t="s">
        <v>105</v>
      </c>
    </row>
    <row r="3" spans="2:46" ht="6.9" customHeight="1" x14ac:dyDescent="0.2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87</v>
      </c>
    </row>
    <row r="4" spans="2:46" ht="24.9" customHeight="1" x14ac:dyDescent="0.2">
      <c r="B4" s="20"/>
      <c r="D4" s="21" t="s">
        <v>154</v>
      </c>
      <c r="L4" s="20"/>
      <c r="M4" s="93" t="s">
        <v>10</v>
      </c>
      <c r="AT4" s="17" t="s">
        <v>4</v>
      </c>
    </row>
    <row r="5" spans="2:46" ht="6.9" customHeight="1" x14ac:dyDescent="0.2">
      <c r="B5" s="20"/>
      <c r="L5" s="20"/>
    </row>
    <row r="6" spans="2:46" ht="12" customHeight="1" x14ac:dyDescent="0.2">
      <c r="B6" s="20"/>
      <c r="D6" s="27" t="s">
        <v>16</v>
      </c>
      <c r="L6" s="20"/>
    </row>
    <row r="7" spans="2:46" ht="16.5" customHeight="1" x14ac:dyDescent="0.2">
      <c r="B7" s="20"/>
      <c r="E7" s="239" t="str">
        <f>'Rekapitulace stavby'!K6</f>
        <v>Stavební úpravy MK v ul. Na Chmelnici a části ul. Vrchlickéhé v Třeboni</v>
      </c>
      <c r="F7" s="240"/>
      <c r="G7" s="240"/>
      <c r="H7" s="240"/>
      <c r="L7" s="20"/>
    </row>
    <row r="8" spans="2:46" ht="12" customHeight="1" x14ac:dyDescent="0.2">
      <c r="B8" s="20"/>
      <c r="D8" s="27" t="s">
        <v>155</v>
      </c>
      <c r="L8" s="20"/>
    </row>
    <row r="9" spans="2:46" s="1" customFormat="1" ht="16.5" customHeight="1" x14ac:dyDescent="0.2">
      <c r="B9" s="32"/>
      <c r="E9" s="239" t="s">
        <v>1449</v>
      </c>
      <c r="F9" s="238"/>
      <c r="G9" s="238"/>
      <c r="H9" s="238"/>
      <c r="L9" s="32"/>
    </row>
    <row r="10" spans="2:46" s="1" customFormat="1" ht="12" customHeight="1" x14ac:dyDescent="0.2">
      <c r="B10" s="32"/>
      <c r="D10" s="27" t="s">
        <v>1450</v>
      </c>
      <c r="L10" s="32"/>
    </row>
    <row r="11" spans="2:46" s="1" customFormat="1" ht="16.5" customHeight="1" x14ac:dyDescent="0.2">
      <c r="B11" s="32"/>
      <c r="E11" s="225" t="s">
        <v>1709</v>
      </c>
      <c r="F11" s="238"/>
      <c r="G11" s="238"/>
      <c r="H11" s="238"/>
      <c r="L11" s="32"/>
    </row>
    <row r="12" spans="2:46" s="1" customFormat="1" x14ac:dyDescent="0.2">
      <c r="B12" s="32"/>
      <c r="L12" s="32"/>
    </row>
    <row r="13" spans="2:46" s="1" customFormat="1" ht="12" customHeight="1" x14ac:dyDescent="0.2">
      <c r="B13" s="32"/>
      <c r="D13" s="27" t="s">
        <v>18</v>
      </c>
      <c r="F13" s="25" t="s">
        <v>98</v>
      </c>
      <c r="I13" s="27" t="s">
        <v>19</v>
      </c>
      <c r="J13" s="25" t="s">
        <v>1</v>
      </c>
      <c r="L13" s="32"/>
    </row>
    <row r="14" spans="2:46" s="1" customFormat="1" ht="12" customHeight="1" x14ac:dyDescent="0.2">
      <c r="B14" s="32"/>
      <c r="D14" s="27" t="s">
        <v>20</v>
      </c>
      <c r="F14" s="25" t="s">
        <v>21</v>
      </c>
      <c r="I14" s="27" t="s">
        <v>22</v>
      </c>
      <c r="J14" s="52" t="str">
        <f>'Rekapitulace stavby'!AN8</f>
        <v>6. 6. 2024</v>
      </c>
      <c r="L14" s="32"/>
    </row>
    <row r="15" spans="2:46" s="1" customFormat="1" ht="10.95" customHeight="1" x14ac:dyDescent="0.2">
      <c r="B15" s="32"/>
      <c r="L15" s="32"/>
    </row>
    <row r="16" spans="2:46" s="1" customFormat="1" ht="12" customHeight="1" x14ac:dyDescent="0.2">
      <c r="B16" s="32"/>
      <c r="D16" s="27" t="s">
        <v>24</v>
      </c>
      <c r="I16" s="27" t="s">
        <v>25</v>
      </c>
      <c r="J16" s="25" t="s">
        <v>1</v>
      </c>
      <c r="L16" s="32"/>
    </row>
    <row r="17" spans="2:12" s="1" customFormat="1" ht="18" customHeight="1" x14ac:dyDescent="0.2">
      <c r="B17" s="32"/>
      <c r="E17" s="25" t="s">
        <v>26</v>
      </c>
      <c r="I17" s="27" t="s">
        <v>27</v>
      </c>
      <c r="J17" s="25" t="s">
        <v>1</v>
      </c>
      <c r="L17" s="32"/>
    </row>
    <row r="18" spans="2:12" s="1" customFormat="1" ht="6.9" customHeight="1" x14ac:dyDescent="0.2">
      <c r="B18" s="32"/>
      <c r="L18" s="32"/>
    </row>
    <row r="19" spans="2:12" s="1" customFormat="1" ht="12" customHeight="1" x14ac:dyDescent="0.2">
      <c r="B19" s="32"/>
      <c r="D19" s="27" t="s">
        <v>28</v>
      </c>
      <c r="I19" s="27" t="s">
        <v>25</v>
      </c>
      <c r="J19" s="28" t="str">
        <f>'Rekapitulace stavby'!AN13</f>
        <v>Vyplň údaj</v>
      </c>
      <c r="L19" s="32"/>
    </row>
    <row r="20" spans="2:12" s="1" customFormat="1" ht="18" customHeight="1" x14ac:dyDescent="0.2">
      <c r="B20" s="32"/>
      <c r="E20" s="241" t="str">
        <f>'Rekapitulace stavby'!E14</f>
        <v>Vyplň údaj</v>
      </c>
      <c r="F20" s="208"/>
      <c r="G20" s="208"/>
      <c r="H20" s="208"/>
      <c r="I20" s="27" t="s">
        <v>27</v>
      </c>
      <c r="J20" s="28" t="str">
        <f>'Rekapitulace stavby'!AN14</f>
        <v>Vyplň údaj</v>
      </c>
      <c r="L20" s="32"/>
    </row>
    <row r="21" spans="2:12" s="1" customFormat="1" ht="6.9" customHeight="1" x14ac:dyDescent="0.2">
      <c r="B21" s="32"/>
      <c r="L21" s="32"/>
    </row>
    <row r="22" spans="2:12" s="1" customFormat="1" ht="12" customHeight="1" x14ac:dyDescent="0.2">
      <c r="B22" s="32"/>
      <c r="D22" s="27" t="s">
        <v>30</v>
      </c>
      <c r="I22" s="27" t="s">
        <v>25</v>
      </c>
      <c r="J22" s="25" t="s">
        <v>31</v>
      </c>
      <c r="L22" s="32"/>
    </row>
    <row r="23" spans="2:12" s="1" customFormat="1" ht="18" customHeight="1" x14ac:dyDescent="0.2">
      <c r="B23" s="32"/>
      <c r="E23" s="25" t="s">
        <v>32</v>
      </c>
      <c r="I23" s="27" t="s">
        <v>27</v>
      </c>
      <c r="J23" s="25" t="s">
        <v>1</v>
      </c>
      <c r="L23" s="32"/>
    </row>
    <row r="24" spans="2:12" s="1" customFormat="1" ht="6.9" customHeight="1" x14ac:dyDescent="0.2">
      <c r="B24" s="32"/>
      <c r="L24" s="32"/>
    </row>
    <row r="25" spans="2:12" s="1" customFormat="1" ht="12" customHeight="1" x14ac:dyDescent="0.2">
      <c r="B25" s="32"/>
      <c r="D25" s="27" t="s">
        <v>34</v>
      </c>
      <c r="I25" s="27" t="s">
        <v>25</v>
      </c>
      <c r="J25" s="25" t="str">
        <f>IF('Rekapitulace stavby'!AN19="","",'Rekapitulace stavby'!AN19)</f>
        <v/>
      </c>
      <c r="L25" s="32"/>
    </row>
    <row r="26" spans="2:12" s="1" customFormat="1" ht="18" customHeight="1" x14ac:dyDescent="0.2">
      <c r="B26" s="32"/>
      <c r="E26" s="25" t="str">
        <f>IF('Rekapitulace stavby'!E20="","",'Rekapitulace stavby'!E20)</f>
        <v xml:space="preserve"> </v>
      </c>
      <c r="I26" s="27" t="s">
        <v>27</v>
      </c>
      <c r="J26" s="25" t="str">
        <f>IF('Rekapitulace stavby'!AN20="","",'Rekapitulace stavby'!AN20)</f>
        <v/>
      </c>
      <c r="L26" s="32"/>
    </row>
    <row r="27" spans="2:12" s="1" customFormat="1" ht="6.9" customHeight="1" x14ac:dyDescent="0.2">
      <c r="B27" s="32"/>
      <c r="L27" s="32"/>
    </row>
    <row r="28" spans="2:12" s="1" customFormat="1" ht="12" customHeight="1" x14ac:dyDescent="0.2">
      <c r="B28" s="32"/>
      <c r="D28" s="27" t="s">
        <v>36</v>
      </c>
      <c r="L28" s="32"/>
    </row>
    <row r="29" spans="2:12" s="7" customFormat="1" ht="16.5" customHeight="1" x14ac:dyDescent="0.2">
      <c r="B29" s="94"/>
      <c r="E29" s="213" t="s">
        <v>1</v>
      </c>
      <c r="F29" s="213"/>
      <c r="G29" s="213"/>
      <c r="H29" s="213"/>
      <c r="L29" s="94"/>
    </row>
    <row r="30" spans="2:12" s="1" customFormat="1" ht="6.9" customHeight="1" x14ac:dyDescent="0.2">
      <c r="B30" s="32"/>
      <c r="L30" s="32"/>
    </row>
    <row r="31" spans="2:12" s="1" customFormat="1" ht="6.9" customHeight="1" x14ac:dyDescent="0.2">
      <c r="B31" s="32"/>
      <c r="D31" s="53"/>
      <c r="E31" s="53"/>
      <c r="F31" s="53"/>
      <c r="G31" s="53"/>
      <c r="H31" s="53"/>
      <c r="I31" s="53"/>
      <c r="J31" s="53"/>
      <c r="K31" s="53"/>
      <c r="L31" s="32"/>
    </row>
    <row r="32" spans="2:12" s="1" customFormat="1" ht="25.35" customHeight="1" x14ac:dyDescent="0.2">
      <c r="B32" s="32"/>
      <c r="D32" s="95" t="s">
        <v>37</v>
      </c>
      <c r="J32" s="66">
        <f>ROUND(J126, 2)</f>
        <v>0</v>
      </c>
      <c r="L32" s="32"/>
    </row>
    <row r="33" spans="2:12" s="1" customFormat="1" ht="6.9" customHeight="1" x14ac:dyDescent="0.2">
      <c r="B33" s="32"/>
      <c r="D33" s="53"/>
      <c r="E33" s="53"/>
      <c r="F33" s="53"/>
      <c r="G33" s="53"/>
      <c r="H33" s="53"/>
      <c r="I33" s="53"/>
      <c r="J33" s="53"/>
      <c r="K33" s="53"/>
      <c r="L33" s="32"/>
    </row>
    <row r="34" spans="2:12" s="1" customFormat="1" ht="14.4" customHeight="1" x14ac:dyDescent="0.2">
      <c r="B34" s="32"/>
      <c r="F34" s="35" t="s">
        <v>39</v>
      </c>
      <c r="I34" s="35" t="s">
        <v>38</v>
      </c>
      <c r="J34" s="35" t="s">
        <v>40</v>
      </c>
      <c r="L34" s="32"/>
    </row>
    <row r="35" spans="2:12" s="1" customFormat="1" ht="14.4" customHeight="1" x14ac:dyDescent="0.2">
      <c r="B35" s="32"/>
      <c r="D35" s="55" t="s">
        <v>41</v>
      </c>
      <c r="E35" s="27" t="s">
        <v>42</v>
      </c>
      <c r="F35" s="86">
        <f>ROUND((SUM(BE126:BE307)),  2)</f>
        <v>0</v>
      </c>
      <c r="I35" s="96">
        <v>0.21</v>
      </c>
      <c r="J35" s="86">
        <f>ROUND(((SUM(BE126:BE307))*I35),  2)</f>
        <v>0</v>
      </c>
      <c r="L35" s="32"/>
    </row>
    <row r="36" spans="2:12" s="1" customFormat="1" ht="14.4" customHeight="1" x14ac:dyDescent="0.2">
      <c r="B36" s="32"/>
      <c r="E36" s="27" t="s">
        <v>43</v>
      </c>
      <c r="F36" s="86">
        <f>ROUND((SUM(BF126:BF307)),  2)</f>
        <v>0</v>
      </c>
      <c r="I36" s="96">
        <v>0.15</v>
      </c>
      <c r="J36" s="86">
        <f>ROUND(((SUM(BF126:BF307))*I36),  2)</f>
        <v>0</v>
      </c>
      <c r="L36" s="32"/>
    </row>
    <row r="37" spans="2:12" s="1" customFormat="1" ht="14.4" hidden="1" customHeight="1" x14ac:dyDescent="0.2">
      <c r="B37" s="32"/>
      <c r="E37" s="27" t="s">
        <v>44</v>
      </c>
      <c r="F37" s="86">
        <f>ROUND((SUM(BG126:BG307)),  2)</f>
        <v>0</v>
      </c>
      <c r="I37" s="96">
        <v>0.21</v>
      </c>
      <c r="J37" s="86">
        <f>0</f>
        <v>0</v>
      </c>
      <c r="L37" s="32"/>
    </row>
    <row r="38" spans="2:12" s="1" customFormat="1" ht="14.4" hidden="1" customHeight="1" x14ac:dyDescent="0.2">
      <c r="B38" s="32"/>
      <c r="E38" s="27" t="s">
        <v>45</v>
      </c>
      <c r="F38" s="86">
        <f>ROUND((SUM(BH126:BH307)),  2)</f>
        <v>0</v>
      </c>
      <c r="I38" s="96">
        <v>0.15</v>
      </c>
      <c r="J38" s="86">
        <f>0</f>
        <v>0</v>
      </c>
      <c r="L38" s="32"/>
    </row>
    <row r="39" spans="2:12" s="1" customFormat="1" ht="14.4" hidden="1" customHeight="1" x14ac:dyDescent="0.2">
      <c r="B39" s="32"/>
      <c r="E39" s="27" t="s">
        <v>46</v>
      </c>
      <c r="F39" s="86">
        <f>ROUND((SUM(BI126:BI307)),  2)</f>
        <v>0</v>
      </c>
      <c r="I39" s="96">
        <v>0</v>
      </c>
      <c r="J39" s="86">
        <f>0</f>
        <v>0</v>
      </c>
      <c r="L39" s="32"/>
    </row>
    <row r="40" spans="2:12" s="1" customFormat="1" ht="6.9" customHeight="1" x14ac:dyDescent="0.2">
      <c r="B40" s="32"/>
      <c r="L40" s="32"/>
    </row>
    <row r="41" spans="2:12" s="1" customFormat="1" ht="25.35" customHeight="1" x14ac:dyDescent="0.2">
      <c r="B41" s="32"/>
      <c r="C41" s="97"/>
      <c r="D41" s="98" t="s">
        <v>47</v>
      </c>
      <c r="E41" s="57"/>
      <c r="F41" s="57"/>
      <c r="G41" s="99" t="s">
        <v>48</v>
      </c>
      <c r="H41" s="100" t="s">
        <v>49</v>
      </c>
      <c r="I41" s="57"/>
      <c r="J41" s="101">
        <f>SUM(J32:J39)</f>
        <v>0</v>
      </c>
      <c r="K41" s="102"/>
      <c r="L41" s="32"/>
    </row>
    <row r="42" spans="2:12" s="1" customFormat="1" ht="14.4" customHeight="1" x14ac:dyDescent="0.2">
      <c r="B42" s="32"/>
      <c r="L42" s="32"/>
    </row>
    <row r="43" spans="2:12" ht="14.4" customHeight="1" x14ac:dyDescent="0.2">
      <c r="B43" s="20"/>
      <c r="L43" s="20"/>
    </row>
    <row r="44" spans="2:12" ht="14.4" customHeight="1" x14ac:dyDescent="0.2">
      <c r="B44" s="20"/>
      <c r="L44" s="20"/>
    </row>
    <row r="45" spans="2:12" ht="14.4" customHeight="1" x14ac:dyDescent="0.2">
      <c r="B45" s="20"/>
      <c r="L45" s="20"/>
    </row>
    <row r="46" spans="2:12" ht="14.4" customHeight="1" x14ac:dyDescent="0.2">
      <c r="B46" s="20"/>
      <c r="L46" s="20"/>
    </row>
    <row r="47" spans="2:12" ht="14.4" customHeight="1" x14ac:dyDescent="0.2">
      <c r="B47" s="20"/>
      <c r="L47" s="20"/>
    </row>
    <row r="48" spans="2:12" ht="14.4" customHeight="1" x14ac:dyDescent="0.2">
      <c r="B48" s="20"/>
      <c r="L48" s="20"/>
    </row>
    <row r="49" spans="2:12" ht="14.4" customHeight="1" x14ac:dyDescent="0.2">
      <c r="B49" s="20"/>
      <c r="L49" s="20"/>
    </row>
    <row r="50" spans="2:12" s="1" customFormat="1" ht="14.4" customHeight="1" x14ac:dyDescent="0.2">
      <c r="B50" s="32"/>
      <c r="D50" s="41" t="s">
        <v>50</v>
      </c>
      <c r="E50" s="42"/>
      <c r="F50" s="42"/>
      <c r="G50" s="41" t="s">
        <v>51</v>
      </c>
      <c r="H50" s="42"/>
      <c r="I50" s="42"/>
      <c r="J50" s="42"/>
      <c r="K50" s="42"/>
      <c r="L50" s="32"/>
    </row>
    <row r="51" spans="2:12" x14ac:dyDescent="0.2">
      <c r="B51" s="20"/>
      <c r="L51" s="20"/>
    </row>
    <row r="52" spans="2:12" x14ac:dyDescent="0.2">
      <c r="B52" s="20"/>
      <c r="L52" s="20"/>
    </row>
    <row r="53" spans="2:12" x14ac:dyDescent="0.2">
      <c r="B53" s="20"/>
      <c r="L53" s="20"/>
    </row>
    <row r="54" spans="2:12" x14ac:dyDescent="0.2">
      <c r="B54" s="20"/>
      <c r="L54" s="20"/>
    </row>
    <row r="55" spans="2:12" x14ac:dyDescent="0.2">
      <c r="B55" s="20"/>
      <c r="L55" s="20"/>
    </row>
    <row r="56" spans="2:12" x14ac:dyDescent="0.2">
      <c r="B56" s="20"/>
      <c r="L56" s="20"/>
    </row>
    <row r="57" spans="2:12" x14ac:dyDescent="0.2">
      <c r="B57" s="20"/>
      <c r="L57" s="20"/>
    </row>
    <row r="58" spans="2:12" x14ac:dyDescent="0.2">
      <c r="B58" s="20"/>
      <c r="L58" s="20"/>
    </row>
    <row r="59" spans="2:12" x14ac:dyDescent="0.2">
      <c r="B59" s="20"/>
      <c r="L59" s="20"/>
    </row>
    <row r="60" spans="2:12" x14ac:dyDescent="0.2">
      <c r="B60" s="20"/>
      <c r="L60" s="20"/>
    </row>
    <row r="61" spans="2:12" s="1" customFormat="1" ht="13.2" x14ac:dyDescent="0.2">
      <c r="B61" s="32"/>
      <c r="D61" s="43" t="s">
        <v>52</v>
      </c>
      <c r="E61" s="34"/>
      <c r="F61" s="103" t="s">
        <v>53</v>
      </c>
      <c r="G61" s="43" t="s">
        <v>52</v>
      </c>
      <c r="H61" s="34"/>
      <c r="I61" s="34"/>
      <c r="J61" s="104" t="s">
        <v>53</v>
      </c>
      <c r="K61" s="34"/>
      <c r="L61" s="32"/>
    </row>
    <row r="62" spans="2:12" x14ac:dyDescent="0.2">
      <c r="B62" s="20"/>
      <c r="L62" s="20"/>
    </row>
    <row r="63" spans="2:12" x14ac:dyDescent="0.2">
      <c r="B63" s="20"/>
      <c r="L63" s="20"/>
    </row>
    <row r="64" spans="2:12" x14ac:dyDescent="0.2">
      <c r="B64" s="20"/>
      <c r="L64" s="20"/>
    </row>
    <row r="65" spans="2:12" s="1" customFormat="1" ht="13.2" x14ac:dyDescent="0.2">
      <c r="B65" s="32"/>
      <c r="D65" s="41" t="s">
        <v>54</v>
      </c>
      <c r="E65" s="42"/>
      <c r="F65" s="42"/>
      <c r="G65" s="41" t="s">
        <v>55</v>
      </c>
      <c r="H65" s="42"/>
      <c r="I65" s="42"/>
      <c r="J65" s="42"/>
      <c r="K65" s="42"/>
      <c r="L65" s="32"/>
    </row>
    <row r="66" spans="2:12" x14ac:dyDescent="0.2">
      <c r="B66" s="20"/>
      <c r="L66" s="20"/>
    </row>
    <row r="67" spans="2:12" x14ac:dyDescent="0.2">
      <c r="B67" s="20"/>
      <c r="L67" s="20"/>
    </row>
    <row r="68" spans="2:12" x14ac:dyDescent="0.2">
      <c r="B68" s="20"/>
      <c r="L68" s="20"/>
    </row>
    <row r="69" spans="2:12" x14ac:dyDescent="0.2">
      <c r="B69" s="20"/>
      <c r="L69" s="20"/>
    </row>
    <row r="70" spans="2:12" x14ac:dyDescent="0.2">
      <c r="B70" s="20"/>
      <c r="L70" s="20"/>
    </row>
    <row r="71" spans="2:12" x14ac:dyDescent="0.2">
      <c r="B71" s="20"/>
      <c r="L71" s="20"/>
    </row>
    <row r="72" spans="2:12" x14ac:dyDescent="0.2">
      <c r="B72" s="20"/>
      <c r="L72" s="20"/>
    </row>
    <row r="73" spans="2:12" x14ac:dyDescent="0.2">
      <c r="B73" s="20"/>
      <c r="L73" s="20"/>
    </row>
    <row r="74" spans="2:12" x14ac:dyDescent="0.2">
      <c r="B74" s="20"/>
      <c r="L74" s="20"/>
    </row>
    <row r="75" spans="2:12" x14ac:dyDescent="0.2">
      <c r="B75" s="20"/>
      <c r="L75" s="20"/>
    </row>
    <row r="76" spans="2:12" s="1" customFormat="1" ht="13.2" x14ac:dyDescent="0.2">
      <c r="B76" s="32"/>
      <c r="D76" s="43" t="s">
        <v>52</v>
      </c>
      <c r="E76" s="34"/>
      <c r="F76" s="103" t="s">
        <v>53</v>
      </c>
      <c r="G76" s="43" t="s">
        <v>52</v>
      </c>
      <c r="H76" s="34"/>
      <c r="I76" s="34"/>
      <c r="J76" s="104" t="s">
        <v>53</v>
      </c>
      <c r="K76" s="34"/>
      <c r="L76" s="32"/>
    </row>
    <row r="77" spans="2:12" s="1" customFormat="1" ht="14.4" customHeight="1" x14ac:dyDescent="0.2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2"/>
    </row>
    <row r="81" spans="2:12" s="1" customFormat="1" ht="6.9" customHeight="1" x14ac:dyDescent="0.2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2"/>
    </row>
    <row r="82" spans="2:12" s="1" customFormat="1" ht="24.9" customHeight="1" x14ac:dyDescent="0.2">
      <c r="B82" s="32"/>
      <c r="C82" s="21" t="s">
        <v>157</v>
      </c>
      <c r="L82" s="32"/>
    </row>
    <row r="83" spans="2:12" s="1" customFormat="1" ht="6.9" customHeight="1" x14ac:dyDescent="0.2">
      <c r="B83" s="32"/>
      <c r="L83" s="32"/>
    </row>
    <row r="84" spans="2:12" s="1" customFormat="1" ht="12" customHeight="1" x14ac:dyDescent="0.2">
      <c r="B84" s="32"/>
      <c r="C84" s="27" t="s">
        <v>16</v>
      </c>
      <c r="L84" s="32"/>
    </row>
    <row r="85" spans="2:12" s="1" customFormat="1" ht="16.5" customHeight="1" x14ac:dyDescent="0.2">
      <c r="B85" s="32"/>
      <c r="E85" s="239" t="str">
        <f>E7</f>
        <v>Stavební úpravy MK v ul. Na Chmelnici a části ul. Vrchlickéhé v Třeboni</v>
      </c>
      <c r="F85" s="240"/>
      <c r="G85" s="240"/>
      <c r="H85" s="240"/>
      <c r="L85" s="32"/>
    </row>
    <row r="86" spans="2:12" ht="12" customHeight="1" x14ac:dyDescent="0.2">
      <c r="B86" s="20"/>
      <c r="C86" s="27" t="s">
        <v>155</v>
      </c>
      <c r="L86" s="20"/>
    </row>
    <row r="87" spans="2:12" s="1" customFormat="1" ht="16.5" customHeight="1" x14ac:dyDescent="0.2">
      <c r="B87" s="32"/>
      <c r="E87" s="239" t="s">
        <v>1449</v>
      </c>
      <c r="F87" s="238"/>
      <c r="G87" s="238"/>
      <c r="H87" s="238"/>
      <c r="L87" s="32"/>
    </row>
    <row r="88" spans="2:12" s="1" customFormat="1" ht="12" customHeight="1" x14ac:dyDescent="0.2">
      <c r="B88" s="32"/>
      <c r="C88" s="27" t="s">
        <v>1450</v>
      </c>
      <c r="L88" s="32"/>
    </row>
    <row r="89" spans="2:12" s="1" customFormat="1" ht="16.5" customHeight="1" x14ac:dyDescent="0.2">
      <c r="B89" s="32"/>
      <c r="E89" s="225" t="str">
        <f>E11</f>
        <v>301b - Vodovod, ulice Na Chmelnici</v>
      </c>
      <c r="F89" s="238"/>
      <c r="G89" s="238"/>
      <c r="H89" s="238"/>
      <c r="L89" s="32"/>
    </row>
    <row r="90" spans="2:12" s="1" customFormat="1" ht="6.9" customHeight="1" x14ac:dyDescent="0.2">
      <c r="B90" s="32"/>
      <c r="L90" s="32"/>
    </row>
    <row r="91" spans="2:12" s="1" customFormat="1" ht="12" customHeight="1" x14ac:dyDescent="0.2">
      <c r="B91" s="32"/>
      <c r="C91" s="27" t="s">
        <v>20</v>
      </c>
      <c r="F91" s="25" t="str">
        <f>F14</f>
        <v>Třeboň</v>
      </c>
      <c r="I91" s="27" t="s">
        <v>22</v>
      </c>
      <c r="J91" s="52" t="str">
        <f>IF(J14="","",J14)</f>
        <v>6. 6. 2024</v>
      </c>
      <c r="L91" s="32"/>
    </row>
    <row r="92" spans="2:12" s="1" customFormat="1" ht="6.9" customHeight="1" x14ac:dyDescent="0.2">
      <c r="B92" s="32"/>
      <c r="L92" s="32"/>
    </row>
    <row r="93" spans="2:12" s="1" customFormat="1" ht="15.15" customHeight="1" x14ac:dyDescent="0.2">
      <c r="B93" s="32"/>
      <c r="C93" s="27" t="s">
        <v>24</v>
      </c>
      <c r="F93" s="25" t="str">
        <f>E17</f>
        <v>Město Třeboň</v>
      </c>
      <c r="I93" s="27" t="s">
        <v>30</v>
      </c>
      <c r="J93" s="30" t="str">
        <f>E23</f>
        <v>WAY project s.r.o.</v>
      </c>
      <c r="L93" s="32"/>
    </row>
    <row r="94" spans="2:12" s="1" customFormat="1" ht="15.15" customHeight="1" x14ac:dyDescent="0.2">
      <c r="B94" s="32"/>
      <c r="C94" s="27" t="s">
        <v>28</v>
      </c>
      <c r="F94" s="25" t="str">
        <f>IF(E20="","",E20)</f>
        <v>Vyplň údaj</v>
      </c>
      <c r="I94" s="27" t="s">
        <v>34</v>
      </c>
      <c r="J94" s="30" t="str">
        <f>E26</f>
        <v xml:space="preserve"> </v>
      </c>
      <c r="L94" s="32"/>
    </row>
    <row r="95" spans="2:12" s="1" customFormat="1" ht="10.35" customHeight="1" x14ac:dyDescent="0.2">
      <c r="B95" s="32"/>
      <c r="L95" s="32"/>
    </row>
    <row r="96" spans="2:12" s="1" customFormat="1" ht="29.25" customHeight="1" x14ac:dyDescent="0.2">
      <c r="B96" s="32"/>
      <c r="C96" s="105" t="s">
        <v>158</v>
      </c>
      <c r="D96" s="97"/>
      <c r="E96" s="97"/>
      <c r="F96" s="97"/>
      <c r="G96" s="97"/>
      <c r="H96" s="97"/>
      <c r="I96" s="97"/>
      <c r="J96" s="106" t="s">
        <v>159</v>
      </c>
      <c r="K96" s="97"/>
      <c r="L96" s="32"/>
    </row>
    <row r="97" spans="2:47" s="1" customFormat="1" ht="10.35" customHeight="1" x14ac:dyDescent="0.2">
      <c r="B97" s="32"/>
      <c r="L97" s="32"/>
    </row>
    <row r="98" spans="2:47" s="1" customFormat="1" ht="22.95" customHeight="1" x14ac:dyDescent="0.2">
      <c r="B98" s="32"/>
      <c r="C98" s="107" t="s">
        <v>160</v>
      </c>
      <c r="J98" s="66">
        <f>J126</f>
        <v>0</v>
      </c>
      <c r="L98" s="32"/>
      <c r="AU98" s="17" t="s">
        <v>161</v>
      </c>
    </row>
    <row r="99" spans="2:47" s="8" customFormat="1" ht="24.9" customHeight="1" x14ac:dyDescent="0.2">
      <c r="B99" s="108"/>
      <c r="D99" s="109" t="s">
        <v>282</v>
      </c>
      <c r="E99" s="110"/>
      <c r="F99" s="110"/>
      <c r="G99" s="110"/>
      <c r="H99" s="110"/>
      <c r="I99" s="110"/>
      <c r="J99" s="111">
        <f>J127</f>
        <v>0</v>
      </c>
      <c r="L99" s="108"/>
    </row>
    <row r="100" spans="2:47" s="9" customFormat="1" ht="19.95" customHeight="1" x14ac:dyDescent="0.2">
      <c r="B100" s="112"/>
      <c r="D100" s="113" t="s">
        <v>283</v>
      </c>
      <c r="E100" s="114"/>
      <c r="F100" s="114"/>
      <c r="G100" s="114"/>
      <c r="H100" s="114"/>
      <c r="I100" s="114"/>
      <c r="J100" s="115">
        <f>J128</f>
        <v>0</v>
      </c>
      <c r="L100" s="112"/>
    </row>
    <row r="101" spans="2:47" s="9" customFormat="1" ht="19.95" customHeight="1" x14ac:dyDescent="0.2">
      <c r="B101" s="112"/>
      <c r="D101" s="113" t="s">
        <v>285</v>
      </c>
      <c r="E101" s="114"/>
      <c r="F101" s="114"/>
      <c r="G101" s="114"/>
      <c r="H101" s="114"/>
      <c r="I101" s="114"/>
      <c r="J101" s="115">
        <f>J187</f>
        <v>0</v>
      </c>
      <c r="L101" s="112"/>
    </row>
    <row r="102" spans="2:47" s="9" customFormat="1" ht="19.95" customHeight="1" x14ac:dyDescent="0.2">
      <c r="B102" s="112"/>
      <c r="D102" s="113" t="s">
        <v>287</v>
      </c>
      <c r="E102" s="114"/>
      <c r="F102" s="114"/>
      <c r="G102" s="114"/>
      <c r="H102" s="114"/>
      <c r="I102" s="114"/>
      <c r="J102" s="115">
        <f>J201</f>
        <v>0</v>
      </c>
      <c r="L102" s="112"/>
    </row>
    <row r="103" spans="2:47" s="9" customFormat="1" ht="19.95" customHeight="1" x14ac:dyDescent="0.2">
      <c r="B103" s="112"/>
      <c r="D103" s="113" t="s">
        <v>289</v>
      </c>
      <c r="E103" s="114"/>
      <c r="F103" s="114"/>
      <c r="G103" s="114"/>
      <c r="H103" s="114"/>
      <c r="I103" s="114"/>
      <c r="J103" s="115">
        <f>J296</f>
        <v>0</v>
      </c>
      <c r="L103" s="112"/>
    </row>
    <row r="104" spans="2:47" s="9" customFormat="1" ht="19.95" customHeight="1" x14ac:dyDescent="0.2">
      <c r="B104" s="112"/>
      <c r="D104" s="113" t="s">
        <v>290</v>
      </c>
      <c r="E104" s="114"/>
      <c r="F104" s="114"/>
      <c r="G104" s="114"/>
      <c r="H104" s="114"/>
      <c r="I104" s="114"/>
      <c r="J104" s="115">
        <f>J305</f>
        <v>0</v>
      </c>
      <c r="L104" s="112"/>
    </row>
    <row r="105" spans="2:47" s="1" customFormat="1" ht="21.75" customHeight="1" x14ac:dyDescent="0.2">
      <c r="B105" s="32"/>
      <c r="L105" s="32"/>
    </row>
    <row r="106" spans="2:47" s="1" customFormat="1" ht="6.9" customHeight="1" x14ac:dyDescent="0.2">
      <c r="B106" s="44"/>
      <c r="C106" s="45"/>
      <c r="D106" s="45"/>
      <c r="E106" s="45"/>
      <c r="F106" s="45"/>
      <c r="G106" s="45"/>
      <c r="H106" s="45"/>
      <c r="I106" s="45"/>
      <c r="J106" s="45"/>
      <c r="K106" s="45"/>
      <c r="L106" s="32"/>
    </row>
    <row r="110" spans="2:47" s="1" customFormat="1" ht="6.9" customHeight="1" x14ac:dyDescent="0.2">
      <c r="B110" s="46"/>
      <c r="C110" s="47"/>
      <c r="D110" s="47"/>
      <c r="E110" s="47"/>
      <c r="F110" s="47"/>
      <c r="G110" s="47"/>
      <c r="H110" s="47"/>
      <c r="I110" s="47"/>
      <c r="J110" s="47"/>
      <c r="K110" s="47"/>
      <c r="L110" s="32"/>
    </row>
    <row r="111" spans="2:47" s="1" customFormat="1" ht="24.9" customHeight="1" x14ac:dyDescent="0.2">
      <c r="B111" s="32"/>
      <c r="C111" s="21" t="s">
        <v>169</v>
      </c>
      <c r="L111" s="32"/>
    </row>
    <row r="112" spans="2:47" s="1" customFormat="1" ht="6.9" customHeight="1" x14ac:dyDescent="0.2">
      <c r="B112" s="32"/>
      <c r="L112" s="32"/>
    </row>
    <row r="113" spans="2:63" s="1" customFormat="1" ht="12" customHeight="1" x14ac:dyDescent="0.2">
      <c r="B113" s="32"/>
      <c r="C113" s="27" t="s">
        <v>16</v>
      </c>
      <c r="L113" s="32"/>
    </row>
    <row r="114" spans="2:63" s="1" customFormat="1" ht="16.5" customHeight="1" x14ac:dyDescent="0.2">
      <c r="B114" s="32"/>
      <c r="E114" s="239" t="str">
        <f>E7</f>
        <v>Stavební úpravy MK v ul. Na Chmelnici a části ul. Vrchlickéhé v Třeboni</v>
      </c>
      <c r="F114" s="240"/>
      <c r="G114" s="240"/>
      <c r="H114" s="240"/>
      <c r="L114" s="32"/>
    </row>
    <row r="115" spans="2:63" ht="12" customHeight="1" x14ac:dyDescent="0.2">
      <c r="B115" s="20"/>
      <c r="C115" s="27" t="s">
        <v>155</v>
      </c>
      <c r="L115" s="20"/>
    </row>
    <row r="116" spans="2:63" s="1" customFormat="1" ht="16.5" customHeight="1" x14ac:dyDescent="0.2">
      <c r="B116" s="32"/>
      <c r="E116" s="239" t="s">
        <v>1449</v>
      </c>
      <c r="F116" s="238"/>
      <c r="G116" s="238"/>
      <c r="H116" s="238"/>
      <c r="L116" s="32"/>
    </row>
    <row r="117" spans="2:63" s="1" customFormat="1" ht="12" customHeight="1" x14ac:dyDescent="0.2">
      <c r="B117" s="32"/>
      <c r="C117" s="27" t="s">
        <v>1450</v>
      </c>
      <c r="L117" s="32"/>
    </row>
    <row r="118" spans="2:63" s="1" customFormat="1" ht="16.5" customHeight="1" x14ac:dyDescent="0.2">
      <c r="B118" s="32"/>
      <c r="E118" s="225" t="str">
        <f>E11</f>
        <v>301b - Vodovod, ulice Na Chmelnici</v>
      </c>
      <c r="F118" s="238"/>
      <c r="G118" s="238"/>
      <c r="H118" s="238"/>
      <c r="L118" s="32"/>
    </row>
    <row r="119" spans="2:63" s="1" customFormat="1" ht="6.9" customHeight="1" x14ac:dyDescent="0.2">
      <c r="B119" s="32"/>
      <c r="L119" s="32"/>
    </row>
    <row r="120" spans="2:63" s="1" customFormat="1" ht="12" customHeight="1" x14ac:dyDescent="0.2">
      <c r="B120" s="32"/>
      <c r="C120" s="27" t="s">
        <v>20</v>
      </c>
      <c r="F120" s="25" t="str">
        <f>F14</f>
        <v>Třeboň</v>
      </c>
      <c r="I120" s="27" t="s">
        <v>22</v>
      </c>
      <c r="J120" s="52" t="str">
        <f>IF(J14="","",J14)</f>
        <v>6. 6. 2024</v>
      </c>
      <c r="L120" s="32"/>
    </row>
    <row r="121" spans="2:63" s="1" customFormat="1" ht="6.9" customHeight="1" x14ac:dyDescent="0.2">
      <c r="B121" s="32"/>
      <c r="L121" s="32"/>
    </row>
    <row r="122" spans="2:63" s="1" customFormat="1" ht="15.15" customHeight="1" x14ac:dyDescent="0.2">
      <c r="B122" s="32"/>
      <c r="C122" s="27" t="s">
        <v>24</v>
      </c>
      <c r="F122" s="25" t="str">
        <f>E17</f>
        <v>Město Třeboň</v>
      </c>
      <c r="I122" s="27" t="s">
        <v>30</v>
      </c>
      <c r="J122" s="30" t="str">
        <f>E23</f>
        <v>WAY project s.r.o.</v>
      </c>
      <c r="L122" s="32"/>
    </row>
    <row r="123" spans="2:63" s="1" customFormat="1" ht="15.15" customHeight="1" x14ac:dyDescent="0.2">
      <c r="B123" s="32"/>
      <c r="C123" s="27" t="s">
        <v>28</v>
      </c>
      <c r="F123" s="25" t="str">
        <f>IF(E20="","",E20)</f>
        <v>Vyplň údaj</v>
      </c>
      <c r="I123" s="27" t="s">
        <v>34</v>
      </c>
      <c r="J123" s="30" t="str">
        <f>E26</f>
        <v xml:space="preserve"> </v>
      </c>
      <c r="L123" s="32"/>
    </row>
    <row r="124" spans="2:63" s="1" customFormat="1" ht="10.35" customHeight="1" x14ac:dyDescent="0.2">
      <c r="B124" s="32"/>
      <c r="L124" s="32"/>
    </row>
    <row r="125" spans="2:63" s="10" customFormat="1" ht="29.25" customHeight="1" x14ac:dyDescent="0.2">
      <c r="B125" s="116"/>
      <c r="C125" s="117" t="s">
        <v>170</v>
      </c>
      <c r="D125" s="118" t="s">
        <v>62</v>
      </c>
      <c r="E125" s="118" t="s">
        <v>58</v>
      </c>
      <c r="F125" s="118" t="s">
        <v>59</v>
      </c>
      <c r="G125" s="118" t="s">
        <v>171</v>
      </c>
      <c r="H125" s="118" t="s">
        <v>172</v>
      </c>
      <c r="I125" s="118" t="s">
        <v>173</v>
      </c>
      <c r="J125" s="118" t="s">
        <v>159</v>
      </c>
      <c r="K125" s="119" t="s">
        <v>174</v>
      </c>
      <c r="L125" s="116"/>
      <c r="M125" s="59" t="s">
        <v>1</v>
      </c>
      <c r="N125" s="60" t="s">
        <v>41</v>
      </c>
      <c r="O125" s="60" t="s">
        <v>175</v>
      </c>
      <c r="P125" s="60" t="s">
        <v>176</v>
      </c>
      <c r="Q125" s="60" t="s">
        <v>177</v>
      </c>
      <c r="R125" s="60" t="s">
        <v>178</v>
      </c>
      <c r="S125" s="60" t="s">
        <v>179</v>
      </c>
      <c r="T125" s="61" t="s">
        <v>180</v>
      </c>
    </row>
    <row r="126" spans="2:63" s="1" customFormat="1" ht="22.95" customHeight="1" x14ac:dyDescent="0.3">
      <c r="B126" s="32"/>
      <c r="C126" s="64" t="s">
        <v>181</v>
      </c>
      <c r="J126" s="120">
        <f>BK126</f>
        <v>0</v>
      </c>
      <c r="L126" s="32"/>
      <c r="M126" s="62"/>
      <c r="N126" s="53"/>
      <c r="O126" s="53"/>
      <c r="P126" s="121">
        <f>P127</f>
        <v>0</v>
      </c>
      <c r="Q126" s="53"/>
      <c r="R126" s="121">
        <f>R127</f>
        <v>84.183302800000007</v>
      </c>
      <c r="S126" s="53"/>
      <c r="T126" s="122">
        <f>T127</f>
        <v>3.81732</v>
      </c>
      <c r="AT126" s="17" t="s">
        <v>76</v>
      </c>
      <c r="AU126" s="17" t="s">
        <v>161</v>
      </c>
      <c r="BK126" s="123">
        <f>BK127</f>
        <v>0</v>
      </c>
    </row>
    <row r="127" spans="2:63" s="11" customFormat="1" ht="25.95" customHeight="1" x14ac:dyDescent="0.25">
      <c r="B127" s="124"/>
      <c r="D127" s="125" t="s">
        <v>76</v>
      </c>
      <c r="E127" s="126" t="s">
        <v>291</v>
      </c>
      <c r="F127" s="126" t="s">
        <v>292</v>
      </c>
      <c r="I127" s="127"/>
      <c r="J127" s="128">
        <f>BK127</f>
        <v>0</v>
      </c>
      <c r="L127" s="124"/>
      <c r="M127" s="129"/>
      <c r="P127" s="130">
        <f>P128+P187+P201+P296+P305</f>
        <v>0</v>
      </c>
      <c r="R127" s="130">
        <f>R128+R187+R201+R296+R305</f>
        <v>84.183302800000007</v>
      </c>
      <c r="T127" s="131">
        <f>T128+T187+T201+T296+T305</f>
        <v>3.81732</v>
      </c>
      <c r="AR127" s="125" t="s">
        <v>85</v>
      </c>
      <c r="AT127" s="132" t="s">
        <v>76</v>
      </c>
      <c r="AU127" s="132" t="s">
        <v>77</v>
      </c>
      <c r="AY127" s="125" t="s">
        <v>185</v>
      </c>
      <c r="BK127" s="133">
        <f>BK128+BK187+BK201+BK296+BK305</f>
        <v>0</v>
      </c>
    </row>
    <row r="128" spans="2:63" s="11" customFormat="1" ht="22.95" customHeight="1" x14ac:dyDescent="0.25">
      <c r="B128" s="124"/>
      <c r="D128" s="125" t="s">
        <v>76</v>
      </c>
      <c r="E128" s="134" t="s">
        <v>85</v>
      </c>
      <c r="F128" s="134" t="s">
        <v>293</v>
      </c>
      <c r="I128" s="127"/>
      <c r="J128" s="135">
        <f>BK128</f>
        <v>0</v>
      </c>
      <c r="L128" s="124"/>
      <c r="M128" s="129"/>
      <c r="P128" s="130">
        <f>SUM(P129:P186)</f>
        <v>0</v>
      </c>
      <c r="R128" s="130">
        <f>SUM(R129:R186)</f>
        <v>83.359401200000008</v>
      </c>
      <c r="T128" s="131">
        <f>SUM(T129:T186)</f>
        <v>0</v>
      </c>
      <c r="AR128" s="125" t="s">
        <v>85</v>
      </c>
      <c r="AT128" s="132" t="s">
        <v>76</v>
      </c>
      <c r="AU128" s="132" t="s">
        <v>85</v>
      </c>
      <c r="AY128" s="125" t="s">
        <v>185</v>
      </c>
      <c r="BK128" s="133">
        <f>SUM(BK129:BK186)</f>
        <v>0</v>
      </c>
    </row>
    <row r="129" spans="2:65" s="1" customFormat="1" ht="16.5" customHeight="1" x14ac:dyDescent="0.2">
      <c r="B129" s="32"/>
      <c r="C129" s="136" t="s">
        <v>85</v>
      </c>
      <c r="D129" s="136" t="s">
        <v>191</v>
      </c>
      <c r="E129" s="137" t="s">
        <v>1452</v>
      </c>
      <c r="F129" s="138" t="s">
        <v>1453</v>
      </c>
      <c r="G129" s="139" t="s">
        <v>1454</v>
      </c>
      <c r="H129" s="140">
        <v>80</v>
      </c>
      <c r="I129" s="141"/>
      <c r="J129" s="142">
        <f>ROUND(I129*H129,2)</f>
        <v>0</v>
      </c>
      <c r="K129" s="138" t="s">
        <v>195</v>
      </c>
      <c r="L129" s="32"/>
      <c r="M129" s="143" t="s">
        <v>1</v>
      </c>
      <c r="N129" s="144" t="s">
        <v>42</v>
      </c>
      <c r="P129" s="145">
        <f>O129*H129</f>
        <v>0</v>
      </c>
      <c r="Q129" s="145">
        <v>4.0000000000000003E-5</v>
      </c>
      <c r="R129" s="145">
        <f>Q129*H129</f>
        <v>3.2000000000000002E-3</v>
      </c>
      <c r="S129" s="145">
        <v>0</v>
      </c>
      <c r="T129" s="146">
        <f>S129*H129</f>
        <v>0</v>
      </c>
      <c r="AR129" s="147" t="s">
        <v>184</v>
      </c>
      <c r="AT129" s="147" t="s">
        <v>191</v>
      </c>
      <c r="AU129" s="147" t="s">
        <v>87</v>
      </c>
      <c r="AY129" s="17" t="s">
        <v>185</v>
      </c>
      <c r="BE129" s="148">
        <f>IF(N129="základní",J129,0)</f>
        <v>0</v>
      </c>
      <c r="BF129" s="148">
        <f>IF(N129="snížená",J129,0)</f>
        <v>0</v>
      </c>
      <c r="BG129" s="148">
        <f>IF(N129="zákl. přenesená",J129,0)</f>
        <v>0</v>
      </c>
      <c r="BH129" s="148">
        <f>IF(N129="sníž. přenesená",J129,0)</f>
        <v>0</v>
      </c>
      <c r="BI129" s="148">
        <f>IF(N129="nulová",J129,0)</f>
        <v>0</v>
      </c>
      <c r="BJ129" s="17" t="s">
        <v>85</v>
      </c>
      <c r="BK129" s="148">
        <f>ROUND(I129*H129,2)</f>
        <v>0</v>
      </c>
      <c r="BL129" s="17" t="s">
        <v>184</v>
      </c>
      <c r="BM129" s="147" t="s">
        <v>1455</v>
      </c>
    </row>
    <row r="130" spans="2:65" s="1" customFormat="1" x14ac:dyDescent="0.2">
      <c r="B130" s="32"/>
      <c r="D130" s="149" t="s">
        <v>198</v>
      </c>
      <c r="F130" s="150" t="s">
        <v>1456</v>
      </c>
      <c r="I130" s="151"/>
      <c r="L130" s="32"/>
      <c r="M130" s="152"/>
      <c r="T130" s="56"/>
      <c r="AT130" s="17" t="s">
        <v>198</v>
      </c>
      <c r="AU130" s="17" t="s">
        <v>87</v>
      </c>
    </row>
    <row r="131" spans="2:65" s="12" customFormat="1" x14ac:dyDescent="0.2">
      <c r="B131" s="153"/>
      <c r="D131" s="149" t="s">
        <v>199</v>
      </c>
      <c r="E131" s="154" t="s">
        <v>1</v>
      </c>
      <c r="F131" s="155" t="s">
        <v>1457</v>
      </c>
      <c r="H131" s="154" t="s">
        <v>1</v>
      </c>
      <c r="I131" s="156"/>
      <c r="L131" s="153"/>
      <c r="M131" s="157"/>
      <c r="T131" s="158"/>
      <c r="AT131" s="154" t="s">
        <v>199</v>
      </c>
      <c r="AU131" s="154" t="s">
        <v>87</v>
      </c>
      <c r="AV131" s="12" t="s">
        <v>85</v>
      </c>
      <c r="AW131" s="12" t="s">
        <v>33</v>
      </c>
      <c r="AX131" s="12" t="s">
        <v>77</v>
      </c>
      <c r="AY131" s="154" t="s">
        <v>185</v>
      </c>
    </row>
    <row r="132" spans="2:65" s="13" customFormat="1" x14ac:dyDescent="0.2">
      <c r="B132" s="159"/>
      <c r="D132" s="149" t="s">
        <v>199</v>
      </c>
      <c r="E132" s="160" t="s">
        <v>1</v>
      </c>
      <c r="F132" s="161" t="s">
        <v>1458</v>
      </c>
      <c r="H132" s="162">
        <v>80</v>
      </c>
      <c r="I132" s="163"/>
      <c r="L132" s="159"/>
      <c r="M132" s="164"/>
      <c r="T132" s="165"/>
      <c r="AT132" s="160" t="s">
        <v>199</v>
      </c>
      <c r="AU132" s="160" t="s">
        <v>87</v>
      </c>
      <c r="AV132" s="13" t="s">
        <v>87</v>
      </c>
      <c r="AW132" s="13" t="s">
        <v>33</v>
      </c>
      <c r="AX132" s="13" t="s">
        <v>85</v>
      </c>
      <c r="AY132" s="160" t="s">
        <v>185</v>
      </c>
    </row>
    <row r="133" spans="2:65" s="1" customFormat="1" ht="21.75" customHeight="1" x14ac:dyDescent="0.2">
      <c r="B133" s="32"/>
      <c r="C133" s="136" t="s">
        <v>87</v>
      </c>
      <c r="D133" s="136" t="s">
        <v>191</v>
      </c>
      <c r="E133" s="137" t="s">
        <v>1459</v>
      </c>
      <c r="F133" s="138" t="s">
        <v>1460</v>
      </c>
      <c r="G133" s="139" t="s">
        <v>382</v>
      </c>
      <c r="H133" s="140">
        <v>93.67</v>
      </c>
      <c r="I133" s="141"/>
      <c r="J133" s="142">
        <f>ROUND(I133*H133,2)</f>
        <v>0</v>
      </c>
      <c r="K133" s="138" t="s">
        <v>195</v>
      </c>
      <c r="L133" s="32"/>
      <c r="M133" s="143" t="s">
        <v>1</v>
      </c>
      <c r="N133" s="144" t="s">
        <v>42</v>
      </c>
      <c r="P133" s="145">
        <f>O133*H133</f>
        <v>0</v>
      </c>
      <c r="Q133" s="145">
        <v>0</v>
      </c>
      <c r="R133" s="145">
        <f>Q133*H133</f>
        <v>0</v>
      </c>
      <c r="S133" s="145">
        <v>0</v>
      </c>
      <c r="T133" s="146">
        <f>S133*H133</f>
        <v>0</v>
      </c>
      <c r="AR133" s="147" t="s">
        <v>184</v>
      </c>
      <c r="AT133" s="147" t="s">
        <v>191</v>
      </c>
      <c r="AU133" s="147" t="s">
        <v>87</v>
      </c>
      <c r="AY133" s="17" t="s">
        <v>185</v>
      </c>
      <c r="BE133" s="148">
        <f>IF(N133="základní",J133,0)</f>
        <v>0</v>
      </c>
      <c r="BF133" s="148">
        <f>IF(N133="snížená",J133,0)</f>
        <v>0</v>
      </c>
      <c r="BG133" s="148">
        <f>IF(N133="zákl. přenesená",J133,0)</f>
        <v>0</v>
      </c>
      <c r="BH133" s="148">
        <f>IF(N133="sníž. přenesená",J133,0)</f>
        <v>0</v>
      </c>
      <c r="BI133" s="148">
        <f>IF(N133="nulová",J133,0)</f>
        <v>0</v>
      </c>
      <c r="BJ133" s="17" t="s">
        <v>85</v>
      </c>
      <c r="BK133" s="148">
        <f>ROUND(I133*H133,2)</f>
        <v>0</v>
      </c>
      <c r="BL133" s="17" t="s">
        <v>184</v>
      </c>
      <c r="BM133" s="147" t="s">
        <v>1461</v>
      </c>
    </row>
    <row r="134" spans="2:65" s="1" customFormat="1" ht="19.2" x14ac:dyDescent="0.2">
      <c r="B134" s="32"/>
      <c r="D134" s="149" t="s">
        <v>198</v>
      </c>
      <c r="F134" s="150" t="s">
        <v>1462</v>
      </c>
      <c r="I134" s="151"/>
      <c r="L134" s="32"/>
      <c r="M134" s="152"/>
      <c r="T134" s="56"/>
      <c r="AT134" s="17" t="s">
        <v>198</v>
      </c>
      <c r="AU134" s="17" t="s">
        <v>87</v>
      </c>
    </row>
    <row r="135" spans="2:65" s="13" customFormat="1" x14ac:dyDescent="0.2">
      <c r="B135" s="159"/>
      <c r="D135" s="149" t="s">
        <v>199</v>
      </c>
      <c r="E135" s="160" t="s">
        <v>1</v>
      </c>
      <c r="F135" s="161" t="s">
        <v>1710</v>
      </c>
      <c r="H135" s="162">
        <v>93.67</v>
      </c>
      <c r="I135" s="163"/>
      <c r="L135" s="159"/>
      <c r="M135" s="164"/>
      <c r="T135" s="165"/>
      <c r="AT135" s="160" t="s">
        <v>199</v>
      </c>
      <c r="AU135" s="160" t="s">
        <v>87</v>
      </c>
      <c r="AV135" s="13" t="s">
        <v>87</v>
      </c>
      <c r="AW135" s="13" t="s">
        <v>33</v>
      </c>
      <c r="AX135" s="13" t="s">
        <v>77</v>
      </c>
      <c r="AY135" s="160" t="s">
        <v>185</v>
      </c>
    </row>
    <row r="136" spans="2:65" s="14" customFormat="1" x14ac:dyDescent="0.2">
      <c r="B136" s="169"/>
      <c r="D136" s="149" t="s">
        <v>199</v>
      </c>
      <c r="E136" s="170" t="s">
        <v>1</v>
      </c>
      <c r="F136" s="171" t="s">
        <v>324</v>
      </c>
      <c r="H136" s="172">
        <v>93.67</v>
      </c>
      <c r="I136" s="173"/>
      <c r="L136" s="169"/>
      <c r="M136" s="174"/>
      <c r="T136" s="175"/>
      <c r="AT136" s="170" t="s">
        <v>199</v>
      </c>
      <c r="AU136" s="170" t="s">
        <v>87</v>
      </c>
      <c r="AV136" s="14" t="s">
        <v>184</v>
      </c>
      <c r="AW136" s="14" t="s">
        <v>33</v>
      </c>
      <c r="AX136" s="14" t="s">
        <v>85</v>
      </c>
      <c r="AY136" s="170" t="s">
        <v>185</v>
      </c>
    </row>
    <row r="137" spans="2:65" s="12" customFormat="1" x14ac:dyDescent="0.2">
      <c r="B137" s="153"/>
      <c r="D137" s="149" t="s">
        <v>199</v>
      </c>
      <c r="E137" s="154" t="s">
        <v>1</v>
      </c>
      <c r="F137" s="155" t="s">
        <v>1464</v>
      </c>
      <c r="H137" s="154" t="s">
        <v>1</v>
      </c>
      <c r="I137" s="156"/>
      <c r="L137" s="153"/>
      <c r="M137" s="157"/>
      <c r="T137" s="158"/>
      <c r="AT137" s="154" t="s">
        <v>199</v>
      </c>
      <c r="AU137" s="154" t="s">
        <v>87</v>
      </c>
      <c r="AV137" s="12" t="s">
        <v>85</v>
      </c>
      <c r="AW137" s="12" t="s">
        <v>33</v>
      </c>
      <c r="AX137" s="12" t="s">
        <v>77</v>
      </c>
      <c r="AY137" s="154" t="s">
        <v>185</v>
      </c>
    </row>
    <row r="138" spans="2:65" s="12" customFormat="1" x14ac:dyDescent="0.2">
      <c r="B138" s="153"/>
      <c r="D138" s="149" t="s">
        <v>199</v>
      </c>
      <c r="E138" s="154" t="s">
        <v>1</v>
      </c>
      <c r="F138" s="155" t="s">
        <v>1465</v>
      </c>
      <c r="H138" s="154" t="s">
        <v>1</v>
      </c>
      <c r="I138" s="156"/>
      <c r="L138" s="153"/>
      <c r="M138" s="157"/>
      <c r="T138" s="158"/>
      <c r="AT138" s="154" t="s">
        <v>199</v>
      </c>
      <c r="AU138" s="154" t="s">
        <v>87</v>
      </c>
      <c r="AV138" s="12" t="s">
        <v>85</v>
      </c>
      <c r="AW138" s="12" t="s">
        <v>33</v>
      </c>
      <c r="AX138" s="12" t="s">
        <v>77</v>
      </c>
      <c r="AY138" s="154" t="s">
        <v>185</v>
      </c>
    </row>
    <row r="139" spans="2:65" s="1" customFormat="1" ht="16.5" customHeight="1" x14ac:dyDescent="0.2">
      <c r="B139" s="32"/>
      <c r="C139" s="136" t="s">
        <v>207</v>
      </c>
      <c r="D139" s="136" t="s">
        <v>191</v>
      </c>
      <c r="E139" s="137" t="s">
        <v>1466</v>
      </c>
      <c r="F139" s="138" t="s">
        <v>1467</v>
      </c>
      <c r="G139" s="139" t="s">
        <v>382</v>
      </c>
      <c r="H139" s="140">
        <v>9.3670000000000009</v>
      </c>
      <c r="I139" s="141"/>
      <c r="J139" s="142">
        <f>ROUND(I139*H139,2)</f>
        <v>0</v>
      </c>
      <c r="K139" s="138" t="s">
        <v>195</v>
      </c>
      <c r="L139" s="32"/>
      <c r="M139" s="143" t="s">
        <v>1</v>
      </c>
      <c r="N139" s="144" t="s">
        <v>42</v>
      </c>
      <c r="P139" s="145">
        <f>O139*H139</f>
        <v>0</v>
      </c>
      <c r="Q139" s="145">
        <v>0</v>
      </c>
      <c r="R139" s="145">
        <f>Q139*H139</f>
        <v>0</v>
      </c>
      <c r="S139" s="145">
        <v>0</v>
      </c>
      <c r="T139" s="146">
        <f>S139*H139</f>
        <v>0</v>
      </c>
      <c r="AR139" s="147" t="s">
        <v>184</v>
      </c>
      <c r="AT139" s="147" t="s">
        <v>191</v>
      </c>
      <c r="AU139" s="147" t="s">
        <v>87</v>
      </c>
      <c r="AY139" s="17" t="s">
        <v>185</v>
      </c>
      <c r="BE139" s="148">
        <f>IF(N139="základní",J139,0)</f>
        <v>0</v>
      </c>
      <c r="BF139" s="148">
        <f>IF(N139="snížená",J139,0)</f>
        <v>0</v>
      </c>
      <c r="BG139" s="148">
        <f>IF(N139="zákl. přenesená",J139,0)</f>
        <v>0</v>
      </c>
      <c r="BH139" s="148">
        <f>IF(N139="sníž. přenesená",J139,0)</f>
        <v>0</v>
      </c>
      <c r="BI139" s="148">
        <f>IF(N139="nulová",J139,0)</f>
        <v>0</v>
      </c>
      <c r="BJ139" s="17" t="s">
        <v>85</v>
      </c>
      <c r="BK139" s="148">
        <f>ROUND(I139*H139,2)</f>
        <v>0</v>
      </c>
      <c r="BL139" s="17" t="s">
        <v>184</v>
      </c>
      <c r="BM139" s="147" t="s">
        <v>1468</v>
      </c>
    </row>
    <row r="140" spans="2:65" s="1" customFormat="1" ht="19.2" x14ac:dyDescent="0.2">
      <c r="B140" s="32"/>
      <c r="D140" s="149" t="s">
        <v>198</v>
      </c>
      <c r="F140" s="150" t="s">
        <v>1469</v>
      </c>
      <c r="I140" s="151"/>
      <c r="L140" s="32"/>
      <c r="M140" s="152"/>
      <c r="T140" s="56"/>
      <c r="AT140" s="17" t="s">
        <v>198</v>
      </c>
      <c r="AU140" s="17" t="s">
        <v>87</v>
      </c>
    </row>
    <row r="141" spans="2:65" s="12" customFormat="1" x14ac:dyDescent="0.2">
      <c r="B141" s="153"/>
      <c r="D141" s="149" t="s">
        <v>199</v>
      </c>
      <c r="E141" s="154" t="s">
        <v>1</v>
      </c>
      <c r="F141" s="155" t="s">
        <v>1711</v>
      </c>
      <c r="H141" s="154" t="s">
        <v>1</v>
      </c>
      <c r="I141" s="156"/>
      <c r="L141" s="153"/>
      <c r="M141" s="157"/>
      <c r="T141" s="158"/>
      <c r="AT141" s="154" t="s">
        <v>199</v>
      </c>
      <c r="AU141" s="154" t="s">
        <v>87</v>
      </c>
      <c r="AV141" s="12" t="s">
        <v>85</v>
      </c>
      <c r="AW141" s="12" t="s">
        <v>33</v>
      </c>
      <c r="AX141" s="12" t="s">
        <v>77</v>
      </c>
      <c r="AY141" s="154" t="s">
        <v>185</v>
      </c>
    </row>
    <row r="142" spans="2:65" s="13" customFormat="1" x14ac:dyDescent="0.2">
      <c r="B142" s="159"/>
      <c r="D142" s="149" t="s">
        <v>199</v>
      </c>
      <c r="E142" s="160" t="s">
        <v>1</v>
      </c>
      <c r="F142" s="161" t="s">
        <v>1712</v>
      </c>
      <c r="H142" s="162">
        <v>9.3670000000000009</v>
      </c>
      <c r="I142" s="163"/>
      <c r="L142" s="159"/>
      <c r="M142" s="164"/>
      <c r="T142" s="165"/>
      <c r="AT142" s="160" t="s">
        <v>199</v>
      </c>
      <c r="AU142" s="160" t="s">
        <v>87</v>
      </c>
      <c r="AV142" s="13" t="s">
        <v>87</v>
      </c>
      <c r="AW142" s="13" t="s">
        <v>33</v>
      </c>
      <c r="AX142" s="13" t="s">
        <v>85</v>
      </c>
      <c r="AY142" s="160" t="s">
        <v>185</v>
      </c>
    </row>
    <row r="143" spans="2:65" s="1" customFormat="1" ht="16.5" customHeight="1" x14ac:dyDescent="0.2">
      <c r="B143" s="32"/>
      <c r="C143" s="136" t="s">
        <v>184</v>
      </c>
      <c r="D143" s="136" t="s">
        <v>191</v>
      </c>
      <c r="E143" s="137" t="s">
        <v>413</v>
      </c>
      <c r="F143" s="138" t="s">
        <v>414</v>
      </c>
      <c r="G143" s="139" t="s">
        <v>296</v>
      </c>
      <c r="H143" s="140">
        <v>301.43</v>
      </c>
      <c r="I143" s="141"/>
      <c r="J143" s="142">
        <f>ROUND(I143*H143,2)</f>
        <v>0</v>
      </c>
      <c r="K143" s="138" t="s">
        <v>195</v>
      </c>
      <c r="L143" s="32"/>
      <c r="M143" s="143" t="s">
        <v>1</v>
      </c>
      <c r="N143" s="144" t="s">
        <v>42</v>
      </c>
      <c r="P143" s="145">
        <f>O143*H143</f>
        <v>0</v>
      </c>
      <c r="Q143" s="145">
        <v>8.4000000000000003E-4</v>
      </c>
      <c r="R143" s="145">
        <f>Q143*H143</f>
        <v>0.25320120000000002</v>
      </c>
      <c r="S143" s="145">
        <v>0</v>
      </c>
      <c r="T143" s="146">
        <f>S143*H143</f>
        <v>0</v>
      </c>
      <c r="AR143" s="147" t="s">
        <v>184</v>
      </c>
      <c r="AT143" s="147" t="s">
        <v>191</v>
      </c>
      <c r="AU143" s="147" t="s">
        <v>87</v>
      </c>
      <c r="AY143" s="17" t="s">
        <v>185</v>
      </c>
      <c r="BE143" s="148">
        <f>IF(N143="základní",J143,0)</f>
        <v>0</v>
      </c>
      <c r="BF143" s="148">
        <f>IF(N143="snížená",J143,0)</f>
        <v>0</v>
      </c>
      <c r="BG143" s="148">
        <f>IF(N143="zákl. přenesená",J143,0)</f>
        <v>0</v>
      </c>
      <c r="BH143" s="148">
        <f>IF(N143="sníž. přenesená",J143,0)</f>
        <v>0</v>
      </c>
      <c r="BI143" s="148">
        <f>IF(N143="nulová",J143,0)</f>
        <v>0</v>
      </c>
      <c r="BJ143" s="17" t="s">
        <v>85</v>
      </c>
      <c r="BK143" s="148">
        <f>ROUND(I143*H143,2)</f>
        <v>0</v>
      </c>
      <c r="BL143" s="17" t="s">
        <v>184</v>
      </c>
      <c r="BM143" s="147" t="s">
        <v>1472</v>
      </c>
    </row>
    <row r="144" spans="2:65" s="1" customFormat="1" x14ac:dyDescent="0.2">
      <c r="B144" s="32"/>
      <c r="D144" s="149" t="s">
        <v>198</v>
      </c>
      <c r="F144" s="150" t="s">
        <v>416</v>
      </c>
      <c r="I144" s="151"/>
      <c r="L144" s="32"/>
      <c r="M144" s="152"/>
      <c r="T144" s="56"/>
      <c r="AT144" s="17" t="s">
        <v>198</v>
      </c>
      <c r="AU144" s="17" t="s">
        <v>87</v>
      </c>
    </row>
    <row r="145" spans="2:65" s="13" customFormat="1" x14ac:dyDescent="0.2">
      <c r="B145" s="159"/>
      <c r="D145" s="149" t="s">
        <v>199</v>
      </c>
      <c r="E145" s="160" t="s">
        <v>1</v>
      </c>
      <c r="F145" s="161" t="s">
        <v>1713</v>
      </c>
      <c r="H145" s="162">
        <v>301.43</v>
      </c>
      <c r="I145" s="163"/>
      <c r="L145" s="159"/>
      <c r="M145" s="164"/>
      <c r="T145" s="165"/>
      <c r="AT145" s="160" t="s">
        <v>199</v>
      </c>
      <c r="AU145" s="160" t="s">
        <v>87</v>
      </c>
      <c r="AV145" s="13" t="s">
        <v>87</v>
      </c>
      <c r="AW145" s="13" t="s">
        <v>33</v>
      </c>
      <c r="AX145" s="13" t="s">
        <v>85</v>
      </c>
      <c r="AY145" s="160" t="s">
        <v>185</v>
      </c>
    </row>
    <row r="146" spans="2:65" s="1" customFormat="1" ht="16.5" customHeight="1" x14ac:dyDescent="0.2">
      <c r="B146" s="32"/>
      <c r="C146" s="136" t="s">
        <v>188</v>
      </c>
      <c r="D146" s="136" t="s">
        <v>191</v>
      </c>
      <c r="E146" s="137" t="s">
        <v>419</v>
      </c>
      <c r="F146" s="138" t="s">
        <v>420</v>
      </c>
      <c r="G146" s="139" t="s">
        <v>296</v>
      </c>
      <c r="H146" s="140">
        <v>301.43</v>
      </c>
      <c r="I146" s="141"/>
      <c r="J146" s="142">
        <f>ROUND(I146*H146,2)</f>
        <v>0</v>
      </c>
      <c r="K146" s="138" t="s">
        <v>195</v>
      </c>
      <c r="L146" s="32"/>
      <c r="M146" s="143" t="s">
        <v>1</v>
      </c>
      <c r="N146" s="144" t="s">
        <v>42</v>
      </c>
      <c r="P146" s="145">
        <f>O146*H146</f>
        <v>0</v>
      </c>
      <c r="Q146" s="145">
        <v>0</v>
      </c>
      <c r="R146" s="145">
        <f>Q146*H146</f>
        <v>0</v>
      </c>
      <c r="S146" s="145">
        <v>0</v>
      </c>
      <c r="T146" s="146">
        <f>S146*H146</f>
        <v>0</v>
      </c>
      <c r="AR146" s="147" t="s">
        <v>184</v>
      </c>
      <c r="AT146" s="147" t="s">
        <v>191</v>
      </c>
      <c r="AU146" s="147" t="s">
        <v>87</v>
      </c>
      <c r="AY146" s="17" t="s">
        <v>185</v>
      </c>
      <c r="BE146" s="148">
        <f>IF(N146="základní",J146,0)</f>
        <v>0</v>
      </c>
      <c r="BF146" s="148">
        <f>IF(N146="snížená",J146,0)</f>
        <v>0</v>
      </c>
      <c r="BG146" s="148">
        <f>IF(N146="zákl. přenesená",J146,0)</f>
        <v>0</v>
      </c>
      <c r="BH146" s="148">
        <f>IF(N146="sníž. přenesená",J146,0)</f>
        <v>0</v>
      </c>
      <c r="BI146" s="148">
        <f>IF(N146="nulová",J146,0)</f>
        <v>0</v>
      </c>
      <c r="BJ146" s="17" t="s">
        <v>85</v>
      </c>
      <c r="BK146" s="148">
        <f>ROUND(I146*H146,2)</f>
        <v>0</v>
      </c>
      <c r="BL146" s="17" t="s">
        <v>184</v>
      </c>
      <c r="BM146" s="147" t="s">
        <v>1474</v>
      </c>
    </row>
    <row r="147" spans="2:65" s="1" customFormat="1" ht="19.2" x14ac:dyDescent="0.2">
      <c r="B147" s="32"/>
      <c r="D147" s="149" t="s">
        <v>198</v>
      </c>
      <c r="F147" s="150" t="s">
        <v>422</v>
      </c>
      <c r="I147" s="151"/>
      <c r="L147" s="32"/>
      <c r="M147" s="152"/>
      <c r="T147" s="56"/>
      <c r="AT147" s="17" t="s">
        <v>198</v>
      </c>
      <c r="AU147" s="17" t="s">
        <v>87</v>
      </c>
    </row>
    <row r="148" spans="2:65" s="13" customFormat="1" x14ac:dyDescent="0.2">
      <c r="B148" s="159"/>
      <c r="D148" s="149" t="s">
        <v>199</v>
      </c>
      <c r="E148" s="160" t="s">
        <v>1</v>
      </c>
      <c r="F148" s="161" t="s">
        <v>1714</v>
      </c>
      <c r="H148" s="162">
        <v>301.43</v>
      </c>
      <c r="I148" s="163"/>
      <c r="L148" s="159"/>
      <c r="M148" s="164"/>
      <c r="T148" s="165"/>
      <c r="AT148" s="160" t="s">
        <v>199</v>
      </c>
      <c r="AU148" s="160" t="s">
        <v>87</v>
      </c>
      <c r="AV148" s="13" t="s">
        <v>87</v>
      </c>
      <c r="AW148" s="13" t="s">
        <v>33</v>
      </c>
      <c r="AX148" s="13" t="s">
        <v>85</v>
      </c>
      <c r="AY148" s="160" t="s">
        <v>185</v>
      </c>
    </row>
    <row r="149" spans="2:65" s="1" customFormat="1" ht="21.75" customHeight="1" x14ac:dyDescent="0.2">
      <c r="B149" s="32"/>
      <c r="C149" s="136" t="s">
        <v>225</v>
      </c>
      <c r="D149" s="136" t="s">
        <v>191</v>
      </c>
      <c r="E149" s="137" t="s">
        <v>425</v>
      </c>
      <c r="F149" s="138" t="s">
        <v>426</v>
      </c>
      <c r="G149" s="139" t="s">
        <v>382</v>
      </c>
      <c r="H149" s="140">
        <v>93.67</v>
      </c>
      <c r="I149" s="141"/>
      <c r="J149" s="142">
        <f>ROUND(I149*H149,2)</f>
        <v>0</v>
      </c>
      <c r="K149" s="138" t="s">
        <v>195</v>
      </c>
      <c r="L149" s="32"/>
      <c r="M149" s="143" t="s">
        <v>1</v>
      </c>
      <c r="N149" s="144" t="s">
        <v>42</v>
      </c>
      <c r="P149" s="145">
        <f>O149*H149</f>
        <v>0</v>
      </c>
      <c r="Q149" s="145">
        <v>0</v>
      </c>
      <c r="R149" s="145">
        <f>Q149*H149</f>
        <v>0</v>
      </c>
      <c r="S149" s="145">
        <v>0</v>
      </c>
      <c r="T149" s="146">
        <f>S149*H149</f>
        <v>0</v>
      </c>
      <c r="AR149" s="147" t="s">
        <v>184</v>
      </c>
      <c r="AT149" s="147" t="s">
        <v>191</v>
      </c>
      <c r="AU149" s="147" t="s">
        <v>87</v>
      </c>
      <c r="AY149" s="17" t="s">
        <v>185</v>
      </c>
      <c r="BE149" s="148">
        <f>IF(N149="základní",J149,0)</f>
        <v>0</v>
      </c>
      <c r="BF149" s="148">
        <f>IF(N149="snížená",J149,0)</f>
        <v>0</v>
      </c>
      <c r="BG149" s="148">
        <f>IF(N149="zákl. přenesená",J149,0)</f>
        <v>0</v>
      </c>
      <c r="BH149" s="148">
        <f>IF(N149="sníž. přenesená",J149,0)</f>
        <v>0</v>
      </c>
      <c r="BI149" s="148">
        <f>IF(N149="nulová",J149,0)</f>
        <v>0</v>
      </c>
      <c r="BJ149" s="17" t="s">
        <v>85</v>
      </c>
      <c r="BK149" s="148">
        <f>ROUND(I149*H149,2)</f>
        <v>0</v>
      </c>
      <c r="BL149" s="17" t="s">
        <v>184</v>
      </c>
      <c r="BM149" s="147" t="s">
        <v>1476</v>
      </c>
    </row>
    <row r="150" spans="2:65" s="1" customFormat="1" ht="19.2" x14ac:dyDescent="0.2">
      <c r="B150" s="32"/>
      <c r="D150" s="149" t="s">
        <v>198</v>
      </c>
      <c r="F150" s="150" t="s">
        <v>428</v>
      </c>
      <c r="I150" s="151"/>
      <c r="L150" s="32"/>
      <c r="M150" s="152"/>
      <c r="T150" s="56"/>
      <c r="AT150" s="17" t="s">
        <v>198</v>
      </c>
      <c r="AU150" s="17" t="s">
        <v>87</v>
      </c>
    </row>
    <row r="151" spans="2:65" s="12" customFormat="1" x14ac:dyDescent="0.2">
      <c r="B151" s="153"/>
      <c r="D151" s="149" t="s">
        <v>199</v>
      </c>
      <c r="E151" s="154" t="s">
        <v>1</v>
      </c>
      <c r="F151" s="155" t="s">
        <v>1477</v>
      </c>
      <c r="H151" s="154" t="s">
        <v>1</v>
      </c>
      <c r="I151" s="156"/>
      <c r="L151" s="153"/>
      <c r="M151" s="157"/>
      <c r="T151" s="158"/>
      <c r="AT151" s="154" t="s">
        <v>199</v>
      </c>
      <c r="AU151" s="154" t="s">
        <v>87</v>
      </c>
      <c r="AV151" s="12" t="s">
        <v>85</v>
      </c>
      <c r="AW151" s="12" t="s">
        <v>33</v>
      </c>
      <c r="AX151" s="12" t="s">
        <v>77</v>
      </c>
      <c r="AY151" s="154" t="s">
        <v>185</v>
      </c>
    </row>
    <row r="152" spans="2:65" s="12" customFormat="1" x14ac:dyDescent="0.2">
      <c r="B152" s="153"/>
      <c r="D152" s="149" t="s">
        <v>199</v>
      </c>
      <c r="E152" s="154" t="s">
        <v>1</v>
      </c>
      <c r="F152" s="155" t="s">
        <v>430</v>
      </c>
      <c r="H152" s="154" t="s">
        <v>1</v>
      </c>
      <c r="I152" s="156"/>
      <c r="L152" s="153"/>
      <c r="M152" s="157"/>
      <c r="T152" s="158"/>
      <c r="AT152" s="154" t="s">
        <v>199</v>
      </c>
      <c r="AU152" s="154" t="s">
        <v>87</v>
      </c>
      <c r="AV152" s="12" t="s">
        <v>85</v>
      </c>
      <c r="AW152" s="12" t="s">
        <v>33</v>
      </c>
      <c r="AX152" s="12" t="s">
        <v>77</v>
      </c>
      <c r="AY152" s="154" t="s">
        <v>185</v>
      </c>
    </row>
    <row r="153" spans="2:65" s="13" customFormat="1" x14ac:dyDescent="0.2">
      <c r="B153" s="159"/>
      <c r="D153" s="149" t="s">
        <v>199</v>
      </c>
      <c r="E153" s="160" t="s">
        <v>1</v>
      </c>
      <c r="F153" s="161" t="s">
        <v>1715</v>
      </c>
      <c r="H153" s="162">
        <v>93.67</v>
      </c>
      <c r="I153" s="163"/>
      <c r="L153" s="159"/>
      <c r="M153" s="164"/>
      <c r="T153" s="165"/>
      <c r="AT153" s="160" t="s">
        <v>199</v>
      </c>
      <c r="AU153" s="160" t="s">
        <v>87</v>
      </c>
      <c r="AV153" s="13" t="s">
        <v>87</v>
      </c>
      <c r="AW153" s="13" t="s">
        <v>33</v>
      </c>
      <c r="AX153" s="13" t="s">
        <v>85</v>
      </c>
      <c r="AY153" s="160" t="s">
        <v>185</v>
      </c>
    </row>
    <row r="154" spans="2:65" s="1" customFormat="1" ht="24.15" customHeight="1" x14ac:dyDescent="0.2">
      <c r="B154" s="32"/>
      <c r="C154" s="136" t="s">
        <v>231</v>
      </c>
      <c r="D154" s="136" t="s">
        <v>191</v>
      </c>
      <c r="E154" s="137" t="s">
        <v>435</v>
      </c>
      <c r="F154" s="138" t="s">
        <v>436</v>
      </c>
      <c r="G154" s="139" t="s">
        <v>382</v>
      </c>
      <c r="H154" s="140">
        <v>1030.3699999999999</v>
      </c>
      <c r="I154" s="141"/>
      <c r="J154" s="142">
        <f>ROUND(I154*H154,2)</f>
        <v>0</v>
      </c>
      <c r="K154" s="138" t="s">
        <v>195</v>
      </c>
      <c r="L154" s="32"/>
      <c r="M154" s="143" t="s">
        <v>1</v>
      </c>
      <c r="N154" s="144" t="s">
        <v>42</v>
      </c>
      <c r="P154" s="145">
        <f>O154*H154</f>
        <v>0</v>
      </c>
      <c r="Q154" s="145">
        <v>0</v>
      </c>
      <c r="R154" s="145">
        <f>Q154*H154</f>
        <v>0</v>
      </c>
      <c r="S154" s="145">
        <v>0</v>
      </c>
      <c r="T154" s="146">
        <f>S154*H154</f>
        <v>0</v>
      </c>
      <c r="AR154" s="147" t="s">
        <v>184</v>
      </c>
      <c r="AT154" s="147" t="s">
        <v>191</v>
      </c>
      <c r="AU154" s="147" t="s">
        <v>87</v>
      </c>
      <c r="AY154" s="17" t="s">
        <v>185</v>
      </c>
      <c r="BE154" s="148">
        <f>IF(N154="základní",J154,0)</f>
        <v>0</v>
      </c>
      <c r="BF154" s="148">
        <f>IF(N154="snížená",J154,0)</f>
        <v>0</v>
      </c>
      <c r="BG154" s="148">
        <f>IF(N154="zákl. přenesená",J154,0)</f>
        <v>0</v>
      </c>
      <c r="BH154" s="148">
        <f>IF(N154="sníž. přenesená",J154,0)</f>
        <v>0</v>
      </c>
      <c r="BI154" s="148">
        <f>IF(N154="nulová",J154,0)</f>
        <v>0</v>
      </c>
      <c r="BJ154" s="17" t="s">
        <v>85</v>
      </c>
      <c r="BK154" s="148">
        <f>ROUND(I154*H154,2)</f>
        <v>0</v>
      </c>
      <c r="BL154" s="17" t="s">
        <v>184</v>
      </c>
      <c r="BM154" s="147" t="s">
        <v>1479</v>
      </c>
    </row>
    <row r="155" spans="2:65" s="1" customFormat="1" ht="28.8" x14ac:dyDescent="0.2">
      <c r="B155" s="32"/>
      <c r="D155" s="149" t="s">
        <v>198</v>
      </c>
      <c r="F155" s="150" t="s">
        <v>438</v>
      </c>
      <c r="I155" s="151"/>
      <c r="L155" s="32"/>
      <c r="M155" s="152"/>
      <c r="T155" s="56"/>
      <c r="AT155" s="17" t="s">
        <v>198</v>
      </c>
      <c r="AU155" s="17" t="s">
        <v>87</v>
      </c>
    </row>
    <row r="156" spans="2:65" s="12" customFormat="1" x14ac:dyDescent="0.2">
      <c r="B156" s="153"/>
      <c r="D156" s="149" t="s">
        <v>199</v>
      </c>
      <c r="E156" s="154" t="s">
        <v>1</v>
      </c>
      <c r="F156" s="155" t="s">
        <v>430</v>
      </c>
      <c r="H156" s="154" t="s">
        <v>1</v>
      </c>
      <c r="I156" s="156"/>
      <c r="L156" s="153"/>
      <c r="M156" s="157"/>
      <c r="T156" s="158"/>
      <c r="AT156" s="154" t="s">
        <v>199</v>
      </c>
      <c r="AU156" s="154" t="s">
        <v>87</v>
      </c>
      <c r="AV156" s="12" t="s">
        <v>85</v>
      </c>
      <c r="AW156" s="12" t="s">
        <v>33</v>
      </c>
      <c r="AX156" s="12" t="s">
        <v>77</v>
      </c>
      <c r="AY156" s="154" t="s">
        <v>185</v>
      </c>
    </row>
    <row r="157" spans="2:65" s="13" customFormat="1" x14ac:dyDescent="0.2">
      <c r="B157" s="159"/>
      <c r="D157" s="149" t="s">
        <v>199</v>
      </c>
      <c r="E157" s="160" t="s">
        <v>1</v>
      </c>
      <c r="F157" s="161" t="s">
        <v>1716</v>
      </c>
      <c r="H157" s="162">
        <v>1030.3699999999999</v>
      </c>
      <c r="I157" s="163"/>
      <c r="L157" s="159"/>
      <c r="M157" s="164"/>
      <c r="T157" s="165"/>
      <c r="AT157" s="160" t="s">
        <v>199</v>
      </c>
      <c r="AU157" s="160" t="s">
        <v>87</v>
      </c>
      <c r="AV157" s="13" t="s">
        <v>87</v>
      </c>
      <c r="AW157" s="13" t="s">
        <v>33</v>
      </c>
      <c r="AX157" s="13" t="s">
        <v>85</v>
      </c>
      <c r="AY157" s="160" t="s">
        <v>185</v>
      </c>
    </row>
    <row r="158" spans="2:65" s="1" customFormat="1" ht="16.5" customHeight="1" x14ac:dyDescent="0.2">
      <c r="B158" s="32"/>
      <c r="C158" s="136" t="s">
        <v>236</v>
      </c>
      <c r="D158" s="136" t="s">
        <v>191</v>
      </c>
      <c r="E158" s="137" t="s">
        <v>441</v>
      </c>
      <c r="F158" s="138" t="s">
        <v>442</v>
      </c>
      <c r="G158" s="139" t="s">
        <v>443</v>
      </c>
      <c r="H158" s="140">
        <v>168.60599999999999</v>
      </c>
      <c r="I158" s="141"/>
      <c r="J158" s="142">
        <f>ROUND(I158*H158,2)</f>
        <v>0</v>
      </c>
      <c r="K158" s="138" t="s">
        <v>195</v>
      </c>
      <c r="L158" s="32"/>
      <c r="M158" s="143" t="s">
        <v>1</v>
      </c>
      <c r="N158" s="144" t="s">
        <v>42</v>
      </c>
      <c r="P158" s="145">
        <f>O158*H158</f>
        <v>0</v>
      </c>
      <c r="Q158" s="145">
        <v>0</v>
      </c>
      <c r="R158" s="145">
        <f>Q158*H158</f>
        <v>0</v>
      </c>
      <c r="S158" s="145">
        <v>0</v>
      </c>
      <c r="T158" s="146">
        <f>S158*H158</f>
        <v>0</v>
      </c>
      <c r="AR158" s="147" t="s">
        <v>184</v>
      </c>
      <c r="AT158" s="147" t="s">
        <v>191</v>
      </c>
      <c r="AU158" s="147" t="s">
        <v>87</v>
      </c>
      <c r="AY158" s="17" t="s">
        <v>185</v>
      </c>
      <c r="BE158" s="148">
        <f>IF(N158="základní",J158,0)</f>
        <v>0</v>
      </c>
      <c r="BF158" s="148">
        <f>IF(N158="snížená",J158,0)</f>
        <v>0</v>
      </c>
      <c r="BG158" s="148">
        <f>IF(N158="zákl. přenesená",J158,0)</f>
        <v>0</v>
      </c>
      <c r="BH158" s="148">
        <f>IF(N158="sníž. přenesená",J158,0)</f>
        <v>0</v>
      </c>
      <c r="BI158" s="148">
        <f>IF(N158="nulová",J158,0)</f>
        <v>0</v>
      </c>
      <c r="BJ158" s="17" t="s">
        <v>85</v>
      </c>
      <c r="BK158" s="148">
        <f>ROUND(I158*H158,2)</f>
        <v>0</v>
      </c>
      <c r="BL158" s="17" t="s">
        <v>184</v>
      </c>
      <c r="BM158" s="147" t="s">
        <v>1481</v>
      </c>
    </row>
    <row r="159" spans="2:65" s="1" customFormat="1" ht="19.2" x14ac:dyDescent="0.2">
      <c r="B159" s="32"/>
      <c r="D159" s="149" t="s">
        <v>198</v>
      </c>
      <c r="F159" s="150" t="s">
        <v>445</v>
      </c>
      <c r="I159" s="151"/>
      <c r="L159" s="32"/>
      <c r="M159" s="152"/>
      <c r="T159" s="56"/>
      <c r="AT159" s="17" t="s">
        <v>198</v>
      </c>
      <c r="AU159" s="17" t="s">
        <v>87</v>
      </c>
    </row>
    <row r="160" spans="2:65" s="13" customFormat="1" x14ac:dyDescent="0.2">
      <c r="B160" s="159"/>
      <c r="D160" s="149" t="s">
        <v>199</v>
      </c>
      <c r="E160" s="160" t="s">
        <v>1</v>
      </c>
      <c r="F160" s="161" t="s">
        <v>1717</v>
      </c>
      <c r="H160" s="162">
        <v>168.60599999999999</v>
      </c>
      <c r="I160" s="163"/>
      <c r="L160" s="159"/>
      <c r="M160" s="164"/>
      <c r="T160" s="165"/>
      <c r="AT160" s="160" t="s">
        <v>199</v>
      </c>
      <c r="AU160" s="160" t="s">
        <v>87</v>
      </c>
      <c r="AV160" s="13" t="s">
        <v>87</v>
      </c>
      <c r="AW160" s="13" t="s">
        <v>33</v>
      </c>
      <c r="AX160" s="13" t="s">
        <v>85</v>
      </c>
      <c r="AY160" s="160" t="s">
        <v>185</v>
      </c>
    </row>
    <row r="161" spans="2:65" s="1" customFormat="1" ht="16.5" customHeight="1" x14ac:dyDescent="0.2">
      <c r="B161" s="32"/>
      <c r="C161" s="136" t="s">
        <v>245</v>
      </c>
      <c r="D161" s="136" t="s">
        <v>191</v>
      </c>
      <c r="E161" s="137" t="s">
        <v>464</v>
      </c>
      <c r="F161" s="138" t="s">
        <v>465</v>
      </c>
      <c r="G161" s="139" t="s">
        <v>382</v>
      </c>
      <c r="H161" s="140">
        <v>25.382999999999999</v>
      </c>
      <c r="I161" s="141"/>
      <c r="J161" s="142">
        <f>ROUND(I161*H161,2)</f>
        <v>0</v>
      </c>
      <c r="K161" s="138" t="s">
        <v>195</v>
      </c>
      <c r="L161" s="32"/>
      <c r="M161" s="143" t="s">
        <v>1</v>
      </c>
      <c r="N161" s="144" t="s">
        <v>42</v>
      </c>
      <c r="P161" s="145">
        <f>O161*H161</f>
        <v>0</v>
      </c>
      <c r="Q161" s="145">
        <v>0</v>
      </c>
      <c r="R161" s="145">
        <f>Q161*H161</f>
        <v>0</v>
      </c>
      <c r="S161" s="145">
        <v>0</v>
      </c>
      <c r="T161" s="146">
        <f>S161*H161</f>
        <v>0</v>
      </c>
      <c r="AR161" s="147" t="s">
        <v>184</v>
      </c>
      <c r="AT161" s="147" t="s">
        <v>191</v>
      </c>
      <c r="AU161" s="147" t="s">
        <v>87</v>
      </c>
      <c r="AY161" s="17" t="s">
        <v>185</v>
      </c>
      <c r="BE161" s="148">
        <f>IF(N161="základní",J161,0)</f>
        <v>0</v>
      </c>
      <c r="BF161" s="148">
        <f>IF(N161="snížená",J161,0)</f>
        <v>0</v>
      </c>
      <c r="BG161" s="148">
        <f>IF(N161="zákl. přenesená",J161,0)</f>
        <v>0</v>
      </c>
      <c r="BH161" s="148">
        <f>IF(N161="sníž. přenesená",J161,0)</f>
        <v>0</v>
      </c>
      <c r="BI161" s="148">
        <f>IF(N161="nulová",J161,0)</f>
        <v>0</v>
      </c>
      <c r="BJ161" s="17" t="s">
        <v>85</v>
      </c>
      <c r="BK161" s="148">
        <f>ROUND(I161*H161,2)</f>
        <v>0</v>
      </c>
      <c r="BL161" s="17" t="s">
        <v>184</v>
      </c>
      <c r="BM161" s="147" t="s">
        <v>1718</v>
      </c>
    </row>
    <row r="162" spans="2:65" s="1" customFormat="1" ht="19.2" x14ac:dyDescent="0.2">
      <c r="B162" s="32"/>
      <c r="D162" s="149" t="s">
        <v>198</v>
      </c>
      <c r="F162" s="150" t="s">
        <v>467</v>
      </c>
      <c r="I162" s="151"/>
      <c r="L162" s="32"/>
      <c r="M162" s="152"/>
      <c r="T162" s="56"/>
      <c r="AT162" s="17" t="s">
        <v>198</v>
      </c>
      <c r="AU162" s="17" t="s">
        <v>87</v>
      </c>
    </row>
    <row r="163" spans="2:65" s="12" customFormat="1" x14ac:dyDescent="0.2">
      <c r="B163" s="153"/>
      <c r="D163" s="149" t="s">
        <v>199</v>
      </c>
      <c r="E163" s="154" t="s">
        <v>1</v>
      </c>
      <c r="F163" s="155" t="s">
        <v>468</v>
      </c>
      <c r="H163" s="154" t="s">
        <v>1</v>
      </c>
      <c r="I163" s="156"/>
      <c r="L163" s="153"/>
      <c r="M163" s="157"/>
      <c r="T163" s="158"/>
      <c r="AT163" s="154" t="s">
        <v>199</v>
      </c>
      <c r="AU163" s="154" t="s">
        <v>87</v>
      </c>
      <c r="AV163" s="12" t="s">
        <v>85</v>
      </c>
      <c r="AW163" s="12" t="s">
        <v>33</v>
      </c>
      <c r="AX163" s="12" t="s">
        <v>77</v>
      </c>
      <c r="AY163" s="154" t="s">
        <v>185</v>
      </c>
    </row>
    <row r="164" spans="2:65" s="12" customFormat="1" x14ac:dyDescent="0.2">
      <c r="B164" s="153"/>
      <c r="D164" s="149" t="s">
        <v>199</v>
      </c>
      <c r="E164" s="154" t="s">
        <v>1</v>
      </c>
      <c r="F164" s="155" t="s">
        <v>1484</v>
      </c>
      <c r="H164" s="154" t="s">
        <v>1</v>
      </c>
      <c r="I164" s="156"/>
      <c r="L164" s="153"/>
      <c r="M164" s="157"/>
      <c r="T164" s="158"/>
      <c r="AT164" s="154" t="s">
        <v>199</v>
      </c>
      <c r="AU164" s="154" t="s">
        <v>87</v>
      </c>
      <c r="AV164" s="12" t="s">
        <v>85</v>
      </c>
      <c r="AW164" s="12" t="s">
        <v>33</v>
      </c>
      <c r="AX164" s="12" t="s">
        <v>77</v>
      </c>
      <c r="AY164" s="154" t="s">
        <v>185</v>
      </c>
    </row>
    <row r="165" spans="2:65" s="12" customFormat="1" x14ac:dyDescent="0.2">
      <c r="B165" s="153"/>
      <c r="D165" s="149" t="s">
        <v>199</v>
      </c>
      <c r="E165" s="154" t="s">
        <v>1</v>
      </c>
      <c r="F165" s="155" t="s">
        <v>1485</v>
      </c>
      <c r="H165" s="154" t="s">
        <v>1</v>
      </c>
      <c r="I165" s="156"/>
      <c r="L165" s="153"/>
      <c r="M165" s="157"/>
      <c r="T165" s="158"/>
      <c r="AT165" s="154" t="s">
        <v>199</v>
      </c>
      <c r="AU165" s="154" t="s">
        <v>87</v>
      </c>
      <c r="AV165" s="12" t="s">
        <v>85</v>
      </c>
      <c r="AW165" s="12" t="s">
        <v>33</v>
      </c>
      <c r="AX165" s="12" t="s">
        <v>77</v>
      </c>
      <c r="AY165" s="154" t="s">
        <v>185</v>
      </c>
    </row>
    <row r="166" spans="2:65" s="13" customFormat="1" x14ac:dyDescent="0.2">
      <c r="B166" s="159"/>
      <c r="D166" s="149" t="s">
        <v>199</v>
      </c>
      <c r="E166" s="160" t="s">
        <v>1</v>
      </c>
      <c r="F166" s="161" t="s">
        <v>1719</v>
      </c>
      <c r="H166" s="162">
        <v>93.67</v>
      </c>
      <c r="I166" s="163"/>
      <c r="L166" s="159"/>
      <c r="M166" s="164"/>
      <c r="T166" s="165"/>
      <c r="AT166" s="160" t="s">
        <v>199</v>
      </c>
      <c r="AU166" s="160" t="s">
        <v>87</v>
      </c>
      <c r="AV166" s="13" t="s">
        <v>87</v>
      </c>
      <c r="AW166" s="13" t="s">
        <v>33</v>
      </c>
      <c r="AX166" s="13" t="s">
        <v>77</v>
      </c>
      <c r="AY166" s="160" t="s">
        <v>185</v>
      </c>
    </row>
    <row r="167" spans="2:65" s="13" customFormat="1" x14ac:dyDescent="0.2">
      <c r="B167" s="159"/>
      <c r="D167" s="149" t="s">
        <v>199</v>
      </c>
      <c r="E167" s="160" t="s">
        <v>1</v>
      </c>
      <c r="F167" s="161" t="s">
        <v>1720</v>
      </c>
      <c r="H167" s="162">
        <v>-26.901</v>
      </c>
      <c r="I167" s="163"/>
      <c r="L167" s="159"/>
      <c r="M167" s="164"/>
      <c r="T167" s="165"/>
      <c r="AT167" s="160" t="s">
        <v>199</v>
      </c>
      <c r="AU167" s="160" t="s">
        <v>87</v>
      </c>
      <c r="AV167" s="13" t="s">
        <v>87</v>
      </c>
      <c r="AW167" s="13" t="s">
        <v>33</v>
      </c>
      <c r="AX167" s="13" t="s">
        <v>77</v>
      </c>
      <c r="AY167" s="160" t="s">
        <v>185</v>
      </c>
    </row>
    <row r="168" spans="2:65" s="13" customFormat="1" x14ac:dyDescent="0.2">
      <c r="B168" s="159"/>
      <c r="D168" s="149" t="s">
        <v>199</v>
      </c>
      <c r="E168" s="160" t="s">
        <v>1</v>
      </c>
      <c r="F168" s="161" t="s">
        <v>1721</v>
      </c>
      <c r="H168" s="162">
        <v>-6.8979999999999997</v>
      </c>
      <c r="I168" s="163"/>
      <c r="L168" s="159"/>
      <c r="M168" s="164"/>
      <c r="T168" s="165"/>
      <c r="AT168" s="160" t="s">
        <v>199</v>
      </c>
      <c r="AU168" s="160" t="s">
        <v>87</v>
      </c>
      <c r="AV168" s="13" t="s">
        <v>87</v>
      </c>
      <c r="AW168" s="13" t="s">
        <v>33</v>
      </c>
      <c r="AX168" s="13" t="s">
        <v>77</v>
      </c>
      <c r="AY168" s="160" t="s">
        <v>185</v>
      </c>
    </row>
    <row r="169" spans="2:65" s="13" customFormat="1" x14ac:dyDescent="0.2">
      <c r="B169" s="159"/>
      <c r="D169" s="149" t="s">
        <v>199</v>
      </c>
      <c r="E169" s="160" t="s">
        <v>1</v>
      </c>
      <c r="F169" s="161" t="s">
        <v>1722</v>
      </c>
      <c r="H169" s="162">
        <v>-34.488</v>
      </c>
      <c r="I169" s="163"/>
      <c r="L169" s="159"/>
      <c r="M169" s="164"/>
      <c r="T169" s="165"/>
      <c r="AT169" s="160" t="s">
        <v>199</v>
      </c>
      <c r="AU169" s="160" t="s">
        <v>87</v>
      </c>
      <c r="AV169" s="13" t="s">
        <v>87</v>
      </c>
      <c r="AW169" s="13" t="s">
        <v>33</v>
      </c>
      <c r="AX169" s="13" t="s">
        <v>77</v>
      </c>
      <c r="AY169" s="160" t="s">
        <v>185</v>
      </c>
    </row>
    <row r="170" spans="2:65" s="14" customFormat="1" x14ac:dyDescent="0.2">
      <c r="B170" s="169"/>
      <c r="D170" s="149" t="s">
        <v>199</v>
      </c>
      <c r="E170" s="170" t="s">
        <v>1</v>
      </c>
      <c r="F170" s="171" t="s">
        <v>324</v>
      </c>
      <c r="H170" s="172">
        <v>25.382999999999999</v>
      </c>
      <c r="I170" s="173"/>
      <c r="L170" s="169"/>
      <c r="M170" s="174"/>
      <c r="T170" s="175"/>
      <c r="AT170" s="170" t="s">
        <v>199</v>
      </c>
      <c r="AU170" s="170" t="s">
        <v>87</v>
      </c>
      <c r="AV170" s="14" t="s">
        <v>184</v>
      </c>
      <c r="AW170" s="14" t="s">
        <v>33</v>
      </c>
      <c r="AX170" s="14" t="s">
        <v>85</v>
      </c>
      <c r="AY170" s="170" t="s">
        <v>185</v>
      </c>
    </row>
    <row r="171" spans="2:65" s="1" customFormat="1" ht="16.5" customHeight="1" x14ac:dyDescent="0.2">
      <c r="B171" s="32"/>
      <c r="C171" s="176" t="s">
        <v>252</v>
      </c>
      <c r="D171" s="176" t="s">
        <v>455</v>
      </c>
      <c r="E171" s="177" t="s">
        <v>1490</v>
      </c>
      <c r="F171" s="178" t="s">
        <v>457</v>
      </c>
      <c r="G171" s="179" t="s">
        <v>443</v>
      </c>
      <c r="H171" s="180">
        <v>30.396999999999998</v>
      </c>
      <c r="I171" s="181"/>
      <c r="J171" s="182">
        <f>ROUND(I171*H171,2)</f>
        <v>0</v>
      </c>
      <c r="K171" s="178" t="s">
        <v>195</v>
      </c>
      <c r="L171" s="183"/>
      <c r="M171" s="184" t="s">
        <v>1</v>
      </c>
      <c r="N171" s="185" t="s">
        <v>42</v>
      </c>
      <c r="P171" s="145">
        <f>O171*H171</f>
        <v>0</v>
      </c>
      <c r="Q171" s="145">
        <v>1</v>
      </c>
      <c r="R171" s="145">
        <f>Q171*H171</f>
        <v>30.396999999999998</v>
      </c>
      <c r="S171" s="145">
        <v>0</v>
      </c>
      <c r="T171" s="146">
        <f>S171*H171</f>
        <v>0</v>
      </c>
      <c r="AR171" s="147" t="s">
        <v>236</v>
      </c>
      <c r="AT171" s="147" t="s">
        <v>455</v>
      </c>
      <c r="AU171" s="147" t="s">
        <v>87</v>
      </c>
      <c r="AY171" s="17" t="s">
        <v>185</v>
      </c>
      <c r="BE171" s="148">
        <f>IF(N171="základní",J171,0)</f>
        <v>0</v>
      </c>
      <c r="BF171" s="148">
        <f>IF(N171="snížená",J171,0)</f>
        <v>0</v>
      </c>
      <c r="BG171" s="148">
        <f>IF(N171="zákl. přenesená",J171,0)</f>
        <v>0</v>
      </c>
      <c r="BH171" s="148">
        <f>IF(N171="sníž. přenesená",J171,0)</f>
        <v>0</v>
      </c>
      <c r="BI171" s="148">
        <f>IF(N171="nulová",J171,0)</f>
        <v>0</v>
      </c>
      <c r="BJ171" s="17" t="s">
        <v>85</v>
      </c>
      <c r="BK171" s="148">
        <f>ROUND(I171*H171,2)</f>
        <v>0</v>
      </c>
      <c r="BL171" s="17" t="s">
        <v>184</v>
      </c>
      <c r="BM171" s="147" t="s">
        <v>1723</v>
      </c>
    </row>
    <row r="172" spans="2:65" s="1" customFormat="1" x14ac:dyDescent="0.2">
      <c r="B172" s="32"/>
      <c r="D172" s="149" t="s">
        <v>198</v>
      </c>
      <c r="F172" s="150" t="s">
        <v>457</v>
      </c>
      <c r="I172" s="151"/>
      <c r="L172" s="32"/>
      <c r="M172" s="152"/>
      <c r="T172" s="56"/>
      <c r="AT172" s="17" t="s">
        <v>198</v>
      </c>
      <c r="AU172" s="17" t="s">
        <v>87</v>
      </c>
    </row>
    <row r="173" spans="2:65" s="12" customFormat="1" x14ac:dyDescent="0.2">
      <c r="B173" s="153"/>
      <c r="D173" s="149" t="s">
        <v>199</v>
      </c>
      <c r="E173" s="154" t="s">
        <v>1</v>
      </c>
      <c r="F173" s="155" t="s">
        <v>1492</v>
      </c>
      <c r="H173" s="154" t="s">
        <v>1</v>
      </c>
      <c r="I173" s="156"/>
      <c r="L173" s="153"/>
      <c r="M173" s="157"/>
      <c r="T173" s="158"/>
      <c r="AT173" s="154" t="s">
        <v>199</v>
      </c>
      <c r="AU173" s="154" t="s">
        <v>87</v>
      </c>
      <c r="AV173" s="12" t="s">
        <v>85</v>
      </c>
      <c r="AW173" s="12" t="s">
        <v>33</v>
      </c>
      <c r="AX173" s="12" t="s">
        <v>77</v>
      </c>
      <c r="AY173" s="154" t="s">
        <v>185</v>
      </c>
    </row>
    <row r="174" spans="2:65" s="13" customFormat="1" x14ac:dyDescent="0.2">
      <c r="B174" s="159"/>
      <c r="D174" s="149" t="s">
        <v>199</v>
      </c>
      <c r="E174" s="160" t="s">
        <v>1</v>
      </c>
      <c r="F174" s="161" t="s">
        <v>1724</v>
      </c>
      <c r="H174" s="162">
        <v>50.765999999999998</v>
      </c>
      <c r="I174" s="163"/>
      <c r="L174" s="159"/>
      <c r="M174" s="164"/>
      <c r="T174" s="165"/>
      <c r="AT174" s="160" t="s">
        <v>199</v>
      </c>
      <c r="AU174" s="160" t="s">
        <v>87</v>
      </c>
      <c r="AV174" s="13" t="s">
        <v>87</v>
      </c>
      <c r="AW174" s="13" t="s">
        <v>33</v>
      </c>
      <c r="AX174" s="13" t="s">
        <v>77</v>
      </c>
      <c r="AY174" s="160" t="s">
        <v>185</v>
      </c>
    </row>
    <row r="175" spans="2:65" s="12" customFormat="1" x14ac:dyDescent="0.2">
      <c r="B175" s="153"/>
      <c r="D175" s="149" t="s">
        <v>199</v>
      </c>
      <c r="E175" s="154" t="s">
        <v>1</v>
      </c>
      <c r="F175" s="155" t="s">
        <v>1725</v>
      </c>
      <c r="H175" s="154" t="s">
        <v>1</v>
      </c>
      <c r="I175" s="156"/>
      <c r="L175" s="153"/>
      <c r="M175" s="157"/>
      <c r="T175" s="158"/>
      <c r="AT175" s="154" t="s">
        <v>199</v>
      </c>
      <c r="AU175" s="154" t="s">
        <v>87</v>
      </c>
      <c r="AV175" s="12" t="s">
        <v>85</v>
      </c>
      <c r="AW175" s="12" t="s">
        <v>33</v>
      </c>
      <c r="AX175" s="12" t="s">
        <v>77</v>
      </c>
      <c r="AY175" s="154" t="s">
        <v>185</v>
      </c>
    </row>
    <row r="176" spans="2:65" s="13" customFormat="1" x14ac:dyDescent="0.2">
      <c r="B176" s="159"/>
      <c r="D176" s="149" t="s">
        <v>199</v>
      </c>
      <c r="E176" s="160" t="s">
        <v>1</v>
      </c>
      <c r="F176" s="161" t="s">
        <v>1726</v>
      </c>
      <c r="H176" s="162">
        <v>-20.369</v>
      </c>
      <c r="I176" s="163"/>
      <c r="L176" s="159"/>
      <c r="M176" s="164"/>
      <c r="T176" s="165"/>
      <c r="AT176" s="160" t="s">
        <v>199</v>
      </c>
      <c r="AU176" s="160" t="s">
        <v>87</v>
      </c>
      <c r="AV176" s="13" t="s">
        <v>87</v>
      </c>
      <c r="AW176" s="13" t="s">
        <v>33</v>
      </c>
      <c r="AX176" s="13" t="s">
        <v>77</v>
      </c>
      <c r="AY176" s="160" t="s">
        <v>185</v>
      </c>
    </row>
    <row r="177" spans="2:65" s="14" customFormat="1" x14ac:dyDescent="0.2">
      <c r="B177" s="169"/>
      <c r="D177" s="149" t="s">
        <v>199</v>
      </c>
      <c r="E177" s="170" t="s">
        <v>1</v>
      </c>
      <c r="F177" s="171" t="s">
        <v>324</v>
      </c>
      <c r="H177" s="172">
        <v>30.396999999999998</v>
      </c>
      <c r="I177" s="173"/>
      <c r="L177" s="169"/>
      <c r="M177" s="174"/>
      <c r="T177" s="175"/>
      <c r="AT177" s="170" t="s">
        <v>199</v>
      </c>
      <c r="AU177" s="170" t="s">
        <v>87</v>
      </c>
      <c r="AV177" s="14" t="s">
        <v>184</v>
      </c>
      <c r="AW177" s="14" t="s">
        <v>33</v>
      </c>
      <c r="AX177" s="14" t="s">
        <v>85</v>
      </c>
      <c r="AY177" s="170" t="s">
        <v>185</v>
      </c>
    </row>
    <row r="178" spans="2:65" s="1" customFormat="1" ht="16.5" customHeight="1" x14ac:dyDescent="0.2">
      <c r="B178" s="32"/>
      <c r="C178" s="136" t="s">
        <v>258</v>
      </c>
      <c r="D178" s="136" t="s">
        <v>191</v>
      </c>
      <c r="E178" s="137" t="s">
        <v>1496</v>
      </c>
      <c r="F178" s="138" t="s">
        <v>1497</v>
      </c>
      <c r="G178" s="139" t="s">
        <v>382</v>
      </c>
      <c r="H178" s="140">
        <v>26.353000000000002</v>
      </c>
      <c r="I178" s="141"/>
      <c r="J178" s="142">
        <f>ROUND(I178*H178,2)</f>
        <v>0</v>
      </c>
      <c r="K178" s="138" t="s">
        <v>195</v>
      </c>
      <c r="L178" s="32"/>
      <c r="M178" s="143" t="s">
        <v>1</v>
      </c>
      <c r="N178" s="144" t="s">
        <v>42</v>
      </c>
      <c r="P178" s="145">
        <f>O178*H178</f>
        <v>0</v>
      </c>
      <c r="Q178" s="145">
        <v>0</v>
      </c>
      <c r="R178" s="145">
        <f>Q178*H178</f>
        <v>0</v>
      </c>
      <c r="S178" s="145">
        <v>0</v>
      </c>
      <c r="T178" s="146">
        <f>S178*H178</f>
        <v>0</v>
      </c>
      <c r="AR178" s="147" t="s">
        <v>184</v>
      </c>
      <c r="AT178" s="147" t="s">
        <v>191</v>
      </c>
      <c r="AU178" s="147" t="s">
        <v>87</v>
      </c>
      <c r="AY178" s="17" t="s">
        <v>185</v>
      </c>
      <c r="BE178" s="148">
        <f>IF(N178="základní",J178,0)</f>
        <v>0</v>
      </c>
      <c r="BF178" s="148">
        <f>IF(N178="snížená",J178,0)</f>
        <v>0</v>
      </c>
      <c r="BG178" s="148">
        <f>IF(N178="zákl. přenesená",J178,0)</f>
        <v>0</v>
      </c>
      <c r="BH178" s="148">
        <f>IF(N178="sníž. přenesená",J178,0)</f>
        <v>0</v>
      </c>
      <c r="BI178" s="148">
        <f>IF(N178="nulová",J178,0)</f>
        <v>0</v>
      </c>
      <c r="BJ178" s="17" t="s">
        <v>85</v>
      </c>
      <c r="BK178" s="148">
        <f>ROUND(I178*H178,2)</f>
        <v>0</v>
      </c>
      <c r="BL178" s="17" t="s">
        <v>184</v>
      </c>
      <c r="BM178" s="147" t="s">
        <v>1498</v>
      </c>
    </row>
    <row r="179" spans="2:65" s="1" customFormat="1" ht="19.2" x14ac:dyDescent="0.2">
      <c r="B179" s="32"/>
      <c r="D179" s="149" t="s">
        <v>198</v>
      </c>
      <c r="F179" s="150" t="s">
        <v>1499</v>
      </c>
      <c r="I179" s="151"/>
      <c r="L179" s="32"/>
      <c r="M179" s="152"/>
      <c r="T179" s="56"/>
      <c r="AT179" s="17" t="s">
        <v>198</v>
      </c>
      <c r="AU179" s="17" t="s">
        <v>87</v>
      </c>
    </row>
    <row r="180" spans="2:65" s="13" customFormat="1" x14ac:dyDescent="0.2">
      <c r="B180" s="159"/>
      <c r="D180" s="149" t="s">
        <v>199</v>
      </c>
      <c r="E180" s="160" t="s">
        <v>1</v>
      </c>
      <c r="F180" s="161" t="s">
        <v>1727</v>
      </c>
      <c r="H180" s="162">
        <v>26.901</v>
      </c>
      <c r="I180" s="163"/>
      <c r="L180" s="159"/>
      <c r="M180" s="164"/>
      <c r="T180" s="165"/>
      <c r="AT180" s="160" t="s">
        <v>199</v>
      </c>
      <c r="AU180" s="160" t="s">
        <v>87</v>
      </c>
      <c r="AV180" s="13" t="s">
        <v>87</v>
      </c>
      <c r="AW180" s="13" t="s">
        <v>33</v>
      </c>
      <c r="AX180" s="13" t="s">
        <v>77</v>
      </c>
      <c r="AY180" s="160" t="s">
        <v>185</v>
      </c>
    </row>
    <row r="181" spans="2:65" s="12" customFormat="1" x14ac:dyDescent="0.2">
      <c r="B181" s="153"/>
      <c r="D181" s="149" t="s">
        <v>199</v>
      </c>
      <c r="E181" s="154" t="s">
        <v>1</v>
      </c>
      <c r="F181" s="155" t="s">
        <v>1502</v>
      </c>
      <c r="H181" s="154" t="s">
        <v>1</v>
      </c>
      <c r="I181" s="156"/>
      <c r="L181" s="153"/>
      <c r="M181" s="157"/>
      <c r="T181" s="158"/>
      <c r="AT181" s="154" t="s">
        <v>199</v>
      </c>
      <c r="AU181" s="154" t="s">
        <v>87</v>
      </c>
      <c r="AV181" s="12" t="s">
        <v>85</v>
      </c>
      <c r="AW181" s="12" t="s">
        <v>33</v>
      </c>
      <c r="AX181" s="12" t="s">
        <v>77</v>
      </c>
      <c r="AY181" s="154" t="s">
        <v>185</v>
      </c>
    </row>
    <row r="182" spans="2:65" s="13" customFormat="1" x14ac:dyDescent="0.2">
      <c r="B182" s="159"/>
      <c r="D182" s="149" t="s">
        <v>199</v>
      </c>
      <c r="E182" s="160" t="s">
        <v>1</v>
      </c>
      <c r="F182" s="161" t="s">
        <v>1728</v>
      </c>
      <c r="H182" s="162">
        <v>-0.54800000000000004</v>
      </c>
      <c r="I182" s="163"/>
      <c r="L182" s="159"/>
      <c r="M182" s="164"/>
      <c r="T182" s="165"/>
      <c r="AT182" s="160" t="s">
        <v>199</v>
      </c>
      <c r="AU182" s="160" t="s">
        <v>87</v>
      </c>
      <c r="AV182" s="13" t="s">
        <v>87</v>
      </c>
      <c r="AW182" s="13" t="s">
        <v>33</v>
      </c>
      <c r="AX182" s="13" t="s">
        <v>77</v>
      </c>
      <c r="AY182" s="160" t="s">
        <v>185</v>
      </c>
    </row>
    <row r="183" spans="2:65" s="14" customFormat="1" x14ac:dyDescent="0.2">
      <c r="B183" s="169"/>
      <c r="D183" s="149" t="s">
        <v>199</v>
      </c>
      <c r="E183" s="170" t="s">
        <v>1</v>
      </c>
      <c r="F183" s="171" t="s">
        <v>324</v>
      </c>
      <c r="H183" s="172">
        <v>26.353000000000002</v>
      </c>
      <c r="I183" s="173"/>
      <c r="L183" s="169"/>
      <c r="M183" s="174"/>
      <c r="T183" s="175"/>
      <c r="AT183" s="170" t="s">
        <v>199</v>
      </c>
      <c r="AU183" s="170" t="s">
        <v>87</v>
      </c>
      <c r="AV183" s="14" t="s">
        <v>184</v>
      </c>
      <c r="AW183" s="14" t="s">
        <v>33</v>
      </c>
      <c r="AX183" s="14" t="s">
        <v>85</v>
      </c>
      <c r="AY183" s="170" t="s">
        <v>185</v>
      </c>
    </row>
    <row r="184" spans="2:65" s="1" customFormat="1" ht="16.5" customHeight="1" x14ac:dyDescent="0.2">
      <c r="B184" s="32"/>
      <c r="C184" s="176" t="s">
        <v>264</v>
      </c>
      <c r="D184" s="176" t="s">
        <v>455</v>
      </c>
      <c r="E184" s="177" t="s">
        <v>493</v>
      </c>
      <c r="F184" s="178" t="s">
        <v>494</v>
      </c>
      <c r="G184" s="179" t="s">
        <v>443</v>
      </c>
      <c r="H184" s="180">
        <v>52.706000000000003</v>
      </c>
      <c r="I184" s="181"/>
      <c r="J184" s="182">
        <f>ROUND(I184*H184,2)</f>
        <v>0</v>
      </c>
      <c r="K184" s="178" t="s">
        <v>195</v>
      </c>
      <c r="L184" s="183"/>
      <c r="M184" s="184" t="s">
        <v>1</v>
      </c>
      <c r="N184" s="185" t="s">
        <v>42</v>
      </c>
      <c r="P184" s="145">
        <f>O184*H184</f>
        <v>0</v>
      </c>
      <c r="Q184" s="145">
        <v>1</v>
      </c>
      <c r="R184" s="145">
        <f>Q184*H184</f>
        <v>52.706000000000003</v>
      </c>
      <c r="S184" s="145">
        <v>0</v>
      </c>
      <c r="T184" s="146">
        <f>S184*H184</f>
        <v>0</v>
      </c>
      <c r="AR184" s="147" t="s">
        <v>236</v>
      </c>
      <c r="AT184" s="147" t="s">
        <v>455</v>
      </c>
      <c r="AU184" s="147" t="s">
        <v>87</v>
      </c>
      <c r="AY184" s="17" t="s">
        <v>185</v>
      </c>
      <c r="BE184" s="148">
        <f>IF(N184="základní",J184,0)</f>
        <v>0</v>
      </c>
      <c r="BF184" s="148">
        <f>IF(N184="snížená",J184,0)</f>
        <v>0</v>
      </c>
      <c r="BG184" s="148">
        <f>IF(N184="zákl. přenesená",J184,0)</f>
        <v>0</v>
      </c>
      <c r="BH184" s="148">
        <f>IF(N184="sníž. přenesená",J184,0)</f>
        <v>0</v>
      </c>
      <c r="BI184" s="148">
        <f>IF(N184="nulová",J184,0)</f>
        <v>0</v>
      </c>
      <c r="BJ184" s="17" t="s">
        <v>85</v>
      </c>
      <c r="BK184" s="148">
        <f>ROUND(I184*H184,2)</f>
        <v>0</v>
      </c>
      <c r="BL184" s="17" t="s">
        <v>184</v>
      </c>
      <c r="BM184" s="147" t="s">
        <v>1504</v>
      </c>
    </row>
    <row r="185" spans="2:65" s="1" customFormat="1" x14ac:dyDescent="0.2">
      <c r="B185" s="32"/>
      <c r="D185" s="149" t="s">
        <v>198</v>
      </c>
      <c r="F185" s="150" t="s">
        <v>494</v>
      </c>
      <c r="I185" s="151"/>
      <c r="L185" s="32"/>
      <c r="M185" s="152"/>
      <c r="T185" s="56"/>
      <c r="AT185" s="17" t="s">
        <v>198</v>
      </c>
      <c r="AU185" s="17" t="s">
        <v>87</v>
      </c>
    </row>
    <row r="186" spans="2:65" s="13" customFormat="1" x14ac:dyDescent="0.2">
      <c r="B186" s="159"/>
      <c r="D186" s="149" t="s">
        <v>199</v>
      </c>
      <c r="E186" s="160" t="s">
        <v>1</v>
      </c>
      <c r="F186" s="161" t="s">
        <v>1729</v>
      </c>
      <c r="H186" s="162">
        <v>52.706000000000003</v>
      </c>
      <c r="I186" s="163"/>
      <c r="L186" s="159"/>
      <c r="M186" s="164"/>
      <c r="T186" s="165"/>
      <c r="AT186" s="160" t="s">
        <v>199</v>
      </c>
      <c r="AU186" s="160" t="s">
        <v>87</v>
      </c>
      <c r="AV186" s="13" t="s">
        <v>87</v>
      </c>
      <c r="AW186" s="13" t="s">
        <v>33</v>
      </c>
      <c r="AX186" s="13" t="s">
        <v>85</v>
      </c>
      <c r="AY186" s="160" t="s">
        <v>185</v>
      </c>
    </row>
    <row r="187" spans="2:65" s="11" customFormat="1" ht="22.95" customHeight="1" x14ac:dyDescent="0.25">
      <c r="B187" s="124"/>
      <c r="D187" s="125" t="s">
        <v>76</v>
      </c>
      <c r="E187" s="134" t="s">
        <v>184</v>
      </c>
      <c r="F187" s="134" t="s">
        <v>521</v>
      </c>
      <c r="I187" s="127"/>
      <c r="J187" s="135">
        <f>BK187</f>
        <v>0</v>
      </c>
      <c r="L187" s="124"/>
      <c r="M187" s="129"/>
      <c r="P187" s="130">
        <f>SUM(P188:P200)</f>
        <v>0</v>
      </c>
      <c r="R187" s="130">
        <f>SUM(R188:R200)</f>
        <v>1.328E-2</v>
      </c>
      <c r="T187" s="131">
        <f>SUM(T188:T200)</f>
        <v>0</v>
      </c>
      <c r="AR187" s="125" t="s">
        <v>85</v>
      </c>
      <c r="AT187" s="132" t="s">
        <v>76</v>
      </c>
      <c r="AU187" s="132" t="s">
        <v>85</v>
      </c>
      <c r="AY187" s="125" t="s">
        <v>185</v>
      </c>
      <c r="BK187" s="133">
        <f>SUM(BK188:BK200)</f>
        <v>0</v>
      </c>
    </row>
    <row r="188" spans="2:65" s="1" customFormat="1" ht="16.5" customHeight="1" x14ac:dyDescent="0.2">
      <c r="B188" s="32"/>
      <c r="C188" s="136" t="s">
        <v>271</v>
      </c>
      <c r="D188" s="136" t="s">
        <v>191</v>
      </c>
      <c r="E188" s="137" t="s">
        <v>523</v>
      </c>
      <c r="F188" s="138" t="s">
        <v>524</v>
      </c>
      <c r="G188" s="139" t="s">
        <v>382</v>
      </c>
      <c r="H188" s="140">
        <v>6.8979999999999997</v>
      </c>
      <c r="I188" s="141"/>
      <c r="J188" s="142">
        <f>ROUND(I188*H188,2)</f>
        <v>0</v>
      </c>
      <c r="K188" s="138" t="s">
        <v>195</v>
      </c>
      <c r="L188" s="32"/>
      <c r="M188" s="143" t="s">
        <v>1</v>
      </c>
      <c r="N188" s="144" t="s">
        <v>42</v>
      </c>
      <c r="P188" s="145">
        <f>O188*H188</f>
        <v>0</v>
      </c>
      <c r="Q188" s="145">
        <v>0</v>
      </c>
      <c r="R188" s="145">
        <f>Q188*H188</f>
        <v>0</v>
      </c>
      <c r="S188" s="145">
        <v>0</v>
      </c>
      <c r="T188" s="146">
        <f>S188*H188</f>
        <v>0</v>
      </c>
      <c r="AR188" s="147" t="s">
        <v>184</v>
      </c>
      <c r="AT188" s="147" t="s">
        <v>191</v>
      </c>
      <c r="AU188" s="147" t="s">
        <v>87</v>
      </c>
      <c r="AY188" s="17" t="s">
        <v>185</v>
      </c>
      <c r="BE188" s="148">
        <f>IF(N188="základní",J188,0)</f>
        <v>0</v>
      </c>
      <c r="BF188" s="148">
        <f>IF(N188="snížená",J188,0)</f>
        <v>0</v>
      </c>
      <c r="BG188" s="148">
        <f>IF(N188="zákl. přenesená",J188,0)</f>
        <v>0</v>
      </c>
      <c r="BH188" s="148">
        <f>IF(N188="sníž. přenesená",J188,0)</f>
        <v>0</v>
      </c>
      <c r="BI188" s="148">
        <f>IF(N188="nulová",J188,0)</f>
        <v>0</v>
      </c>
      <c r="BJ188" s="17" t="s">
        <v>85</v>
      </c>
      <c r="BK188" s="148">
        <f>ROUND(I188*H188,2)</f>
        <v>0</v>
      </c>
      <c r="BL188" s="17" t="s">
        <v>184</v>
      </c>
      <c r="BM188" s="147" t="s">
        <v>1506</v>
      </c>
    </row>
    <row r="189" spans="2:65" s="1" customFormat="1" x14ac:dyDescent="0.2">
      <c r="B189" s="32"/>
      <c r="D189" s="149" t="s">
        <v>198</v>
      </c>
      <c r="F189" s="150" t="s">
        <v>526</v>
      </c>
      <c r="I189" s="151"/>
      <c r="L189" s="32"/>
      <c r="M189" s="152"/>
      <c r="T189" s="56"/>
      <c r="AT189" s="17" t="s">
        <v>198</v>
      </c>
      <c r="AU189" s="17" t="s">
        <v>87</v>
      </c>
    </row>
    <row r="190" spans="2:65" s="13" customFormat="1" x14ac:dyDescent="0.2">
      <c r="B190" s="159"/>
      <c r="D190" s="149" t="s">
        <v>199</v>
      </c>
      <c r="E190" s="160" t="s">
        <v>1</v>
      </c>
      <c r="F190" s="161" t="s">
        <v>1730</v>
      </c>
      <c r="H190" s="162">
        <v>6.8979999999999997</v>
      </c>
      <c r="I190" s="163"/>
      <c r="L190" s="159"/>
      <c r="M190" s="164"/>
      <c r="T190" s="165"/>
      <c r="AT190" s="160" t="s">
        <v>199</v>
      </c>
      <c r="AU190" s="160" t="s">
        <v>87</v>
      </c>
      <c r="AV190" s="13" t="s">
        <v>87</v>
      </c>
      <c r="AW190" s="13" t="s">
        <v>33</v>
      </c>
      <c r="AX190" s="13" t="s">
        <v>85</v>
      </c>
      <c r="AY190" s="160" t="s">
        <v>185</v>
      </c>
    </row>
    <row r="191" spans="2:65" s="1" customFormat="1" ht="16.5" customHeight="1" x14ac:dyDescent="0.2">
      <c r="B191" s="32"/>
      <c r="C191" s="136" t="s">
        <v>277</v>
      </c>
      <c r="D191" s="136" t="s">
        <v>191</v>
      </c>
      <c r="E191" s="137" t="s">
        <v>1508</v>
      </c>
      <c r="F191" s="138" t="s">
        <v>1509</v>
      </c>
      <c r="G191" s="139" t="s">
        <v>382</v>
      </c>
      <c r="H191" s="140">
        <v>0.1</v>
      </c>
      <c r="I191" s="141"/>
      <c r="J191" s="142">
        <f>ROUND(I191*H191,2)</f>
        <v>0</v>
      </c>
      <c r="K191" s="138" t="s">
        <v>195</v>
      </c>
      <c r="L191" s="32"/>
      <c r="M191" s="143" t="s">
        <v>1</v>
      </c>
      <c r="N191" s="144" t="s">
        <v>42</v>
      </c>
      <c r="P191" s="145">
        <f>O191*H191</f>
        <v>0</v>
      </c>
      <c r="Q191" s="145">
        <v>0</v>
      </c>
      <c r="R191" s="145">
        <f>Q191*H191</f>
        <v>0</v>
      </c>
      <c r="S191" s="145">
        <v>0</v>
      </c>
      <c r="T191" s="146">
        <f>S191*H191</f>
        <v>0</v>
      </c>
      <c r="AR191" s="147" t="s">
        <v>184</v>
      </c>
      <c r="AT191" s="147" t="s">
        <v>191</v>
      </c>
      <c r="AU191" s="147" t="s">
        <v>87</v>
      </c>
      <c r="AY191" s="17" t="s">
        <v>185</v>
      </c>
      <c r="BE191" s="148">
        <f>IF(N191="základní",J191,0)</f>
        <v>0</v>
      </c>
      <c r="BF191" s="148">
        <f>IF(N191="snížená",J191,0)</f>
        <v>0</v>
      </c>
      <c r="BG191" s="148">
        <f>IF(N191="zákl. přenesená",J191,0)</f>
        <v>0</v>
      </c>
      <c r="BH191" s="148">
        <f>IF(N191="sníž. přenesená",J191,0)</f>
        <v>0</v>
      </c>
      <c r="BI191" s="148">
        <f>IF(N191="nulová",J191,0)</f>
        <v>0</v>
      </c>
      <c r="BJ191" s="17" t="s">
        <v>85</v>
      </c>
      <c r="BK191" s="148">
        <f>ROUND(I191*H191,2)</f>
        <v>0</v>
      </c>
      <c r="BL191" s="17" t="s">
        <v>184</v>
      </c>
      <c r="BM191" s="147" t="s">
        <v>1510</v>
      </c>
    </row>
    <row r="192" spans="2:65" s="1" customFormat="1" ht="19.2" x14ac:dyDescent="0.2">
      <c r="B192" s="32"/>
      <c r="D192" s="149" t="s">
        <v>198</v>
      </c>
      <c r="F192" s="150" t="s">
        <v>1511</v>
      </c>
      <c r="I192" s="151"/>
      <c r="L192" s="32"/>
      <c r="M192" s="152"/>
      <c r="T192" s="56"/>
      <c r="AT192" s="17" t="s">
        <v>198</v>
      </c>
      <c r="AU192" s="17" t="s">
        <v>87</v>
      </c>
    </row>
    <row r="193" spans="2:65" s="12" customFormat="1" x14ac:dyDescent="0.2">
      <c r="B193" s="153"/>
      <c r="D193" s="149" t="s">
        <v>199</v>
      </c>
      <c r="E193" s="154" t="s">
        <v>1</v>
      </c>
      <c r="F193" s="155" t="s">
        <v>1512</v>
      </c>
      <c r="H193" s="154" t="s">
        <v>1</v>
      </c>
      <c r="I193" s="156"/>
      <c r="L193" s="153"/>
      <c r="M193" s="157"/>
      <c r="T193" s="158"/>
      <c r="AT193" s="154" t="s">
        <v>199</v>
      </c>
      <c r="AU193" s="154" t="s">
        <v>87</v>
      </c>
      <c r="AV193" s="12" t="s">
        <v>85</v>
      </c>
      <c r="AW193" s="12" t="s">
        <v>33</v>
      </c>
      <c r="AX193" s="12" t="s">
        <v>77</v>
      </c>
      <c r="AY193" s="154" t="s">
        <v>185</v>
      </c>
    </row>
    <row r="194" spans="2:65" s="13" customFormat="1" x14ac:dyDescent="0.2">
      <c r="B194" s="159"/>
      <c r="D194" s="149" t="s">
        <v>199</v>
      </c>
      <c r="E194" s="160" t="s">
        <v>1</v>
      </c>
      <c r="F194" s="161" t="s">
        <v>1731</v>
      </c>
      <c r="H194" s="162">
        <v>0.1</v>
      </c>
      <c r="I194" s="163"/>
      <c r="L194" s="159"/>
      <c r="M194" s="164"/>
      <c r="T194" s="165"/>
      <c r="AT194" s="160" t="s">
        <v>199</v>
      </c>
      <c r="AU194" s="160" t="s">
        <v>87</v>
      </c>
      <c r="AV194" s="13" t="s">
        <v>87</v>
      </c>
      <c r="AW194" s="13" t="s">
        <v>33</v>
      </c>
      <c r="AX194" s="13" t="s">
        <v>85</v>
      </c>
      <c r="AY194" s="160" t="s">
        <v>185</v>
      </c>
    </row>
    <row r="195" spans="2:65" s="1" customFormat="1" ht="16.5" customHeight="1" x14ac:dyDescent="0.2">
      <c r="B195" s="32"/>
      <c r="C195" s="136" t="s">
        <v>8</v>
      </c>
      <c r="D195" s="136" t="s">
        <v>191</v>
      </c>
      <c r="E195" s="137" t="s">
        <v>1514</v>
      </c>
      <c r="F195" s="138" t="s">
        <v>1515</v>
      </c>
      <c r="G195" s="139" t="s">
        <v>296</v>
      </c>
      <c r="H195" s="140">
        <v>1</v>
      </c>
      <c r="I195" s="141"/>
      <c r="J195" s="142">
        <f>ROUND(I195*H195,2)</f>
        <v>0</v>
      </c>
      <c r="K195" s="138" t="s">
        <v>195</v>
      </c>
      <c r="L195" s="32"/>
      <c r="M195" s="143" t="s">
        <v>1</v>
      </c>
      <c r="N195" s="144" t="s">
        <v>42</v>
      </c>
      <c r="P195" s="145">
        <f>O195*H195</f>
        <v>0</v>
      </c>
      <c r="Q195" s="145">
        <v>1.328E-2</v>
      </c>
      <c r="R195" s="145">
        <f>Q195*H195</f>
        <v>1.328E-2</v>
      </c>
      <c r="S195" s="145">
        <v>0</v>
      </c>
      <c r="T195" s="146">
        <f>S195*H195</f>
        <v>0</v>
      </c>
      <c r="AR195" s="147" t="s">
        <v>184</v>
      </c>
      <c r="AT195" s="147" t="s">
        <v>191</v>
      </c>
      <c r="AU195" s="147" t="s">
        <v>87</v>
      </c>
      <c r="AY195" s="17" t="s">
        <v>185</v>
      </c>
      <c r="BE195" s="148">
        <f>IF(N195="základní",J195,0)</f>
        <v>0</v>
      </c>
      <c r="BF195" s="148">
        <f>IF(N195="snížená",J195,0)</f>
        <v>0</v>
      </c>
      <c r="BG195" s="148">
        <f>IF(N195="zákl. přenesená",J195,0)</f>
        <v>0</v>
      </c>
      <c r="BH195" s="148">
        <f>IF(N195="sníž. přenesená",J195,0)</f>
        <v>0</v>
      </c>
      <c r="BI195" s="148">
        <f>IF(N195="nulová",J195,0)</f>
        <v>0</v>
      </c>
      <c r="BJ195" s="17" t="s">
        <v>85</v>
      </c>
      <c r="BK195" s="148">
        <f>ROUND(I195*H195,2)</f>
        <v>0</v>
      </c>
      <c r="BL195" s="17" t="s">
        <v>184</v>
      </c>
      <c r="BM195" s="147" t="s">
        <v>1516</v>
      </c>
    </row>
    <row r="196" spans="2:65" s="1" customFormat="1" x14ac:dyDescent="0.2">
      <c r="B196" s="32"/>
      <c r="D196" s="149" t="s">
        <v>198</v>
      </c>
      <c r="F196" s="150" t="s">
        <v>1517</v>
      </c>
      <c r="I196" s="151"/>
      <c r="L196" s="32"/>
      <c r="M196" s="152"/>
      <c r="T196" s="56"/>
      <c r="AT196" s="17" t="s">
        <v>198</v>
      </c>
      <c r="AU196" s="17" t="s">
        <v>87</v>
      </c>
    </row>
    <row r="197" spans="2:65" s="13" customFormat="1" x14ac:dyDescent="0.2">
      <c r="B197" s="159"/>
      <c r="D197" s="149" t="s">
        <v>199</v>
      </c>
      <c r="E197" s="160" t="s">
        <v>1</v>
      </c>
      <c r="F197" s="161" t="s">
        <v>1732</v>
      </c>
      <c r="H197" s="162">
        <v>1</v>
      </c>
      <c r="I197" s="163"/>
      <c r="L197" s="159"/>
      <c r="M197" s="164"/>
      <c r="T197" s="165"/>
      <c r="AT197" s="160" t="s">
        <v>199</v>
      </c>
      <c r="AU197" s="160" t="s">
        <v>87</v>
      </c>
      <c r="AV197" s="13" t="s">
        <v>87</v>
      </c>
      <c r="AW197" s="13" t="s">
        <v>33</v>
      </c>
      <c r="AX197" s="13" t="s">
        <v>85</v>
      </c>
      <c r="AY197" s="160" t="s">
        <v>185</v>
      </c>
    </row>
    <row r="198" spans="2:65" s="1" customFormat="1" ht="16.5" customHeight="1" x14ac:dyDescent="0.2">
      <c r="B198" s="32"/>
      <c r="C198" s="136" t="s">
        <v>387</v>
      </c>
      <c r="D198" s="136" t="s">
        <v>191</v>
      </c>
      <c r="E198" s="137" t="s">
        <v>1519</v>
      </c>
      <c r="F198" s="138" t="s">
        <v>1520</v>
      </c>
      <c r="G198" s="139" t="s">
        <v>296</v>
      </c>
      <c r="H198" s="140">
        <v>1</v>
      </c>
      <c r="I198" s="141"/>
      <c r="J198" s="142">
        <f>ROUND(I198*H198,2)</f>
        <v>0</v>
      </c>
      <c r="K198" s="138" t="s">
        <v>195</v>
      </c>
      <c r="L198" s="32"/>
      <c r="M198" s="143" t="s">
        <v>1</v>
      </c>
      <c r="N198" s="144" t="s">
        <v>42</v>
      </c>
      <c r="P198" s="145">
        <f>O198*H198</f>
        <v>0</v>
      </c>
      <c r="Q198" s="145">
        <v>0</v>
      </c>
      <c r="R198" s="145">
        <f>Q198*H198</f>
        <v>0</v>
      </c>
      <c r="S198" s="145">
        <v>0</v>
      </c>
      <c r="T198" s="146">
        <f>S198*H198</f>
        <v>0</v>
      </c>
      <c r="AR198" s="147" t="s">
        <v>184</v>
      </c>
      <c r="AT198" s="147" t="s">
        <v>191</v>
      </c>
      <c r="AU198" s="147" t="s">
        <v>87</v>
      </c>
      <c r="AY198" s="17" t="s">
        <v>185</v>
      </c>
      <c r="BE198" s="148">
        <f>IF(N198="základní",J198,0)</f>
        <v>0</v>
      </c>
      <c r="BF198" s="148">
        <f>IF(N198="snížená",J198,0)</f>
        <v>0</v>
      </c>
      <c r="BG198" s="148">
        <f>IF(N198="zákl. přenesená",J198,0)</f>
        <v>0</v>
      </c>
      <c r="BH198" s="148">
        <f>IF(N198="sníž. přenesená",J198,0)</f>
        <v>0</v>
      </c>
      <c r="BI198" s="148">
        <f>IF(N198="nulová",J198,0)</f>
        <v>0</v>
      </c>
      <c r="BJ198" s="17" t="s">
        <v>85</v>
      </c>
      <c r="BK198" s="148">
        <f>ROUND(I198*H198,2)</f>
        <v>0</v>
      </c>
      <c r="BL198" s="17" t="s">
        <v>184</v>
      </c>
      <c r="BM198" s="147" t="s">
        <v>1521</v>
      </c>
    </row>
    <row r="199" spans="2:65" s="1" customFormat="1" x14ac:dyDescent="0.2">
      <c r="B199" s="32"/>
      <c r="D199" s="149" t="s">
        <v>198</v>
      </c>
      <c r="F199" s="150" t="s">
        <v>1522</v>
      </c>
      <c r="I199" s="151"/>
      <c r="L199" s="32"/>
      <c r="M199" s="152"/>
      <c r="T199" s="56"/>
      <c r="AT199" s="17" t="s">
        <v>198</v>
      </c>
      <c r="AU199" s="17" t="s">
        <v>87</v>
      </c>
    </row>
    <row r="200" spans="2:65" s="13" customFormat="1" x14ac:dyDescent="0.2">
      <c r="B200" s="159"/>
      <c r="D200" s="149" t="s">
        <v>199</v>
      </c>
      <c r="E200" s="160" t="s">
        <v>1</v>
      </c>
      <c r="F200" s="161" t="s">
        <v>1733</v>
      </c>
      <c r="H200" s="162">
        <v>1</v>
      </c>
      <c r="I200" s="163"/>
      <c r="L200" s="159"/>
      <c r="M200" s="164"/>
      <c r="T200" s="165"/>
      <c r="AT200" s="160" t="s">
        <v>199</v>
      </c>
      <c r="AU200" s="160" t="s">
        <v>87</v>
      </c>
      <c r="AV200" s="13" t="s">
        <v>87</v>
      </c>
      <c r="AW200" s="13" t="s">
        <v>33</v>
      </c>
      <c r="AX200" s="13" t="s">
        <v>85</v>
      </c>
      <c r="AY200" s="160" t="s">
        <v>185</v>
      </c>
    </row>
    <row r="201" spans="2:65" s="11" customFormat="1" ht="22.95" customHeight="1" x14ac:dyDescent="0.25">
      <c r="B201" s="124"/>
      <c r="D201" s="125" t="s">
        <v>76</v>
      </c>
      <c r="E201" s="134" t="s">
        <v>236</v>
      </c>
      <c r="F201" s="134" t="s">
        <v>705</v>
      </c>
      <c r="I201" s="127"/>
      <c r="J201" s="135">
        <f>BK201</f>
        <v>0</v>
      </c>
      <c r="L201" s="124"/>
      <c r="M201" s="129"/>
      <c r="P201" s="130">
        <f>SUM(P202:P295)</f>
        <v>0</v>
      </c>
      <c r="R201" s="130">
        <f>SUM(R202:R295)</f>
        <v>0.81062160000000005</v>
      </c>
      <c r="T201" s="131">
        <f>SUM(T202:T295)</f>
        <v>3.81732</v>
      </c>
      <c r="AR201" s="125" t="s">
        <v>85</v>
      </c>
      <c r="AT201" s="132" t="s">
        <v>76</v>
      </c>
      <c r="AU201" s="132" t="s">
        <v>85</v>
      </c>
      <c r="AY201" s="125" t="s">
        <v>185</v>
      </c>
      <c r="BK201" s="133">
        <f>SUM(BK202:BK295)</f>
        <v>0</v>
      </c>
    </row>
    <row r="202" spans="2:65" s="1" customFormat="1" ht="16.5" customHeight="1" x14ac:dyDescent="0.2">
      <c r="B202" s="32"/>
      <c r="C202" s="136" t="s">
        <v>393</v>
      </c>
      <c r="D202" s="136" t="s">
        <v>191</v>
      </c>
      <c r="E202" s="137" t="s">
        <v>1524</v>
      </c>
      <c r="F202" s="138" t="s">
        <v>1525</v>
      </c>
      <c r="G202" s="139" t="s">
        <v>365</v>
      </c>
      <c r="H202" s="140">
        <v>86.4</v>
      </c>
      <c r="I202" s="141"/>
      <c r="J202" s="142">
        <f>ROUND(I202*H202,2)</f>
        <v>0</v>
      </c>
      <c r="K202" s="138" t="s">
        <v>195</v>
      </c>
      <c r="L202" s="32"/>
      <c r="M202" s="143" t="s">
        <v>1</v>
      </c>
      <c r="N202" s="144" t="s">
        <v>42</v>
      </c>
      <c r="P202" s="145">
        <f>O202*H202</f>
        <v>0</v>
      </c>
      <c r="Q202" s="145">
        <v>0</v>
      </c>
      <c r="R202" s="145">
        <f>Q202*H202</f>
        <v>0</v>
      </c>
      <c r="S202" s="145">
        <v>4.3999999999999997E-2</v>
      </c>
      <c r="T202" s="146">
        <f>S202*H202</f>
        <v>3.8016000000000001</v>
      </c>
      <c r="AR202" s="147" t="s">
        <v>184</v>
      </c>
      <c r="AT202" s="147" t="s">
        <v>191</v>
      </c>
      <c r="AU202" s="147" t="s">
        <v>87</v>
      </c>
      <c r="AY202" s="17" t="s">
        <v>185</v>
      </c>
      <c r="BE202" s="148">
        <f>IF(N202="základní",J202,0)</f>
        <v>0</v>
      </c>
      <c r="BF202" s="148">
        <f>IF(N202="snížená",J202,0)</f>
        <v>0</v>
      </c>
      <c r="BG202" s="148">
        <f>IF(N202="zákl. přenesená",J202,0)</f>
        <v>0</v>
      </c>
      <c r="BH202" s="148">
        <f>IF(N202="sníž. přenesená",J202,0)</f>
        <v>0</v>
      </c>
      <c r="BI202" s="148">
        <f>IF(N202="nulová",J202,0)</f>
        <v>0</v>
      </c>
      <c r="BJ202" s="17" t="s">
        <v>85</v>
      </c>
      <c r="BK202" s="148">
        <f>ROUND(I202*H202,2)</f>
        <v>0</v>
      </c>
      <c r="BL202" s="17" t="s">
        <v>184</v>
      </c>
      <c r="BM202" s="147" t="s">
        <v>1526</v>
      </c>
    </row>
    <row r="203" spans="2:65" s="1" customFormat="1" x14ac:dyDescent="0.2">
      <c r="B203" s="32"/>
      <c r="D203" s="149" t="s">
        <v>198</v>
      </c>
      <c r="F203" s="150" t="s">
        <v>1527</v>
      </c>
      <c r="I203" s="151"/>
      <c r="L203" s="32"/>
      <c r="M203" s="152"/>
      <c r="T203" s="56"/>
      <c r="AT203" s="17" t="s">
        <v>198</v>
      </c>
      <c r="AU203" s="17" t="s">
        <v>87</v>
      </c>
    </row>
    <row r="204" spans="2:65" s="12" customFormat="1" x14ac:dyDescent="0.2">
      <c r="B204" s="153"/>
      <c r="D204" s="149" t="s">
        <v>199</v>
      </c>
      <c r="E204" s="154" t="s">
        <v>1</v>
      </c>
      <c r="F204" s="155" t="s">
        <v>1528</v>
      </c>
      <c r="H204" s="154" t="s">
        <v>1</v>
      </c>
      <c r="I204" s="156"/>
      <c r="L204" s="153"/>
      <c r="M204" s="157"/>
      <c r="T204" s="158"/>
      <c r="AT204" s="154" t="s">
        <v>199</v>
      </c>
      <c r="AU204" s="154" t="s">
        <v>87</v>
      </c>
      <c r="AV204" s="12" t="s">
        <v>85</v>
      </c>
      <c r="AW204" s="12" t="s">
        <v>33</v>
      </c>
      <c r="AX204" s="12" t="s">
        <v>77</v>
      </c>
      <c r="AY204" s="154" t="s">
        <v>185</v>
      </c>
    </row>
    <row r="205" spans="2:65" s="13" customFormat="1" x14ac:dyDescent="0.2">
      <c r="B205" s="159"/>
      <c r="D205" s="149" t="s">
        <v>199</v>
      </c>
      <c r="E205" s="160" t="s">
        <v>1</v>
      </c>
      <c r="F205" s="161" t="s">
        <v>1734</v>
      </c>
      <c r="H205" s="162">
        <v>86.4</v>
      </c>
      <c r="I205" s="163"/>
      <c r="L205" s="159"/>
      <c r="M205" s="164"/>
      <c r="T205" s="165"/>
      <c r="AT205" s="160" t="s">
        <v>199</v>
      </c>
      <c r="AU205" s="160" t="s">
        <v>87</v>
      </c>
      <c r="AV205" s="13" t="s">
        <v>87</v>
      </c>
      <c r="AW205" s="13" t="s">
        <v>33</v>
      </c>
      <c r="AX205" s="13" t="s">
        <v>85</v>
      </c>
      <c r="AY205" s="160" t="s">
        <v>185</v>
      </c>
    </row>
    <row r="206" spans="2:65" s="1" customFormat="1" ht="16.5" customHeight="1" x14ac:dyDescent="0.2">
      <c r="B206" s="32"/>
      <c r="C206" s="136" t="s">
        <v>399</v>
      </c>
      <c r="D206" s="136" t="s">
        <v>191</v>
      </c>
      <c r="E206" s="137" t="s">
        <v>1530</v>
      </c>
      <c r="F206" s="138" t="s">
        <v>1531</v>
      </c>
      <c r="G206" s="139" t="s">
        <v>365</v>
      </c>
      <c r="H206" s="140">
        <v>30</v>
      </c>
      <c r="I206" s="141"/>
      <c r="J206" s="142">
        <f>ROUND(I206*H206,2)</f>
        <v>0</v>
      </c>
      <c r="K206" s="138" t="s">
        <v>195</v>
      </c>
      <c r="L206" s="32"/>
      <c r="M206" s="143" t="s">
        <v>1</v>
      </c>
      <c r="N206" s="144" t="s">
        <v>42</v>
      </c>
      <c r="P206" s="145">
        <f>O206*H206</f>
        <v>0</v>
      </c>
      <c r="Q206" s="145">
        <v>0</v>
      </c>
      <c r="R206" s="145">
        <f>Q206*H206</f>
        <v>0</v>
      </c>
      <c r="S206" s="145">
        <v>0</v>
      </c>
      <c r="T206" s="146">
        <f>S206*H206</f>
        <v>0</v>
      </c>
      <c r="AR206" s="147" t="s">
        <v>184</v>
      </c>
      <c r="AT206" s="147" t="s">
        <v>191</v>
      </c>
      <c r="AU206" s="147" t="s">
        <v>87</v>
      </c>
      <c r="AY206" s="17" t="s">
        <v>185</v>
      </c>
      <c r="BE206" s="148">
        <f>IF(N206="základní",J206,0)</f>
        <v>0</v>
      </c>
      <c r="BF206" s="148">
        <f>IF(N206="snížená",J206,0)</f>
        <v>0</v>
      </c>
      <c r="BG206" s="148">
        <f>IF(N206="zákl. přenesená",J206,0)</f>
        <v>0</v>
      </c>
      <c r="BH206" s="148">
        <f>IF(N206="sníž. přenesená",J206,0)</f>
        <v>0</v>
      </c>
      <c r="BI206" s="148">
        <f>IF(N206="nulová",J206,0)</f>
        <v>0</v>
      </c>
      <c r="BJ206" s="17" t="s">
        <v>85</v>
      </c>
      <c r="BK206" s="148">
        <f>ROUND(I206*H206,2)</f>
        <v>0</v>
      </c>
      <c r="BL206" s="17" t="s">
        <v>184</v>
      </c>
      <c r="BM206" s="147" t="s">
        <v>1532</v>
      </c>
    </row>
    <row r="207" spans="2:65" s="1" customFormat="1" x14ac:dyDescent="0.2">
      <c r="B207" s="32"/>
      <c r="D207" s="149" t="s">
        <v>198</v>
      </c>
      <c r="F207" s="150" t="s">
        <v>1533</v>
      </c>
      <c r="I207" s="151"/>
      <c r="L207" s="32"/>
      <c r="M207" s="152"/>
      <c r="T207" s="56"/>
      <c r="AT207" s="17" t="s">
        <v>198</v>
      </c>
      <c r="AU207" s="17" t="s">
        <v>87</v>
      </c>
    </row>
    <row r="208" spans="2:65" s="12" customFormat="1" x14ac:dyDescent="0.2">
      <c r="B208" s="153"/>
      <c r="D208" s="149" t="s">
        <v>199</v>
      </c>
      <c r="E208" s="154" t="s">
        <v>1</v>
      </c>
      <c r="F208" s="155" t="s">
        <v>1735</v>
      </c>
      <c r="H208" s="154" t="s">
        <v>1</v>
      </c>
      <c r="I208" s="156"/>
      <c r="L208" s="153"/>
      <c r="M208" s="157"/>
      <c r="T208" s="158"/>
      <c r="AT208" s="154" t="s">
        <v>199</v>
      </c>
      <c r="AU208" s="154" t="s">
        <v>87</v>
      </c>
      <c r="AV208" s="12" t="s">
        <v>85</v>
      </c>
      <c r="AW208" s="12" t="s">
        <v>33</v>
      </c>
      <c r="AX208" s="12" t="s">
        <v>77</v>
      </c>
      <c r="AY208" s="154" t="s">
        <v>185</v>
      </c>
    </row>
    <row r="209" spans="2:65" s="13" customFormat="1" x14ac:dyDescent="0.2">
      <c r="B209" s="159"/>
      <c r="D209" s="149" t="s">
        <v>199</v>
      </c>
      <c r="E209" s="160" t="s">
        <v>1</v>
      </c>
      <c r="F209" s="161" t="s">
        <v>1736</v>
      </c>
      <c r="H209" s="162">
        <v>30</v>
      </c>
      <c r="I209" s="163"/>
      <c r="L209" s="159"/>
      <c r="M209" s="164"/>
      <c r="T209" s="165"/>
      <c r="AT209" s="160" t="s">
        <v>199</v>
      </c>
      <c r="AU209" s="160" t="s">
        <v>87</v>
      </c>
      <c r="AV209" s="13" t="s">
        <v>87</v>
      </c>
      <c r="AW209" s="13" t="s">
        <v>33</v>
      </c>
      <c r="AX209" s="13" t="s">
        <v>85</v>
      </c>
      <c r="AY209" s="160" t="s">
        <v>185</v>
      </c>
    </row>
    <row r="210" spans="2:65" s="1" customFormat="1" ht="16.5" customHeight="1" x14ac:dyDescent="0.2">
      <c r="B210" s="32"/>
      <c r="C210" s="176" t="s">
        <v>406</v>
      </c>
      <c r="D210" s="176" t="s">
        <v>455</v>
      </c>
      <c r="E210" s="177" t="s">
        <v>1536</v>
      </c>
      <c r="F210" s="178" t="s">
        <v>1537</v>
      </c>
      <c r="G210" s="179" t="s">
        <v>365</v>
      </c>
      <c r="H210" s="180">
        <v>30.45</v>
      </c>
      <c r="I210" s="181"/>
      <c r="J210" s="182">
        <f>ROUND(I210*H210,2)</f>
        <v>0</v>
      </c>
      <c r="K210" s="178" t="s">
        <v>195</v>
      </c>
      <c r="L210" s="183"/>
      <c r="M210" s="184" t="s">
        <v>1</v>
      </c>
      <c r="N210" s="185" t="s">
        <v>42</v>
      </c>
      <c r="P210" s="145">
        <f>O210*H210</f>
        <v>0</v>
      </c>
      <c r="Q210" s="145">
        <v>2.7999999999999998E-4</v>
      </c>
      <c r="R210" s="145">
        <f>Q210*H210</f>
        <v>8.5259999999999989E-3</v>
      </c>
      <c r="S210" s="145">
        <v>0</v>
      </c>
      <c r="T210" s="146">
        <f>S210*H210</f>
        <v>0</v>
      </c>
      <c r="AR210" s="147" t="s">
        <v>236</v>
      </c>
      <c r="AT210" s="147" t="s">
        <v>455</v>
      </c>
      <c r="AU210" s="147" t="s">
        <v>87</v>
      </c>
      <c r="AY210" s="17" t="s">
        <v>185</v>
      </c>
      <c r="BE210" s="148">
        <f>IF(N210="základní",J210,0)</f>
        <v>0</v>
      </c>
      <c r="BF210" s="148">
        <f>IF(N210="snížená",J210,0)</f>
        <v>0</v>
      </c>
      <c r="BG210" s="148">
        <f>IF(N210="zákl. přenesená",J210,0)</f>
        <v>0</v>
      </c>
      <c r="BH210" s="148">
        <f>IF(N210="sníž. přenesená",J210,0)</f>
        <v>0</v>
      </c>
      <c r="BI210" s="148">
        <f>IF(N210="nulová",J210,0)</f>
        <v>0</v>
      </c>
      <c r="BJ210" s="17" t="s">
        <v>85</v>
      </c>
      <c r="BK210" s="148">
        <f>ROUND(I210*H210,2)</f>
        <v>0</v>
      </c>
      <c r="BL210" s="17" t="s">
        <v>184</v>
      </c>
      <c r="BM210" s="147" t="s">
        <v>1538</v>
      </c>
    </row>
    <row r="211" spans="2:65" s="1" customFormat="1" x14ac:dyDescent="0.2">
      <c r="B211" s="32"/>
      <c r="D211" s="149" t="s">
        <v>198</v>
      </c>
      <c r="F211" s="150" t="s">
        <v>1537</v>
      </c>
      <c r="I211" s="151"/>
      <c r="L211" s="32"/>
      <c r="M211" s="152"/>
      <c r="T211" s="56"/>
      <c r="AT211" s="17" t="s">
        <v>198</v>
      </c>
      <c r="AU211" s="17" t="s">
        <v>87</v>
      </c>
    </row>
    <row r="212" spans="2:65" s="13" customFormat="1" x14ac:dyDescent="0.2">
      <c r="B212" s="159"/>
      <c r="D212" s="149" t="s">
        <v>199</v>
      </c>
      <c r="E212" s="160" t="s">
        <v>1</v>
      </c>
      <c r="F212" s="161" t="s">
        <v>1737</v>
      </c>
      <c r="H212" s="162">
        <v>30</v>
      </c>
      <c r="I212" s="163"/>
      <c r="L212" s="159"/>
      <c r="M212" s="164"/>
      <c r="T212" s="165"/>
      <c r="AT212" s="160" t="s">
        <v>199</v>
      </c>
      <c r="AU212" s="160" t="s">
        <v>87</v>
      </c>
      <c r="AV212" s="13" t="s">
        <v>87</v>
      </c>
      <c r="AW212" s="13" t="s">
        <v>33</v>
      </c>
      <c r="AX212" s="13" t="s">
        <v>85</v>
      </c>
      <c r="AY212" s="160" t="s">
        <v>185</v>
      </c>
    </row>
    <row r="213" spans="2:65" s="12" customFormat="1" x14ac:dyDescent="0.2">
      <c r="B213" s="153"/>
      <c r="D213" s="149" t="s">
        <v>199</v>
      </c>
      <c r="E213" s="154" t="s">
        <v>1</v>
      </c>
      <c r="F213" s="155" t="s">
        <v>1540</v>
      </c>
      <c r="H213" s="154" t="s">
        <v>1</v>
      </c>
      <c r="I213" s="156"/>
      <c r="L213" s="153"/>
      <c r="M213" s="157"/>
      <c r="T213" s="158"/>
      <c r="AT213" s="154" t="s">
        <v>199</v>
      </c>
      <c r="AU213" s="154" t="s">
        <v>87</v>
      </c>
      <c r="AV213" s="12" t="s">
        <v>85</v>
      </c>
      <c r="AW213" s="12" t="s">
        <v>33</v>
      </c>
      <c r="AX213" s="12" t="s">
        <v>77</v>
      </c>
      <c r="AY213" s="154" t="s">
        <v>185</v>
      </c>
    </row>
    <row r="214" spans="2:65" s="13" customFormat="1" x14ac:dyDescent="0.2">
      <c r="B214" s="159"/>
      <c r="D214" s="149" t="s">
        <v>199</v>
      </c>
      <c r="F214" s="161" t="s">
        <v>1738</v>
      </c>
      <c r="H214" s="162">
        <v>30.45</v>
      </c>
      <c r="I214" s="163"/>
      <c r="L214" s="159"/>
      <c r="M214" s="164"/>
      <c r="T214" s="165"/>
      <c r="AT214" s="160" t="s">
        <v>199</v>
      </c>
      <c r="AU214" s="160" t="s">
        <v>87</v>
      </c>
      <c r="AV214" s="13" t="s">
        <v>87</v>
      </c>
      <c r="AW214" s="13" t="s">
        <v>4</v>
      </c>
      <c r="AX214" s="13" t="s">
        <v>85</v>
      </c>
      <c r="AY214" s="160" t="s">
        <v>185</v>
      </c>
    </row>
    <row r="215" spans="2:65" s="1" customFormat="1" ht="16.5" customHeight="1" x14ac:dyDescent="0.2">
      <c r="B215" s="32"/>
      <c r="C215" s="136" t="s">
        <v>412</v>
      </c>
      <c r="D215" s="136" t="s">
        <v>191</v>
      </c>
      <c r="E215" s="137" t="s">
        <v>1542</v>
      </c>
      <c r="F215" s="138" t="s">
        <v>1543</v>
      </c>
      <c r="G215" s="139" t="s">
        <v>365</v>
      </c>
      <c r="H215" s="140">
        <v>88</v>
      </c>
      <c r="I215" s="141"/>
      <c r="J215" s="142">
        <f>ROUND(I215*H215,2)</f>
        <v>0</v>
      </c>
      <c r="K215" s="138" t="s">
        <v>195</v>
      </c>
      <c r="L215" s="32"/>
      <c r="M215" s="143" t="s">
        <v>1</v>
      </c>
      <c r="N215" s="144" t="s">
        <v>42</v>
      </c>
      <c r="P215" s="145">
        <f>O215*H215</f>
        <v>0</v>
      </c>
      <c r="Q215" s="145">
        <v>0</v>
      </c>
      <c r="R215" s="145">
        <f>Q215*H215</f>
        <v>0</v>
      </c>
      <c r="S215" s="145">
        <v>0</v>
      </c>
      <c r="T215" s="146">
        <f>S215*H215</f>
        <v>0</v>
      </c>
      <c r="AR215" s="147" t="s">
        <v>184</v>
      </c>
      <c r="AT215" s="147" t="s">
        <v>191</v>
      </c>
      <c r="AU215" s="147" t="s">
        <v>87</v>
      </c>
      <c r="AY215" s="17" t="s">
        <v>185</v>
      </c>
      <c r="BE215" s="148">
        <f>IF(N215="základní",J215,0)</f>
        <v>0</v>
      </c>
      <c r="BF215" s="148">
        <f>IF(N215="snížená",J215,0)</f>
        <v>0</v>
      </c>
      <c r="BG215" s="148">
        <f>IF(N215="zákl. přenesená",J215,0)</f>
        <v>0</v>
      </c>
      <c r="BH215" s="148">
        <f>IF(N215="sníž. přenesená",J215,0)</f>
        <v>0</v>
      </c>
      <c r="BI215" s="148">
        <f>IF(N215="nulová",J215,0)</f>
        <v>0</v>
      </c>
      <c r="BJ215" s="17" t="s">
        <v>85</v>
      </c>
      <c r="BK215" s="148">
        <f>ROUND(I215*H215,2)</f>
        <v>0</v>
      </c>
      <c r="BL215" s="17" t="s">
        <v>184</v>
      </c>
      <c r="BM215" s="147" t="s">
        <v>1544</v>
      </c>
    </row>
    <row r="216" spans="2:65" s="1" customFormat="1" x14ac:dyDescent="0.2">
      <c r="B216" s="32"/>
      <c r="D216" s="149" t="s">
        <v>198</v>
      </c>
      <c r="F216" s="150" t="s">
        <v>1545</v>
      </c>
      <c r="I216" s="151"/>
      <c r="L216" s="32"/>
      <c r="M216" s="152"/>
      <c r="T216" s="56"/>
      <c r="AT216" s="17" t="s">
        <v>198</v>
      </c>
      <c r="AU216" s="17" t="s">
        <v>87</v>
      </c>
    </row>
    <row r="217" spans="2:65" s="12" customFormat="1" x14ac:dyDescent="0.2">
      <c r="B217" s="153"/>
      <c r="D217" s="149" t="s">
        <v>199</v>
      </c>
      <c r="E217" s="154" t="s">
        <v>1</v>
      </c>
      <c r="F217" s="155" t="s">
        <v>1739</v>
      </c>
      <c r="H217" s="154" t="s">
        <v>1</v>
      </c>
      <c r="I217" s="156"/>
      <c r="L217" s="153"/>
      <c r="M217" s="157"/>
      <c r="T217" s="158"/>
      <c r="AT217" s="154" t="s">
        <v>199</v>
      </c>
      <c r="AU217" s="154" t="s">
        <v>87</v>
      </c>
      <c r="AV217" s="12" t="s">
        <v>85</v>
      </c>
      <c r="AW217" s="12" t="s">
        <v>33</v>
      </c>
      <c r="AX217" s="12" t="s">
        <v>77</v>
      </c>
      <c r="AY217" s="154" t="s">
        <v>185</v>
      </c>
    </row>
    <row r="218" spans="2:65" s="12" customFormat="1" x14ac:dyDescent="0.2">
      <c r="B218" s="153"/>
      <c r="D218" s="149" t="s">
        <v>199</v>
      </c>
      <c r="E218" s="154" t="s">
        <v>1</v>
      </c>
      <c r="F218" s="155" t="s">
        <v>1547</v>
      </c>
      <c r="H218" s="154" t="s">
        <v>1</v>
      </c>
      <c r="I218" s="156"/>
      <c r="L218" s="153"/>
      <c r="M218" s="157"/>
      <c r="T218" s="158"/>
      <c r="AT218" s="154" t="s">
        <v>199</v>
      </c>
      <c r="AU218" s="154" t="s">
        <v>87</v>
      </c>
      <c r="AV218" s="12" t="s">
        <v>85</v>
      </c>
      <c r="AW218" s="12" t="s">
        <v>33</v>
      </c>
      <c r="AX218" s="12" t="s">
        <v>77</v>
      </c>
      <c r="AY218" s="154" t="s">
        <v>185</v>
      </c>
    </row>
    <row r="219" spans="2:65" s="13" customFormat="1" x14ac:dyDescent="0.2">
      <c r="B219" s="159"/>
      <c r="D219" s="149" t="s">
        <v>199</v>
      </c>
      <c r="E219" s="160" t="s">
        <v>1</v>
      </c>
      <c r="F219" s="161" t="s">
        <v>1740</v>
      </c>
      <c r="H219" s="162">
        <v>88</v>
      </c>
      <c r="I219" s="163"/>
      <c r="L219" s="159"/>
      <c r="M219" s="164"/>
      <c r="T219" s="165"/>
      <c r="AT219" s="160" t="s">
        <v>199</v>
      </c>
      <c r="AU219" s="160" t="s">
        <v>87</v>
      </c>
      <c r="AV219" s="13" t="s">
        <v>87</v>
      </c>
      <c r="AW219" s="13" t="s">
        <v>33</v>
      </c>
      <c r="AX219" s="13" t="s">
        <v>85</v>
      </c>
      <c r="AY219" s="160" t="s">
        <v>185</v>
      </c>
    </row>
    <row r="220" spans="2:65" s="1" customFormat="1" ht="16.5" customHeight="1" x14ac:dyDescent="0.2">
      <c r="B220" s="32"/>
      <c r="C220" s="176" t="s">
        <v>7</v>
      </c>
      <c r="D220" s="176" t="s">
        <v>455</v>
      </c>
      <c r="E220" s="177" t="s">
        <v>1549</v>
      </c>
      <c r="F220" s="178" t="s">
        <v>1550</v>
      </c>
      <c r="G220" s="179" t="s">
        <v>365</v>
      </c>
      <c r="H220" s="180">
        <v>89.32</v>
      </c>
      <c r="I220" s="181"/>
      <c r="J220" s="182">
        <f>ROUND(I220*H220,2)</f>
        <v>0</v>
      </c>
      <c r="K220" s="178" t="s">
        <v>195</v>
      </c>
      <c r="L220" s="183"/>
      <c r="M220" s="184" t="s">
        <v>1</v>
      </c>
      <c r="N220" s="185" t="s">
        <v>42</v>
      </c>
      <c r="P220" s="145">
        <f>O220*H220</f>
        <v>0</v>
      </c>
      <c r="Q220" s="145">
        <v>1.06E-3</v>
      </c>
      <c r="R220" s="145">
        <f>Q220*H220</f>
        <v>9.4679199999999991E-2</v>
      </c>
      <c r="S220" s="145">
        <v>0</v>
      </c>
      <c r="T220" s="146">
        <f>S220*H220</f>
        <v>0</v>
      </c>
      <c r="AR220" s="147" t="s">
        <v>236</v>
      </c>
      <c r="AT220" s="147" t="s">
        <v>455</v>
      </c>
      <c r="AU220" s="147" t="s">
        <v>87</v>
      </c>
      <c r="AY220" s="17" t="s">
        <v>185</v>
      </c>
      <c r="BE220" s="148">
        <f>IF(N220="základní",J220,0)</f>
        <v>0</v>
      </c>
      <c r="BF220" s="148">
        <f>IF(N220="snížená",J220,0)</f>
        <v>0</v>
      </c>
      <c r="BG220" s="148">
        <f>IF(N220="zákl. přenesená",J220,0)</f>
        <v>0</v>
      </c>
      <c r="BH220" s="148">
        <f>IF(N220="sníž. přenesená",J220,0)</f>
        <v>0</v>
      </c>
      <c r="BI220" s="148">
        <f>IF(N220="nulová",J220,0)</f>
        <v>0</v>
      </c>
      <c r="BJ220" s="17" t="s">
        <v>85</v>
      </c>
      <c r="BK220" s="148">
        <f>ROUND(I220*H220,2)</f>
        <v>0</v>
      </c>
      <c r="BL220" s="17" t="s">
        <v>184</v>
      </c>
      <c r="BM220" s="147" t="s">
        <v>1551</v>
      </c>
    </row>
    <row r="221" spans="2:65" s="1" customFormat="1" x14ac:dyDescent="0.2">
      <c r="B221" s="32"/>
      <c r="D221" s="149" t="s">
        <v>198</v>
      </c>
      <c r="F221" s="150" t="s">
        <v>1550</v>
      </c>
      <c r="I221" s="151"/>
      <c r="L221" s="32"/>
      <c r="M221" s="152"/>
      <c r="T221" s="56"/>
      <c r="AT221" s="17" t="s">
        <v>198</v>
      </c>
      <c r="AU221" s="17" t="s">
        <v>87</v>
      </c>
    </row>
    <row r="222" spans="2:65" s="13" customFormat="1" x14ac:dyDescent="0.2">
      <c r="B222" s="159"/>
      <c r="D222" s="149" t="s">
        <v>199</v>
      </c>
      <c r="E222" s="160" t="s">
        <v>1</v>
      </c>
      <c r="F222" s="161" t="s">
        <v>1741</v>
      </c>
      <c r="H222" s="162">
        <v>88</v>
      </c>
      <c r="I222" s="163"/>
      <c r="L222" s="159"/>
      <c r="M222" s="164"/>
      <c r="T222" s="165"/>
      <c r="AT222" s="160" t="s">
        <v>199</v>
      </c>
      <c r="AU222" s="160" t="s">
        <v>87</v>
      </c>
      <c r="AV222" s="13" t="s">
        <v>87</v>
      </c>
      <c r="AW222" s="13" t="s">
        <v>33</v>
      </c>
      <c r="AX222" s="13" t="s">
        <v>85</v>
      </c>
      <c r="AY222" s="160" t="s">
        <v>185</v>
      </c>
    </row>
    <row r="223" spans="2:65" s="12" customFormat="1" x14ac:dyDescent="0.2">
      <c r="B223" s="153"/>
      <c r="D223" s="149" t="s">
        <v>199</v>
      </c>
      <c r="E223" s="154" t="s">
        <v>1</v>
      </c>
      <c r="F223" s="155" t="s">
        <v>1540</v>
      </c>
      <c r="H223" s="154" t="s">
        <v>1</v>
      </c>
      <c r="I223" s="156"/>
      <c r="L223" s="153"/>
      <c r="M223" s="157"/>
      <c r="T223" s="158"/>
      <c r="AT223" s="154" t="s">
        <v>199</v>
      </c>
      <c r="AU223" s="154" t="s">
        <v>87</v>
      </c>
      <c r="AV223" s="12" t="s">
        <v>85</v>
      </c>
      <c r="AW223" s="12" t="s">
        <v>33</v>
      </c>
      <c r="AX223" s="12" t="s">
        <v>77</v>
      </c>
      <c r="AY223" s="154" t="s">
        <v>185</v>
      </c>
    </row>
    <row r="224" spans="2:65" s="13" customFormat="1" x14ac:dyDescent="0.2">
      <c r="B224" s="159"/>
      <c r="D224" s="149" t="s">
        <v>199</v>
      </c>
      <c r="F224" s="161" t="s">
        <v>1742</v>
      </c>
      <c r="H224" s="162">
        <v>89.32</v>
      </c>
      <c r="I224" s="163"/>
      <c r="L224" s="159"/>
      <c r="M224" s="164"/>
      <c r="T224" s="165"/>
      <c r="AT224" s="160" t="s">
        <v>199</v>
      </c>
      <c r="AU224" s="160" t="s">
        <v>87</v>
      </c>
      <c r="AV224" s="13" t="s">
        <v>87</v>
      </c>
      <c r="AW224" s="13" t="s">
        <v>4</v>
      </c>
      <c r="AX224" s="13" t="s">
        <v>85</v>
      </c>
      <c r="AY224" s="160" t="s">
        <v>185</v>
      </c>
    </row>
    <row r="225" spans="2:65" s="1" customFormat="1" ht="16.5" customHeight="1" x14ac:dyDescent="0.2">
      <c r="B225" s="32"/>
      <c r="C225" s="136" t="s">
        <v>424</v>
      </c>
      <c r="D225" s="136" t="s">
        <v>191</v>
      </c>
      <c r="E225" s="137" t="s">
        <v>1554</v>
      </c>
      <c r="F225" s="138" t="s">
        <v>1555</v>
      </c>
      <c r="G225" s="139" t="s">
        <v>365</v>
      </c>
      <c r="H225" s="140">
        <v>86.03</v>
      </c>
      <c r="I225" s="141"/>
      <c r="J225" s="142">
        <f>ROUND(I225*H225,2)</f>
        <v>0</v>
      </c>
      <c r="K225" s="138" t="s">
        <v>195</v>
      </c>
      <c r="L225" s="32"/>
      <c r="M225" s="143" t="s">
        <v>1</v>
      </c>
      <c r="N225" s="144" t="s">
        <v>42</v>
      </c>
      <c r="P225" s="145">
        <f>O225*H225</f>
        <v>0</v>
      </c>
      <c r="Q225" s="145">
        <v>0</v>
      </c>
      <c r="R225" s="145">
        <f>Q225*H225</f>
        <v>0</v>
      </c>
      <c r="S225" s="145">
        <v>0</v>
      </c>
      <c r="T225" s="146">
        <f>S225*H225</f>
        <v>0</v>
      </c>
      <c r="AR225" s="147" t="s">
        <v>184</v>
      </c>
      <c r="AT225" s="147" t="s">
        <v>191</v>
      </c>
      <c r="AU225" s="147" t="s">
        <v>87</v>
      </c>
      <c r="AY225" s="17" t="s">
        <v>185</v>
      </c>
      <c r="BE225" s="148">
        <f>IF(N225="základní",J225,0)</f>
        <v>0</v>
      </c>
      <c r="BF225" s="148">
        <f>IF(N225="snížená",J225,0)</f>
        <v>0</v>
      </c>
      <c r="BG225" s="148">
        <f>IF(N225="zákl. přenesená",J225,0)</f>
        <v>0</v>
      </c>
      <c r="BH225" s="148">
        <f>IF(N225="sníž. přenesená",J225,0)</f>
        <v>0</v>
      </c>
      <c r="BI225" s="148">
        <f>IF(N225="nulová",J225,0)</f>
        <v>0</v>
      </c>
      <c r="BJ225" s="17" t="s">
        <v>85</v>
      </c>
      <c r="BK225" s="148">
        <f>ROUND(I225*H225,2)</f>
        <v>0</v>
      </c>
      <c r="BL225" s="17" t="s">
        <v>184</v>
      </c>
      <c r="BM225" s="147" t="s">
        <v>1556</v>
      </c>
    </row>
    <row r="226" spans="2:65" s="1" customFormat="1" x14ac:dyDescent="0.2">
      <c r="B226" s="32"/>
      <c r="D226" s="149" t="s">
        <v>198</v>
      </c>
      <c r="F226" s="150" t="s">
        <v>1557</v>
      </c>
      <c r="I226" s="151"/>
      <c r="L226" s="32"/>
      <c r="M226" s="152"/>
      <c r="T226" s="56"/>
      <c r="AT226" s="17" t="s">
        <v>198</v>
      </c>
      <c r="AU226" s="17" t="s">
        <v>87</v>
      </c>
    </row>
    <row r="227" spans="2:65" s="13" customFormat="1" x14ac:dyDescent="0.2">
      <c r="B227" s="159"/>
      <c r="D227" s="149" t="s">
        <v>199</v>
      </c>
      <c r="E227" s="160" t="s">
        <v>1</v>
      </c>
      <c r="F227" s="161" t="s">
        <v>1743</v>
      </c>
      <c r="H227" s="162">
        <v>86.03</v>
      </c>
      <c r="I227" s="163"/>
      <c r="L227" s="159"/>
      <c r="M227" s="164"/>
      <c r="T227" s="165"/>
      <c r="AT227" s="160" t="s">
        <v>199</v>
      </c>
      <c r="AU227" s="160" t="s">
        <v>87</v>
      </c>
      <c r="AV227" s="13" t="s">
        <v>87</v>
      </c>
      <c r="AW227" s="13" t="s">
        <v>33</v>
      </c>
      <c r="AX227" s="13" t="s">
        <v>85</v>
      </c>
      <c r="AY227" s="160" t="s">
        <v>185</v>
      </c>
    </row>
    <row r="228" spans="2:65" s="12" customFormat="1" x14ac:dyDescent="0.2">
      <c r="B228" s="153"/>
      <c r="D228" s="149" t="s">
        <v>199</v>
      </c>
      <c r="E228" s="154" t="s">
        <v>1</v>
      </c>
      <c r="F228" s="155" t="s">
        <v>1559</v>
      </c>
      <c r="H228" s="154" t="s">
        <v>1</v>
      </c>
      <c r="I228" s="156"/>
      <c r="L228" s="153"/>
      <c r="M228" s="157"/>
      <c r="T228" s="158"/>
      <c r="AT228" s="154" t="s">
        <v>199</v>
      </c>
      <c r="AU228" s="154" t="s">
        <v>87</v>
      </c>
      <c r="AV228" s="12" t="s">
        <v>85</v>
      </c>
      <c r="AW228" s="12" t="s">
        <v>33</v>
      </c>
      <c r="AX228" s="12" t="s">
        <v>77</v>
      </c>
      <c r="AY228" s="154" t="s">
        <v>185</v>
      </c>
    </row>
    <row r="229" spans="2:65" s="12" customFormat="1" x14ac:dyDescent="0.2">
      <c r="B229" s="153"/>
      <c r="D229" s="149" t="s">
        <v>199</v>
      </c>
      <c r="E229" s="154" t="s">
        <v>1</v>
      </c>
      <c r="F229" s="155" t="s">
        <v>1560</v>
      </c>
      <c r="H229" s="154" t="s">
        <v>1</v>
      </c>
      <c r="I229" s="156"/>
      <c r="L229" s="153"/>
      <c r="M229" s="157"/>
      <c r="T229" s="158"/>
      <c r="AT229" s="154" t="s">
        <v>199</v>
      </c>
      <c r="AU229" s="154" t="s">
        <v>87</v>
      </c>
      <c r="AV229" s="12" t="s">
        <v>85</v>
      </c>
      <c r="AW229" s="12" t="s">
        <v>33</v>
      </c>
      <c r="AX229" s="12" t="s">
        <v>77</v>
      </c>
      <c r="AY229" s="154" t="s">
        <v>185</v>
      </c>
    </row>
    <row r="230" spans="2:65" s="12" customFormat="1" x14ac:dyDescent="0.2">
      <c r="B230" s="153"/>
      <c r="D230" s="149" t="s">
        <v>199</v>
      </c>
      <c r="E230" s="154" t="s">
        <v>1</v>
      </c>
      <c r="F230" s="155" t="s">
        <v>1561</v>
      </c>
      <c r="H230" s="154" t="s">
        <v>1</v>
      </c>
      <c r="I230" s="156"/>
      <c r="L230" s="153"/>
      <c r="M230" s="157"/>
      <c r="T230" s="158"/>
      <c r="AT230" s="154" t="s">
        <v>199</v>
      </c>
      <c r="AU230" s="154" t="s">
        <v>87</v>
      </c>
      <c r="AV230" s="12" t="s">
        <v>85</v>
      </c>
      <c r="AW230" s="12" t="s">
        <v>33</v>
      </c>
      <c r="AX230" s="12" t="s">
        <v>77</v>
      </c>
      <c r="AY230" s="154" t="s">
        <v>185</v>
      </c>
    </row>
    <row r="231" spans="2:65" s="1" customFormat="1" ht="16.5" customHeight="1" x14ac:dyDescent="0.2">
      <c r="B231" s="32"/>
      <c r="C231" s="176" t="s">
        <v>434</v>
      </c>
      <c r="D231" s="176" t="s">
        <v>455</v>
      </c>
      <c r="E231" s="177" t="s">
        <v>1562</v>
      </c>
      <c r="F231" s="178" t="s">
        <v>1563</v>
      </c>
      <c r="G231" s="179" t="s">
        <v>365</v>
      </c>
      <c r="H231" s="180">
        <v>87.32</v>
      </c>
      <c r="I231" s="181"/>
      <c r="J231" s="182">
        <f>ROUND(I231*H231,2)</f>
        <v>0</v>
      </c>
      <c r="K231" s="178" t="s">
        <v>195</v>
      </c>
      <c r="L231" s="183"/>
      <c r="M231" s="184" t="s">
        <v>1</v>
      </c>
      <c r="N231" s="185" t="s">
        <v>42</v>
      </c>
      <c r="P231" s="145">
        <f>O231*H231</f>
        <v>0</v>
      </c>
      <c r="Q231" s="145">
        <v>2.14E-3</v>
      </c>
      <c r="R231" s="145">
        <f>Q231*H231</f>
        <v>0.18686479999999997</v>
      </c>
      <c r="S231" s="145">
        <v>0</v>
      </c>
      <c r="T231" s="146">
        <f>S231*H231</f>
        <v>0</v>
      </c>
      <c r="AR231" s="147" t="s">
        <v>236</v>
      </c>
      <c r="AT231" s="147" t="s">
        <v>455</v>
      </c>
      <c r="AU231" s="147" t="s">
        <v>87</v>
      </c>
      <c r="AY231" s="17" t="s">
        <v>185</v>
      </c>
      <c r="BE231" s="148">
        <f>IF(N231="základní",J231,0)</f>
        <v>0</v>
      </c>
      <c r="BF231" s="148">
        <f>IF(N231="snížená",J231,0)</f>
        <v>0</v>
      </c>
      <c r="BG231" s="148">
        <f>IF(N231="zákl. přenesená",J231,0)</f>
        <v>0</v>
      </c>
      <c r="BH231" s="148">
        <f>IF(N231="sníž. přenesená",J231,0)</f>
        <v>0</v>
      </c>
      <c r="BI231" s="148">
        <f>IF(N231="nulová",J231,0)</f>
        <v>0</v>
      </c>
      <c r="BJ231" s="17" t="s">
        <v>85</v>
      </c>
      <c r="BK231" s="148">
        <f>ROUND(I231*H231,2)</f>
        <v>0</v>
      </c>
      <c r="BL231" s="17" t="s">
        <v>184</v>
      </c>
      <c r="BM231" s="147" t="s">
        <v>1564</v>
      </c>
    </row>
    <row r="232" spans="2:65" s="1" customFormat="1" x14ac:dyDescent="0.2">
      <c r="B232" s="32"/>
      <c r="D232" s="149" t="s">
        <v>198</v>
      </c>
      <c r="F232" s="150" t="s">
        <v>1563</v>
      </c>
      <c r="I232" s="151"/>
      <c r="L232" s="32"/>
      <c r="M232" s="152"/>
      <c r="T232" s="56"/>
      <c r="AT232" s="17" t="s">
        <v>198</v>
      </c>
      <c r="AU232" s="17" t="s">
        <v>87</v>
      </c>
    </row>
    <row r="233" spans="2:65" s="13" customFormat="1" x14ac:dyDescent="0.2">
      <c r="B233" s="159"/>
      <c r="D233" s="149" t="s">
        <v>199</v>
      </c>
      <c r="E233" s="160" t="s">
        <v>1</v>
      </c>
      <c r="F233" s="161" t="s">
        <v>1744</v>
      </c>
      <c r="H233" s="162">
        <v>86.03</v>
      </c>
      <c r="I233" s="163"/>
      <c r="L233" s="159"/>
      <c r="M233" s="164"/>
      <c r="T233" s="165"/>
      <c r="AT233" s="160" t="s">
        <v>199</v>
      </c>
      <c r="AU233" s="160" t="s">
        <v>87</v>
      </c>
      <c r="AV233" s="13" t="s">
        <v>87</v>
      </c>
      <c r="AW233" s="13" t="s">
        <v>33</v>
      </c>
      <c r="AX233" s="13" t="s">
        <v>85</v>
      </c>
      <c r="AY233" s="160" t="s">
        <v>185</v>
      </c>
    </row>
    <row r="234" spans="2:65" s="12" customFormat="1" x14ac:dyDescent="0.2">
      <c r="B234" s="153"/>
      <c r="D234" s="149" t="s">
        <v>199</v>
      </c>
      <c r="E234" s="154" t="s">
        <v>1</v>
      </c>
      <c r="F234" s="155" t="s">
        <v>1540</v>
      </c>
      <c r="H234" s="154" t="s">
        <v>1</v>
      </c>
      <c r="I234" s="156"/>
      <c r="L234" s="153"/>
      <c r="M234" s="157"/>
      <c r="T234" s="158"/>
      <c r="AT234" s="154" t="s">
        <v>199</v>
      </c>
      <c r="AU234" s="154" t="s">
        <v>87</v>
      </c>
      <c r="AV234" s="12" t="s">
        <v>85</v>
      </c>
      <c r="AW234" s="12" t="s">
        <v>33</v>
      </c>
      <c r="AX234" s="12" t="s">
        <v>77</v>
      </c>
      <c r="AY234" s="154" t="s">
        <v>185</v>
      </c>
    </row>
    <row r="235" spans="2:65" s="13" customFormat="1" x14ac:dyDescent="0.2">
      <c r="B235" s="159"/>
      <c r="D235" s="149" t="s">
        <v>199</v>
      </c>
      <c r="F235" s="161" t="s">
        <v>1745</v>
      </c>
      <c r="H235" s="162">
        <v>87.32</v>
      </c>
      <c r="I235" s="163"/>
      <c r="L235" s="159"/>
      <c r="M235" s="164"/>
      <c r="T235" s="165"/>
      <c r="AT235" s="160" t="s">
        <v>199</v>
      </c>
      <c r="AU235" s="160" t="s">
        <v>87</v>
      </c>
      <c r="AV235" s="13" t="s">
        <v>87</v>
      </c>
      <c r="AW235" s="13" t="s">
        <v>4</v>
      </c>
      <c r="AX235" s="13" t="s">
        <v>85</v>
      </c>
      <c r="AY235" s="160" t="s">
        <v>185</v>
      </c>
    </row>
    <row r="236" spans="2:65" s="1" customFormat="1" ht="16.5" customHeight="1" x14ac:dyDescent="0.2">
      <c r="B236" s="32"/>
      <c r="C236" s="136" t="s">
        <v>440</v>
      </c>
      <c r="D236" s="136" t="s">
        <v>191</v>
      </c>
      <c r="E236" s="137" t="s">
        <v>1746</v>
      </c>
      <c r="F236" s="138" t="s">
        <v>1747</v>
      </c>
      <c r="G236" s="139" t="s">
        <v>532</v>
      </c>
      <c r="H236" s="140">
        <v>1</v>
      </c>
      <c r="I236" s="141"/>
      <c r="J236" s="142">
        <f>ROUND(I236*H236,2)</f>
        <v>0</v>
      </c>
      <c r="K236" s="138" t="s">
        <v>195</v>
      </c>
      <c r="L236" s="32"/>
      <c r="M236" s="143" t="s">
        <v>1</v>
      </c>
      <c r="N236" s="144" t="s">
        <v>42</v>
      </c>
      <c r="P236" s="145">
        <f>O236*H236</f>
        <v>0</v>
      </c>
      <c r="Q236" s="145">
        <v>0</v>
      </c>
      <c r="R236" s="145">
        <f>Q236*H236</f>
        <v>0</v>
      </c>
      <c r="S236" s="145">
        <v>0</v>
      </c>
      <c r="T236" s="146">
        <f>S236*H236</f>
        <v>0</v>
      </c>
      <c r="AR236" s="147" t="s">
        <v>184</v>
      </c>
      <c r="AT236" s="147" t="s">
        <v>191</v>
      </c>
      <c r="AU236" s="147" t="s">
        <v>87</v>
      </c>
      <c r="AY236" s="17" t="s">
        <v>185</v>
      </c>
      <c r="BE236" s="148">
        <f>IF(N236="základní",J236,0)</f>
        <v>0</v>
      </c>
      <c r="BF236" s="148">
        <f>IF(N236="snížená",J236,0)</f>
        <v>0</v>
      </c>
      <c r="BG236" s="148">
        <f>IF(N236="zákl. přenesená",J236,0)</f>
        <v>0</v>
      </c>
      <c r="BH236" s="148">
        <f>IF(N236="sníž. přenesená",J236,0)</f>
        <v>0</v>
      </c>
      <c r="BI236" s="148">
        <f>IF(N236="nulová",J236,0)</f>
        <v>0</v>
      </c>
      <c r="BJ236" s="17" t="s">
        <v>85</v>
      </c>
      <c r="BK236" s="148">
        <f>ROUND(I236*H236,2)</f>
        <v>0</v>
      </c>
      <c r="BL236" s="17" t="s">
        <v>184</v>
      </c>
      <c r="BM236" s="147" t="s">
        <v>1748</v>
      </c>
    </row>
    <row r="237" spans="2:65" s="1" customFormat="1" ht="19.2" x14ac:dyDescent="0.2">
      <c r="B237" s="32"/>
      <c r="D237" s="149" t="s">
        <v>198</v>
      </c>
      <c r="F237" s="150" t="s">
        <v>1749</v>
      </c>
      <c r="I237" s="151"/>
      <c r="L237" s="32"/>
      <c r="M237" s="152"/>
      <c r="T237" s="56"/>
      <c r="AT237" s="17" t="s">
        <v>198</v>
      </c>
      <c r="AU237" s="17" t="s">
        <v>87</v>
      </c>
    </row>
    <row r="238" spans="2:65" s="13" customFormat="1" x14ac:dyDescent="0.2">
      <c r="B238" s="159"/>
      <c r="D238" s="149" t="s">
        <v>199</v>
      </c>
      <c r="E238" s="160" t="s">
        <v>1</v>
      </c>
      <c r="F238" s="161" t="s">
        <v>1750</v>
      </c>
      <c r="H238" s="162">
        <v>1</v>
      </c>
      <c r="I238" s="163"/>
      <c r="L238" s="159"/>
      <c r="M238" s="164"/>
      <c r="T238" s="165"/>
      <c r="AT238" s="160" t="s">
        <v>199</v>
      </c>
      <c r="AU238" s="160" t="s">
        <v>87</v>
      </c>
      <c r="AV238" s="13" t="s">
        <v>87</v>
      </c>
      <c r="AW238" s="13" t="s">
        <v>33</v>
      </c>
      <c r="AX238" s="13" t="s">
        <v>85</v>
      </c>
      <c r="AY238" s="160" t="s">
        <v>185</v>
      </c>
    </row>
    <row r="239" spans="2:65" s="1" customFormat="1" ht="16.5" customHeight="1" x14ac:dyDescent="0.2">
      <c r="B239" s="32"/>
      <c r="C239" s="176" t="s">
        <v>447</v>
      </c>
      <c r="D239" s="176" t="s">
        <v>455</v>
      </c>
      <c r="E239" s="177" t="s">
        <v>1751</v>
      </c>
      <c r="F239" s="178" t="s">
        <v>1752</v>
      </c>
      <c r="G239" s="179" t="s">
        <v>532</v>
      </c>
      <c r="H239" s="180">
        <v>1</v>
      </c>
      <c r="I239" s="181"/>
      <c r="J239" s="182">
        <f>ROUND(I239*H239,2)</f>
        <v>0</v>
      </c>
      <c r="K239" s="178" t="s">
        <v>1</v>
      </c>
      <c r="L239" s="183"/>
      <c r="M239" s="184" t="s">
        <v>1</v>
      </c>
      <c r="N239" s="185" t="s">
        <v>42</v>
      </c>
      <c r="P239" s="145">
        <f>O239*H239</f>
        <v>0</v>
      </c>
      <c r="Q239" s="145">
        <v>6.8999999999999999E-3</v>
      </c>
      <c r="R239" s="145">
        <f>Q239*H239</f>
        <v>6.8999999999999999E-3</v>
      </c>
      <c r="S239" s="145">
        <v>0</v>
      </c>
      <c r="T239" s="146">
        <f>S239*H239</f>
        <v>0</v>
      </c>
      <c r="AR239" s="147" t="s">
        <v>236</v>
      </c>
      <c r="AT239" s="147" t="s">
        <v>455</v>
      </c>
      <c r="AU239" s="147" t="s">
        <v>87</v>
      </c>
      <c r="AY239" s="17" t="s">
        <v>185</v>
      </c>
      <c r="BE239" s="148">
        <f>IF(N239="základní",J239,0)</f>
        <v>0</v>
      </c>
      <c r="BF239" s="148">
        <f>IF(N239="snížená",J239,0)</f>
        <v>0</v>
      </c>
      <c r="BG239" s="148">
        <f>IF(N239="zákl. přenesená",J239,0)</f>
        <v>0</v>
      </c>
      <c r="BH239" s="148">
        <f>IF(N239="sníž. přenesená",J239,0)</f>
        <v>0</v>
      </c>
      <c r="BI239" s="148">
        <f>IF(N239="nulová",J239,0)</f>
        <v>0</v>
      </c>
      <c r="BJ239" s="17" t="s">
        <v>85</v>
      </c>
      <c r="BK239" s="148">
        <f>ROUND(I239*H239,2)</f>
        <v>0</v>
      </c>
      <c r="BL239" s="17" t="s">
        <v>184</v>
      </c>
      <c r="BM239" s="147" t="s">
        <v>1753</v>
      </c>
    </row>
    <row r="240" spans="2:65" s="1" customFormat="1" x14ac:dyDescent="0.2">
      <c r="B240" s="32"/>
      <c r="D240" s="149" t="s">
        <v>198</v>
      </c>
      <c r="F240" s="150" t="s">
        <v>1752</v>
      </c>
      <c r="I240" s="151"/>
      <c r="L240" s="32"/>
      <c r="M240" s="152"/>
      <c r="T240" s="56"/>
      <c r="AT240" s="17" t="s">
        <v>198</v>
      </c>
      <c r="AU240" s="17" t="s">
        <v>87</v>
      </c>
    </row>
    <row r="241" spans="2:65" s="13" customFormat="1" x14ac:dyDescent="0.2">
      <c r="B241" s="159"/>
      <c r="D241" s="149" t="s">
        <v>199</v>
      </c>
      <c r="E241" s="160" t="s">
        <v>1</v>
      </c>
      <c r="F241" s="161" t="s">
        <v>1579</v>
      </c>
      <c r="H241" s="162">
        <v>1</v>
      </c>
      <c r="I241" s="163"/>
      <c r="L241" s="159"/>
      <c r="M241" s="164"/>
      <c r="T241" s="165"/>
      <c r="AT241" s="160" t="s">
        <v>199</v>
      </c>
      <c r="AU241" s="160" t="s">
        <v>87</v>
      </c>
      <c r="AV241" s="13" t="s">
        <v>87</v>
      </c>
      <c r="AW241" s="13" t="s">
        <v>33</v>
      </c>
      <c r="AX241" s="13" t="s">
        <v>85</v>
      </c>
      <c r="AY241" s="160" t="s">
        <v>185</v>
      </c>
    </row>
    <row r="242" spans="2:65" s="1" customFormat="1" ht="16.5" customHeight="1" x14ac:dyDescent="0.2">
      <c r="B242" s="32"/>
      <c r="C242" s="136" t="s">
        <v>454</v>
      </c>
      <c r="D242" s="136" t="s">
        <v>191</v>
      </c>
      <c r="E242" s="137" t="s">
        <v>1746</v>
      </c>
      <c r="F242" s="138" t="s">
        <v>1747</v>
      </c>
      <c r="G242" s="139" t="s">
        <v>532</v>
      </c>
      <c r="H242" s="140">
        <v>1</v>
      </c>
      <c r="I242" s="141"/>
      <c r="J242" s="142">
        <f>ROUND(I242*H242,2)</f>
        <v>0</v>
      </c>
      <c r="K242" s="138" t="s">
        <v>195</v>
      </c>
      <c r="L242" s="32"/>
      <c r="M242" s="143" t="s">
        <v>1</v>
      </c>
      <c r="N242" s="144" t="s">
        <v>42</v>
      </c>
      <c r="P242" s="145">
        <f>O242*H242</f>
        <v>0</v>
      </c>
      <c r="Q242" s="145">
        <v>0</v>
      </c>
      <c r="R242" s="145">
        <f>Q242*H242</f>
        <v>0</v>
      </c>
      <c r="S242" s="145">
        <v>0</v>
      </c>
      <c r="T242" s="146">
        <f>S242*H242</f>
        <v>0</v>
      </c>
      <c r="AR242" s="147" t="s">
        <v>184</v>
      </c>
      <c r="AT242" s="147" t="s">
        <v>191</v>
      </c>
      <c r="AU242" s="147" t="s">
        <v>87</v>
      </c>
      <c r="AY242" s="17" t="s">
        <v>185</v>
      </c>
      <c r="BE242" s="148">
        <f>IF(N242="základní",J242,0)</f>
        <v>0</v>
      </c>
      <c r="BF242" s="148">
        <f>IF(N242="snížená",J242,0)</f>
        <v>0</v>
      </c>
      <c r="BG242" s="148">
        <f>IF(N242="zákl. přenesená",J242,0)</f>
        <v>0</v>
      </c>
      <c r="BH242" s="148">
        <f>IF(N242="sníž. přenesená",J242,0)</f>
        <v>0</v>
      </c>
      <c r="BI242" s="148">
        <f>IF(N242="nulová",J242,0)</f>
        <v>0</v>
      </c>
      <c r="BJ242" s="17" t="s">
        <v>85</v>
      </c>
      <c r="BK242" s="148">
        <f>ROUND(I242*H242,2)</f>
        <v>0</v>
      </c>
      <c r="BL242" s="17" t="s">
        <v>184</v>
      </c>
      <c r="BM242" s="147" t="s">
        <v>1754</v>
      </c>
    </row>
    <row r="243" spans="2:65" s="1" customFormat="1" ht="19.2" x14ac:dyDescent="0.2">
      <c r="B243" s="32"/>
      <c r="D243" s="149" t="s">
        <v>198</v>
      </c>
      <c r="F243" s="150" t="s">
        <v>1749</v>
      </c>
      <c r="I243" s="151"/>
      <c r="L243" s="32"/>
      <c r="M243" s="152"/>
      <c r="T243" s="56"/>
      <c r="AT243" s="17" t="s">
        <v>198</v>
      </c>
      <c r="AU243" s="17" t="s">
        <v>87</v>
      </c>
    </row>
    <row r="244" spans="2:65" s="13" customFormat="1" x14ac:dyDescent="0.2">
      <c r="B244" s="159"/>
      <c r="D244" s="149" t="s">
        <v>199</v>
      </c>
      <c r="E244" s="160" t="s">
        <v>1</v>
      </c>
      <c r="F244" s="161" t="s">
        <v>1755</v>
      </c>
      <c r="H244" s="162">
        <v>1</v>
      </c>
      <c r="I244" s="163"/>
      <c r="L244" s="159"/>
      <c r="M244" s="164"/>
      <c r="T244" s="165"/>
      <c r="AT244" s="160" t="s">
        <v>199</v>
      </c>
      <c r="AU244" s="160" t="s">
        <v>87</v>
      </c>
      <c r="AV244" s="13" t="s">
        <v>87</v>
      </c>
      <c r="AW244" s="13" t="s">
        <v>33</v>
      </c>
      <c r="AX244" s="13" t="s">
        <v>85</v>
      </c>
      <c r="AY244" s="160" t="s">
        <v>185</v>
      </c>
    </row>
    <row r="245" spans="2:65" s="1" customFormat="1" ht="16.5" customHeight="1" x14ac:dyDescent="0.2">
      <c r="B245" s="32"/>
      <c r="C245" s="176" t="s">
        <v>463</v>
      </c>
      <c r="D245" s="176" t="s">
        <v>455</v>
      </c>
      <c r="E245" s="177" t="s">
        <v>1756</v>
      </c>
      <c r="F245" s="178" t="s">
        <v>1757</v>
      </c>
      <c r="G245" s="179" t="s">
        <v>532</v>
      </c>
      <c r="H245" s="180">
        <v>1</v>
      </c>
      <c r="I245" s="181"/>
      <c r="J245" s="182">
        <f>ROUND(I245*H245,2)</f>
        <v>0</v>
      </c>
      <c r="K245" s="178" t="s">
        <v>1</v>
      </c>
      <c r="L245" s="183"/>
      <c r="M245" s="184" t="s">
        <v>1</v>
      </c>
      <c r="N245" s="185" t="s">
        <v>42</v>
      </c>
      <c r="P245" s="145">
        <f>O245*H245</f>
        <v>0</v>
      </c>
      <c r="Q245" s="145">
        <v>7.1000000000000004E-3</v>
      </c>
      <c r="R245" s="145">
        <f>Q245*H245</f>
        <v>7.1000000000000004E-3</v>
      </c>
      <c r="S245" s="145">
        <v>0</v>
      </c>
      <c r="T245" s="146">
        <f>S245*H245</f>
        <v>0</v>
      </c>
      <c r="AR245" s="147" t="s">
        <v>236</v>
      </c>
      <c r="AT245" s="147" t="s">
        <v>455</v>
      </c>
      <c r="AU245" s="147" t="s">
        <v>87</v>
      </c>
      <c r="AY245" s="17" t="s">
        <v>185</v>
      </c>
      <c r="BE245" s="148">
        <f>IF(N245="základní",J245,0)</f>
        <v>0</v>
      </c>
      <c r="BF245" s="148">
        <f>IF(N245="snížená",J245,0)</f>
        <v>0</v>
      </c>
      <c r="BG245" s="148">
        <f>IF(N245="zákl. přenesená",J245,0)</f>
        <v>0</v>
      </c>
      <c r="BH245" s="148">
        <f>IF(N245="sníž. přenesená",J245,0)</f>
        <v>0</v>
      </c>
      <c r="BI245" s="148">
        <f>IF(N245="nulová",J245,0)</f>
        <v>0</v>
      </c>
      <c r="BJ245" s="17" t="s">
        <v>85</v>
      </c>
      <c r="BK245" s="148">
        <f>ROUND(I245*H245,2)</f>
        <v>0</v>
      </c>
      <c r="BL245" s="17" t="s">
        <v>184</v>
      </c>
      <c r="BM245" s="147" t="s">
        <v>1758</v>
      </c>
    </row>
    <row r="246" spans="2:65" s="1" customFormat="1" x14ac:dyDescent="0.2">
      <c r="B246" s="32"/>
      <c r="D246" s="149" t="s">
        <v>198</v>
      </c>
      <c r="F246" s="150" t="s">
        <v>1757</v>
      </c>
      <c r="I246" s="151"/>
      <c r="L246" s="32"/>
      <c r="M246" s="152"/>
      <c r="T246" s="56"/>
      <c r="AT246" s="17" t="s">
        <v>198</v>
      </c>
      <c r="AU246" s="17" t="s">
        <v>87</v>
      </c>
    </row>
    <row r="247" spans="2:65" s="13" customFormat="1" x14ac:dyDescent="0.2">
      <c r="B247" s="159"/>
      <c r="D247" s="149" t="s">
        <v>199</v>
      </c>
      <c r="E247" s="160" t="s">
        <v>1</v>
      </c>
      <c r="F247" s="161" t="s">
        <v>1579</v>
      </c>
      <c r="H247" s="162">
        <v>1</v>
      </c>
      <c r="I247" s="163"/>
      <c r="L247" s="159"/>
      <c r="M247" s="164"/>
      <c r="T247" s="165"/>
      <c r="AT247" s="160" t="s">
        <v>199</v>
      </c>
      <c r="AU247" s="160" t="s">
        <v>87</v>
      </c>
      <c r="AV247" s="13" t="s">
        <v>87</v>
      </c>
      <c r="AW247" s="13" t="s">
        <v>33</v>
      </c>
      <c r="AX247" s="13" t="s">
        <v>85</v>
      </c>
      <c r="AY247" s="160" t="s">
        <v>185</v>
      </c>
    </row>
    <row r="248" spans="2:65" s="1" customFormat="1" ht="16.5" customHeight="1" x14ac:dyDescent="0.2">
      <c r="B248" s="32"/>
      <c r="C248" s="136" t="s">
        <v>480</v>
      </c>
      <c r="D248" s="136" t="s">
        <v>191</v>
      </c>
      <c r="E248" s="137" t="s">
        <v>1588</v>
      </c>
      <c r="F248" s="138" t="s">
        <v>1589</v>
      </c>
      <c r="G248" s="139" t="s">
        <v>532</v>
      </c>
      <c r="H248" s="140">
        <v>6</v>
      </c>
      <c r="I248" s="141"/>
      <c r="J248" s="142">
        <f>ROUND(I248*H248,2)</f>
        <v>0</v>
      </c>
      <c r="K248" s="138" t="s">
        <v>195</v>
      </c>
      <c r="L248" s="32"/>
      <c r="M248" s="143" t="s">
        <v>1</v>
      </c>
      <c r="N248" s="144" t="s">
        <v>42</v>
      </c>
      <c r="P248" s="145">
        <f>O248*H248</f>
        <v>0</v>
      </c>
      <c r="Q248" s="145">
        <v>2.0000000000000002E-5</v>
      </c>
      <c r="R248" s="145">
        <f>Q248*H248</f>
        <v>1.2000000000000002E-4</v>
      </c>
      <c r="S248" s="145">
        <v>2.6199999999999999E-3</v>
      </c>
      <c r="T248" s="146">
        <f>S248*H248</f>
        <v>1.5719999999999998E-2</v>
      </c>
      <c r="AR248" s="147" t="s">
        <v>184</v>
      </c>
      <c r="AT248" s="147" t="s">
        <v>191</v>
      </c>
      <c r="AU248" s="147" t="s">
        <v>87</v>
      </c>
      <c r="AY248" s="17" t="s">
        <v>185</v>
      </c>
      <c r="BE248" s="148">
        <f>IF(N248="základní",J248,0)</f>
        <v>0</v>
      </c>
      <c r="BF248" s="148">
        <f>IF(N248="snížená",J248,0)</f>
        <v>0</v>
      </c>
      <c r="BG248" s="148">
        <f>IF(N248="zákl. přenesená",J248,0)</f>
        <v>0</v>
      </c>
      <c r="BH248" s="148">
        <f>IF(N248="sníž. přenesená",J248,0)</f>
        <v>0</v>
      </c>
      <c r="BI248" s="148">
        <f>IF(N248="nulová",J248,0)</f>
        <v>0</v>
      </c>
      <c r="BJ248" s="17" t="s">
        <v>85</v>
      </c>
      <c r="BK248" s="148">
        <f>ROUND(I248*H248,2)</f>
        <v>0</v>
      </c>
      <c r="BL248" s="17" t="s">
        <v>184</v>
      </c>
      <c r="BM248" s="147" t="s">
        <v>1590</v>
      </c>
    </row>
    <row r="249" spans="2:65" s="1" customFormat="1" x14ac:dyDescent="0.2">
      <c r="B249" s="32"/>
      <c r="D249" s="149" t="s">
        <v>198</v>
      </c>
      <c r="F249" s="150" t="s">
        <v>1591</v>
      </c>
      <c r="I249" s="151"/>
      <c r="L249" s="32"/>
      <c r="M249" s="152"/>
      <c r="T249" s="56"/>
      <c r="AT249" s="17" t="s">
        <v>198</v>
      </c>
      <c r="AU249" s="17" t="s">
        <v>87</v>
      </c>
    </row>
    <row r="250" spans="2:65" s="12" customFormat="1" x14ac:dyDescent="0.2">
      <c r="B250" s="153"/>
      <c r="D250" s="149" t="s">
        <v>199</v>
      </c>
      <c r="E250" s="154" t="s">
        <v>1</v>
      </c>
      <c r="F250" s="155" t="s">
        <v>1592</v>
      </c>
      <c r="H250" s="154" t="s">
        <v>1</v>
      </c>
      <c r="I250" s="156"/>
      <c r="L250" s="153"/>
      <c r="M250" s="157"/>
      <c r="T250" s="158"/>
      <c r="AT250" s="154" t="s">
        <v>199</v>
      </c>
      <c r="AU250" s="154" t="s">
        <v>87</v>
      </c>
      <c r="AV250" s="12" t="s">
        <v>85</v>
      </c>
      <c r="AW250" s="12" t="s">
        <v>33</v>
      </c>
      <c r="AX250" s="12" t="s">
        <v>77</v>
      </c>
      <c r="AY250" s="154" t="s">
        <v>185</v>
      </c>
    </row>
    <row r="251" spans="2:65" s="13" customFormat="1" x14ac:dyDescent="0.2">
      <c r="B251" s="159"/>
      <c r="D251" s="149" t="s">
        <v>199</v>
      </c>
      <c r="E251" s="160" t="s">
        <v>1</v>
      </c>
      <c r="F251" s="161" t="s">
        <v>1759</v>
      </c>
      <c r="H251" s="162">
        <v>6</v>
      </c>
      <c r="I251" s="163"/>
      <c r="L251" s="159"/>
      <c r="M251" s="164"/>
      <c r="T251" s="165"/>
      <c r="AT251" s="160" t="s">
        <v>199</v>
      </c>
      <c r="AU251" s="160" t="s">
        <v>87</v>
      </c>
      <c r="AV251" s="13" t="s">
        <v>87</v>
      </c>
      <c r="AW251" s="13" t="s">
        <v>33</v>
      </c>
      <c r="AX251" s="13" t="s">
        <v>85</v>
      </c>
      <c r="AY251" s="160" t="s">
        <v>185</v>
      </c>
    </row>
    <row r="252" spans="2:65" s="1" customFormat="1" ht="16.5" customHeight="1" x14ac:dyDescent="0.2">
      <c r="B252" s="32"/>
      <c r="C252" s="176" t="s">
        <v>492</v>
      </c>
      <c r="D252" s="176" t="s">
        <v>455</v>
      </c>
      <c r="E252" s="177" t="s">
        <v>1594</v>
      </c>
      <c r="F252" s="178" t="s">
        <v>1595</v>
      </c>
      <c r="G252" s="179" t="s">
        <v>532</v>
      </c>
      <c r="H252" s="180">
        <v>6</v>
      </c>
      <c r="I252" s="181"/>
      <c r="J252" s="182">
        <f>ROUND(I252*H252,2)</f>
        <v>0</v>
      </c>
      <c r="K252" s="178" t="s">
        <v>195</v>
      </c>
      <c r="L252" s="183"/>
      <c r="M252" s="184" t="s">
        <v>1</v>
      </c>
      <c r="N252" s="185" t="s">
        <v>42</v>
      </c>
      <c r="P252" s="145">
        <f>O252*H252</f>
        <v>0</v>
      </c>
      <c r="Q252" s="145">
        <v>2.9999999999999997E-4</v>
      </c>
      <c r="R252" s="145">
        <f>Q252*H252</f>
        <v>1.8E-3</v>
      </c>
      <c r="S252" s="145">
        <v>0</v>
      </c>
      <c r="T252" s="146">
        <f>S252*H252</f>
        <v>0</v>
      </c>
      <c r="AR252" s="147" t="s">
        <v>236</v>
      </c>
      <c r="AT252" s="147" t="s">
        <v>455</v>
      </c>
      <c r="AU252" s="147" t="s">
        <v>87</v>
      </c>
      <c r="AY252" s="17" t="s">
        <v>185</v>
      </c>
      <c r="BE252" s="148">
        <f>IF(N252="základní",J252,0)</f>
        <v>0</v>
      </c>
      <c r="BF252" s="148">
        <f>IF(N252="snížená",J252,0)</f>
        <v>0</v>
      </c>
      <c r="BG252" s="148">
        <f>IF(N252="zákl. přenesená",J252,0)</f>
        <v>0</v>
      </c>
      <c r="BH252" s="148">
        <f>IF(N252="sníž. přenesená",J252,0)</f>
        <v>0</v>
      </c>
      <c r="BI252" s="148">
        <f>IF(N252="nulová",J252,0)</f>
        <v>0</v>
      </c>
      <c r="BJ252" s="17" t="s">
        <v>85</v>
      </c>
      <c r="BK252" s="148">
        <f>ROUND(I252*H252,2)</f>
        <v>0</v>
      </c>
      <c r="BL252" s="17" t="s">
        <v>184</v>
      </c>
      <c r="BM252" s="147" t="s">
        <v>1596</v>
      </c>
    </row>
    <row r="253" spans="2:65" s="1" customFormat="1" x14ac:dyDescent="0.2">
      <c r="B253" s="32"/>
      <c r="D253" s="149" t="s">
        <v>198</v>
      </c>
      <c r="F253" s="150" t="s">
        <v>1595</v>
      </c>
      <c r="I253" s="151"/>
      <c r="L253" s="32"/>
      <c r="M253" s="152"/>
      <c r="T253" s="56"/>
      <c r="AT253" s="17" t="s">
        <v>198</v>
      </c>
      <c r="AU253" s="17" t="s">
        <v>87</v>
      </c>
    </row>
    <row r="254" spans="2:65" s="13" customFormat="1" x14ac:dyDescent="0.2">
      <c r="B254" s="159"/>
      <c r="D254" s="149" t="s">
        <v>199</v>
      </c>
      <c r="E254" s="160" t="s">
        <v>1</v>
      </c>
      <c r="F254" s="161" t="s">
        <v>1760</v>
      </c>
      <c r="H254" s="162">
        <v>6</v>
      </c>
      <c r="I254" s="163"/>
      <c r="L254" s="159"/>
      <c r="M254" s="164"/>
      <c r="T254" s="165"/>
      <c r="AT254" s="160" t="s">
        <v>199</v>
      </c>
      <c r="AU254" s="160" t="s">
        <v>87</v>
      </c>
      <c r="AV254" s="13" t="s">
        <v>87</v>
      </c>
      <c r="AW254" s="13" t="s">
        <v>33</v>
      </c>
      <c r="AX254" s="13" t="s">
        <v>85</v>
      </c>
      <c r="AY254" s="160" t="s">
        <v>185</v>
      </c>
    </row>
    <row r="255" spans="2:65" s="1" customFormat="1" ht="16.5" customHeight="1" x14ac:dyDescent="0.2">
      <c r="B255" s="32"/>
      <c r="C255" s="176" t="s">
        <v>497</v>
      </c>
      <c r="D255" s="176" t="s">
        <v>455</v>
      </c>
      <c r="E255" s="177" t="s">
        <v>1598</v>
      </c>
      <c r="F255" s="178" t="s">
        <v>1599</v>
      </c>
      <c r="G255" s="179" t="s">
        <v>532</v>
      </c>
      <c r="H255" s="180">
        <v>6</v>
      </c>
      <c r="I255" s="181"/>
      <c r="J255" s="182">
        <f>ROUND(I255*H255,2)</f>
        <v>0</v>
      </c>
      <c r="K255" s="178" t="s">
        <v>1</v>
      </c>
      <c r="L255" s="183"/>
      <c r="M255" s="184" t="s">
        <v>1</v>
      </c>
      <c r="N255" s="185" t="s">
        <v>42</v>
      </c>
      <c r="P255" s="145">
        <f>O255*H255</f>
        <v>0</v>
      </c>
      <c r="Q255" s="145">
        <v>0</v>
      </c>
      <c r="R255" s="145">
        <f>Q255*H255</f>
        <v>0</v>
      </c>
      <c r="S255" s="145">
        <v>0</v>
      </c>
      <c r="T255" s="146">
        <f>S255*H255</f>
        <v>0</v>
      </c>
      <c r="AR255" s="147" t="s">
        <v>236</v>
      </c>
      <c r="AT255" s="147" t="s">
        <v>455</v>
      </c>
      <c r="AU255" s="147" t="s">
        <v>87</v>
      </c>
      <c r="AY255" s="17" t="s">
        <v>185</v>
      </c>
      <c r="BE255" s="148">
        <f>IF(N255="základní",J255,0)</f>
        <v>0</v>
      </c>
      <c r="BF255" s="148">
        <f>IF(N255="snížená",J255,0)</f>
        <v>0</v>
      </c>
      <c r="BG255" s="148">
        <f>IF(N255="zákl. přenesená",J255,0)</f>
        <v>0</v>
      </c>
      <c r="BH255" s="148">
        <f>IF(N255="sníž. přenesená",J255,0)</f>
        <v>0</v>
      </c>
      <c r="BI255" s="148">
        <f>IF(N255="nulová",J255,0)</f>
        <v>0</v>
      </c>
      <c r="BJ255" s="17" t="s">
        <v>85</v>
      </c>
      <c r="BK255" s="148">
        <f>ROUND(I255*H255,2)</f>
        <v>0</v>
      </c>
      <c r="BL255" s="17" t="s">
        <v>184</v>
      </c>
      <c r="BM255" s="147" t="s">
        <v>1600</v>
      </c>
    </row>
    <row r="256" spans="2:65" s="1" customFormat="1" x14ac:dyDescent="0.2">
      <c r="B256" s="32"/>
      <c r="D256" s="149" t="s">
        <v>198</v>
      </c>
      <c r="F256" s="150" t="s">
        <v>1599</v>
      </c>
      <c r="I256" s="151"/>
      <c r="L256" s="32"/>
      <c r="M256" s="152"/>
      <c r="T256" s="56"/>
      <c r="AT256" s="17" t="s">
        <v>198</v>
      </c>
      <c r="AU256" s="17" t="s">
        <v>87</v>
      </c>
    </row>
    <row r="257" spans="2:65" s="12" customFormat="1" x14ac:dyDescent="0.2">
      <c r="B257" s="153"/>
      <c r="D257" s="149" t="s">
        <v>199</v>
      </c>
      <c r="E257" s="154" t="s">
        <v>1</v>
      </c>
      <c r="F257" s="155" t="s">
        <v>1601</v>
      </c>
      <c r="H257" s="154" t="s">
        <v>1</v>
      </c>
      <c r="I257" s="156"/>
      <c r="L257" s="153"/>
      <c r="M257" s="157"/>
      <c r="T257" s="158"/>
      <c r="AT257" s="154" t="s">
        <v>199</v>
      </c>
      <c r="AU257" s="154" t="s">
        <v>87</v>
      </c>
      <c r="AV257" s="12" t="s">
        <v>85</v>
      </c>
      <c r="AW257" s="12" t="s">
        <v>33</v>
      </c>
      <c r="AX257" s="12" t="s">
        <v>77</v>
      </c>
      <c r="AY257" s="154" t="s">
        <v>185</v>
      </c>
    </row>
    <row r="258" spans="2:65" s="13" customFormat="1" x14ac:dyDescent="0.2">
      <c r="B258" s="159"/>
      <c r="D258" s="149" t="s">
        <v>199</v>
      </c>
      <c r="E258" s="160" t="s">
        <v>1</v>
      </c>
      <c r="F258" s="161" t="s">
        <v>1761</v>
      </c>
      <c r="H258" s="162">
        <v>6</v>
      </c>
      <c r="I258" s="163"/>
      <c r="L258" s="159"/>
      <c r="M258" s="164"/>
      <c r="T258" s="165"/>
      <c r="AT258" s="160" t="s">
        <v>199</v>
      </c>
      <c r="AU258" s="160" t="s">
        <v>87</v>
      </c>
      <c r="AV258" s="13" t="s">
        <v>87</v>
      </c>
      <c r="AW258" s="13" t="s">
        <v>33</v>
      </c>
      <c r="AX258" s="13" t="s">
        <v>85</v>
      </c>
      <c r="AY258" s="160" t="s">
        <v>185</v>
      </c>
    </row>
    <row r="259" spans="2:65" s="1" customFormat="1" ht="16.5" customHeight="1" x14ac:dyDescent="0.2">
      <c r="B259" s="32"/>
      <c r="C259" s="176" t="s">
        <v>506</v>
      </c>
      <c r="D259" s="176" t="s">
        <v>455</v>
      </c>
      <c r="E259" s="177" t="s">
        <v>1603</v>
      </c>
      <c r="F259" s="178" t="s">
        <v>1604</v>
      </c>
      <c r="G259" s="179" t="s">
        <v>365</v>
      </c>
      <c r="H259" s="180">
        <v>118</v>
      </c>
      <c r="I259" s="181"/>
      <c r="J259" s="182">
        <f>ROUND(I259*H259,2)</f>
        <v>0</v>
      </c>
      <c r="K259" s="178" t="s">
        <v>1</v>
      </c>
      <c r="L259" s="183"/>
      <c r="M259" s="184" t="s">
        <v>1</v>
      </c>
      <c r="N259" s="185" t="s">
        <v>42</v>
      </c>
      <c r="P259" s="145">
        <f>O259*H259</f>
        <v>0</v>
      </c>
      <c r="Q259" s="145">
        <v>0</v>
      </c>
      <c r="R259" s="145">
        <f>Q259*H259</f>
        <v>0</v>
      </c>
      <c r="S259" s="145">
        <v>0</v>
      </c>
      <c r="T259" s="146">
        <f>S259*H259</f>
        <v>0</v>
      </c>
      <c r="AR259" s="147" t="s">
        <v>236</v>
      </c>
      <c r="AT259" s="147" t="s">
        <v>455</v>
      </c>
      <c r="AU259" s="147" t="s">
        <v>87</v>
      </c>
      <c r="AY259" s="17" t="s">
        <v>185</v>
      </c>
      <c r="BE259" s="148">
        <f>IF(N259="základní",J259,0)</f>
        <v>0</v>
      </c>
      <c r="BF259" s="148">
        <f>IF(N259="snížená",J259,0)</f>
        <v>0</v>
      </c>
      <c r="BG259" s="148">
        <f>IF(N259="zákl. přenesená",J259,0)</f>
        <v>0</v>
      </c>
      <c r="BH259" s="148">
        <f>IF(N259="sníž. přenesená",J259,0)</f>
        <v>0</v>
      </c>
      <c r="BI259" s="148">
        <f>IF(N259="nulová",J259,0)</f>
        <v>0</v>
      </c>
      <c r="BJ259" s="17" t="s">
        <v>85</v>
      </c>
      <c r="BK259" s="148">
        <f>ROUND(I259*H259,2)</f>
        <v>0</v>
      </c>
      <c r="BL259" s="17" t="s">
        <v>184</v>
      </c>
      <c r="BM259" s="147" t="s">
        <v>1605</v>
      </c>
    </row>
    <row r="260" spans="2:65" s="1" customFormat="1" x14ac:dyDescent="0.2">
      <c r="B260" s="32"/>
      <c r="D260" s="149" t="s">
        <v>198</v>
      </c>
      <c r="F260" s="150" t="s">
        <v>1604</v>
      </c>
      <c r="I260" s="151"/>
      <c r="L260" s="32"/>
      <c r="M260" s="152"/>
      <c r="T260" s="56"/>
      <c r="AT260" s="17" t="s">
        <v>198</v>
      </c>
      <c r="AU260" s="17" t="s">
        <v>87</v>
      </c>
    </row>
    <row r="261" spans="2:65" s="13" customFormat="1" x14ac:dyDescent="0.2">
      <c r="B261" s="159"/>
      <c r="D261" s="149" t="s">
        <v>199</v>
      </c>
      <c r="E261" s="160" t="s">
        <v>1</v>
      </c>
      <c r="F261" s="161" t="s">
        <v>1762</v>
      </c>
      <c r="H261" s="162">
        <v>30</v>
      </c>
      <c r="I261" s="163"/>
      <c r="L261" s="159"/>
      <c r="M261" s="164"/>
      <c r="T261" s="165"/>
      <c r="AT261" s="160" t="s">
        <v>199</v>
      </c>
      <c r="AU261" s="160" t="s">
        <v>87</v>
      </c>
      <c r="AV261" s="13" t="s">
        <v>87</v>
      </c>
      <c r="AW261" s="13" t="s">
        <v>33</v>
      </c>
      <c r="AX261" s="13" t="s">
        <v>77</v>
      </c>
      <c r="AY261" s="160" t="s">
        <v>185</v>
      </c>
    </row>
    <row r="262" spans="2:65" s="13" customFormat="1" x14ac:dyDescent="0.2">
      <c r="B262" s="159"/>
      <c r="D262" s="149" t="s">
        <v>199</v>
      </c>
      <c r="E262" s="160" t="s">
        <v>1</v>
      </c>
      <c r="F262" s="161" t="s">
        <v>1763</v>
      </c>
      <c r="H262" s="162">
        <v>88</v>
      </c>
      <c r="I262" s="163"/>
      <c r="L262" s="159"/>
      <c r="M262" s="164"/>
      <c r="T262" s="165"/>
      <c r="AT262" s="160" t="s">
        <v>199</v>
      </c>
      <c r="AU262" s="160" t="s">
        <v>87</v>
      </c>
      <c r="AV262" s="13" t="s">
        <v>87</v>
      </c>
      <c r="AW262" s="13" t="s">
        <v>33</v>
      </c>
      <c r="AX262" s="13" t="s">
        <v>77</v>
      </c>
      <c r="AY262" s="160" t="s">
        <v>185</v>
      </c>
    </row>
    <row r="263" spans="2:65" s="14" customFormat="1" x14ac:dyDescent="0.2">
      <c r="B263" s="169"/>
      <c r="D263" s="149" t="s">
        <v>199</v>
      </c>
      <c r="E263" s="170" t="s">
        <v>1</v>
      </c>
      <c r="F263" s="171" t="s">
        <v>324</v>
      </c>
      <c r="H263" s="172">
        <v>118</v>
      </c>
      <c r="I263" s="173"/>
      <c r="L263" s="169"/>
      <c r="M263" s="174"/>
      <c r="T263" s="175"/>
      <c r="AT263" s="170" t="s">
        <v>199</v>
      </c>
      <c r="AU263" s="170" t="s">
        <v>87</v>
      </c>
      <c r="AV263" s="14" t="s">
        <v>184</v>
      </c>
      <c r="AW263" s="14" t="s">
        <v>33</v>
      </c>
      <c r="AX263" s="14" t="s">
        <v>85</v>
      </c>
      <c r="AY263" s="170" t="s">
        <v>185</v>
      </c>
    </row>
    <row r="264" spans="2:65" s="1" customFormat="1" ht="16.5" customHeight="1" x14ac:dyDescent="0.2">
      <c r="B264" s="32"/>
      <c r="C264" s="136" t="s">
        <v>514</v>
      </c>
      <c r="D264" s="136" t="s">
        <v>191</v>
      </c>
      <c r="E264" s="137" t="s">
        <v>1608</v>
      </c>
      <c r="F264" s="138" t="s">
        <v>1609</v>
      </c>
      <c r="G264" s="139" t="s">
        <v>532</v>
      </c>
      <c r="H264" s="140">
        <v>6</v>
      </c>
      <c r="I264" s="141"/>
      <c r="J264" s="142">
        <f>ROUND(I264*H264,2)</f>
        <v>0</v>
      </c>
      <c r="K264" s="138" t="s">
        <v>195</v>
      </c>
      <c r="L264" s="32"/>
      <c r="M264" s="143" t="s">
        <v>1</v>
      </c>
      <c r="N264" s="144" t="s">
        <v>42</v>
      </c>
      <c r="P264" s="145">
        <f>O264*H264</f>
        <v>0</v>
      </c>
      <c r="Q264" s="145">
        <v>0</v>
      </c>
      <c r="R264" s="145">
        <f>Q264*H264</f>
        <v>0</v>
      </c>
      <c r="S264" s="145">
        <v>0</v>
      </c>
      <c r="T264" s="146">
        <f>S264*H264</f>
        <v>0</v>
      </c>
      <c r="AR264" s="147" t="s">
        <v>184</v>
      </c>
      <c r="AT264" s="147" t="s">
        <v>191</v>
      </c>
      <c r="AU264" s="147" t="s">
        <v>87</v>
      </c>
      <c r="AY264" s="17" t="s">
        <v>185</v>
      </c>
      <c r="BE264" s="148">
        <f>IF(N264="základní",J264,0)</f>
        <v>0</v>
      </c>
      <c r="BF264" s="148">
        <f>IF(N264="snížená",J264,0)</f>
        <v>0</v>
      </c>
      <c r="BG264" s="148">
        <f>IF(N264="zákl. přenesená",J264,0)</f>
        <v>0</v>
      </c>
      <c r="BH264" s="148">
        <f>IF(N264="sníž. přenesená",J264,0)</f>
        <v>0</v>
      </c>
      <c r="BI264" s="148">
        <f>IF(N264="nulová",J264,0)</f>
        <v>0</v>
      </c>
      <c r="BJ264" s="17" t="s">
        <v>85</v>
      </c>
      <c r="BK264" s="148">
        <f>ROUND(I264*H264,2)</f>
        <v>0</v>
      </c>
      <c r="BL264" s="17" t="s">
        <v>184</v>
      </c>
      <c r="BM264" s="147" t="s">
        <v>1610</v>
      </c>
    </row>
    <row r="265" spans="2:65" s="1" customFormat="1" ht="19.2" x14ac:dyDescent="0.2">
      <c r="B265" s="32"/>
      <c r="D265" s="149" t="s">
        <v>198</v>
      </c>
      <c r="F265" s="150" t="s">
        <v>1611</v>
      </c>
      <c r="I265" s="151"/>
      <c r="L265" s="32"/>
      <c r="M265" s="152"/>
      <c r="T265" s="56"/>
      <c r="AT265" s="17" t="s">
        <v>198</v>
      </c>
      <c r="AU265" s="17" t="s">
        <v>87</v>
      </c>
    </row>
    <row r="266" spans="2:65" s="13" customFormat="1" x14ac:dyDescent="0.2">
      <c r="B266" s="159"/>
      <c r="D266" s="149" t="s">
        <v>199</v>
      </c>
      <c r="E266" s="160" t="s">
        <v>1</v>
      </c>
      <c r="F266" s="161" t="s">
        <v>1764</v>
      </c>
      <c r="H266" s="162">
        <v>6</v>
      </c>
      <c r="I266" s="163"/>
      <c r="L266" s="159"/>
      <c r="M266" s="164"/>
      <c r="T266" s="165"/>
      <c r="AT266" s="160" t="s">
        <v>199</v>
      </c>
      <c r="AU266" s="160" t="s">
        <v>87</v>
      </c>
      <c r="AV266" s="13" t="s">
        <v>87</v>
      </c>
      <c r="AW266" s="13" t="s">
        <v>33</v>
      </c>
      <c r="AX266" s="13" t="s">
        <v>85</v>
      </c>
      <c r="AY266" s="160" t="s">
        <v>185</v>
      </c>
    </row>
    <row r="267" spans="2:65" s="1" customFormat="1" ht="16.5" customHeight="1" x14ac:dyDescent="0.2">
      <c r="B267" s="32"/>
      <c r="C267" s="176" t="s">
        <v>522</v>
      </c>
      <c r="D267" s="176" t="s">
        <v>455</v>
      </c>
      <c r="E267" s="177" t="s">
        <v>1613</v>
      </c>
      <c r="F267" s="178" t="s">
        <v>1614</v>
      </c>
      <c r="G267" s="179" t="s">
        <v>532</v>
      </c>
      <c r="H267" s="180">
        <v>6</v>
      </c>
      <c r="I267" s="181"/>
      <c r="J267" s="182">
        <f>ROUND(I267*H267,2)</f>
        <v>0</v>
      </c>
      <c r="K267" s="178" t="s">
        <v>1</v>
      </c>
      <c r="L267" s="183"/>
      <c r="M267" s="184" t="s">
        <v>1</v>
      </c>
      <c r="N267" s="185" t="s">
        <v>42</v>
      </c>
      <c r="P267" s="145">
        <f>O267*H267</f>
        <v>0</v>
      </c>
      <c r="Q267" s="145">
        <v>3.5200000000000001E-3</v>
      </c>
      <c r="R267" s="145">
        <f>Q267*H267</f>
        <v>2.112E-2</v>
      </c>
      <c r="S267" s="145">
        <v>0</v>
      </c>
      <c r="T267" s="146">
        <f>S267*H267</f>
        <v>0</v>
      </c>
      <c r="AR267" s="147" t="s">
        <v>236</v>
      </c>
      <c r="AT267" s="147" t="s">
        <v>455</v>
      </c>
      <c r="AU267" s="147" t="s">
        <v>87</v>
      </c>
      <c r="AY267" s="17" t="s">
        <v>185</v>
      </c>
      <c r="BE267" s="148">
        <f>IF(N267="základní",J267,0)</f>
        <v>0</v>
      </c>
      <c r="BF267" s="148">
        <f>IF(N267="snížená",J267,0)</f>
        <v>0</v>
      </c>
      <c r="BG267" s="148">
        <f>IF(N267="zákl. přenesená",J267,0)</f>
        <v>0</v>
      </c>
      <c r="BH267" s="148">
        <f>IF(N267="sníž. přenesená",J267,0)</f>
        <v>0</v>
      </c>
      <c r="BI267" s="148">
        <f>IF(N267="nulová",J267,0)</f>
        <v>0</v>
      </c>
      <c r="BJ267" s="17" t="s">
        <v>85</v>
      </c>
      <c r="BK267" s="148">
        <f>ROUND(I267*H267,2)</f>
        <v>0</v>
      </c>
      <c r="BL267" s="17" t="s">
        <v>184</v>
      </c>
      <c r="BM267" s="147" t="s">
        <v>1615</v>
      </c>
    </row>
    <row r="268" spans="2:65" s="1" customFormat="1" x14ac:dyDescent="0.2">
      <c r="B268" s="32"/>
      <c r="D268" s="149" t="s">
        <v>198</v>
      </c>
      <c r="F268" s="150" t="s">
        <v>1614</v>
      </c>
      <c r="I268" s="151"/>
      <c r="L268" s="32"/>
      <c r="M268" s="152"/>
      <c r="T268" s="56"/>
      <c r="AT268" s="17" t="s">
        <v>198</v>
      </c>
      <c r="AU268" s="17" t="s">
        <v>87</v>
      </c>
    </row>
    <row r="269" spans="2:65" s="13" customFormat="1" x14ac:dyDescent="0.2">
      <c r="B269" s="159"/>
      <c r="D269" s="149" t="s">
        <v>199</v>
      </c>
      <c r="E269" s="160" t="s">
        <v>1</v>
      </c>
      <c r="F269" s="161" t="s">
        <v>1760</v>
      </c>
      <c r="H269" s="162">
        <v>6</v>
      </c>
      <c r="I269" s="163"/>
      <c r="L269" s="159"/>
      <c r="M269" s="164"/>
      <c r="T269" s="165"/>
      <c r="AT269" s="160" t="s">
        <v>199</v>
      </c>
      <c r="AU269" s="160" t="s">
        <v>87</v>
      </c>
      <c r="AV269" s="13" t="s">
        <v>87</v>
      </c>
      <c r="AW269" s="13" t="s">
        <v>33</v>
      </c>
      <c r="AX269" s="13" t="s">
        <v>85</v>
      </c>
      <c r="AY269" s="160" t="s">
        <v>185</v>
      </c>
    </row>
    <row r="270" spans="2:65" s="1" customFormat="1" ht="16.5" customHeight="1" x14ac:dyDescent="0.2">
      <c r="B270" s="32"/>
      <c r="C270" s="136" t="s">
        <v>529</v>
      </c>
      <c r="D270" s="136" t="s">
        <v>191</v>
      </c>
      <c r="E270" s="137" t="s">
        <v>1642</v>
      </c>
      <c r="F270" s="138" t="s">
        <v>1643</v>
      </c>
      <c r="G270" s="139" t="s">
        <v>365</v>
      </c>
      <c r="H270" s="140">
        <v>118</v>
      </c>
      <c r="I270" s="141"/>
      <c r="J270" s="142">
        <f>ROUND(I270*H270,2)</f>
        <v>0</v>
      </c>
      <c r="K270" s="138" t="s">
        <v>195</v>
      </c>
      <c r="L270" s="32"/>
      <c r="M270" s="143" t="s">
        <v>1</v>
      </c>
      <c r="N270" s="144" t="s">
        <v>42</v>
      </c>
      <c r="P270" s="145">
        <f>O270*H270</f>
        <v>0</v>
      </c>
      <c r="Q270" s="145">
        <v>0</v>
      </c>
      <c r="R270" s="145">
        <f>Q270*H270</f>
        <v>0</v>
      </c>
      <c r="S270" s="145">
        <v>0</v>
      </c>
      <c r="T270" s="146">
        <f>S270*H270</f>
        <v>0</v>
      </c>
      <c r="AR270" s="147" t="s">
        <v>184</v>
      </c>
      <c r="AT270" s="147" t="s">
        <v>191</v>
      </c>
      <c r="AU270" s="147" t="s">
        <v>87</v>
      </c>
      <c r="AY270" s="17" t="s">
        <v>185</v>
      </c>
      <c r="BE270" s="148">
        <f>IF(N270="základní",J270,0)</f>
        <v>0</v>
      </c>
      <c r="BF270" s="148">
        <f>IF(N270="snížená",J270,0)</f>
        <v>0</v>
      </c>
      <c r="BG270" s="148">
        <f>IF(N270="zákl. přenesená",J270,0)</f>
        <v>0</v>
      </c>
      <c r="BH270" s="148">
        <f>IF(N270="sníž. přenesená",J270,0)</f>
        <v>0</v>
      </c>
      <c r="BI270" s="148">
        <f>IF(N270="nulová",J270,0)</f>
        <v>0</v>
      </c>
      <c r="BJ270" s="17" t="s">
        <v>85</v>
      </c>
      <c r="BK270" s="148">
        <f>ROUND(I270*H270,2)</f>
        <v>0</v>
      </c>
      <c r="BL270" s="17" t="s">
        <v>184</v>
      </c>
      <c r="BM270" s="147" t="s">
        <v>1644</v>
      </c>
    </row>
    <row r="271" spans="2:65" s="1" customFormat="1" x14ac:dyDescent="0.2">
      <c r="B271" s="32"/>
      <c r="D271" s="149" t="s">
        <v>198</v>
      </c>
      <c r="F271" s="150" t="s">
        <v>1643</v>
      </c>
      <c r="I271" s="151"/>
      <c r="L271" s="32"/>
      <c r="M271" s="152"/>
      <c r="T271" s="56"/>
      <c r="AT271" s="17" t="s">
        <v>198</v>
      </c>
      <c r="AU271" s="17" t="s">
        <v>87</v>
      </c>
    </row>
    <row r="272" spans="2:65" s="13" customFormat="1" x14ac:dyDescent="0.2">
      <c r="B272" s="159"/>
      <c r="D272" s="149" t="s">
        <v>199</v>
      </c>
      <c r="E272" s="160" t="s">
        <v>1</v>
      </c>
      <c r="F272" s="161" t="s">
        <v>1762</v>
      </c>
      <c r="H272" s="162">
        <v>30</v>
      </c>
      <c r="I272" s="163"/>
      <c r="L272" s="159"/>
      <c r="M272" s="164"/>
      <c r="T272" s="165"/>
      <c r="AT272" s="160" t="s">
        <v>199</v>
      </c>
      <c r="AU272" s="160" t="s">
        <v>87</v>
      </c>
      <c r="AV272" s="13" t="s">
        <v>87</v>
      </c>
      <c r="AW272" s="13" t="s">
        <v>33</v>
      </c>
      <c r="AX272" s="13" t="s">
        <v>77</v>
      </c>
      <c r="AY272" s="160" t="s">
        <v>185</v>
      </c>
    </row>
    <row r="273" spans="2:65" s="13" customFormat="1" x14ac:dyDescent="0.2">
      <c r="B273" s="159"/>
      <c r="D273" s="149" t="s">
        <v>199</v>
      </c>
      <c r="E273" s="160" t="s">
        <v>1</v>
      </c>
      <c r="F273" s="161" t="s">
        <v>1765</v>
      </c>
      <c r="H273" s="162">
        <v>88</v>
      </c>
      <c r="I273" s="163"/>
      <c r="L273" s="159"/>
      <c r="M273" s="164"/>
      <c r="T273" s="165"/>
      <c r="AT273" s="160" t="s">
        <v>199</v>
      </c>
      <c r="AU273" s="160" t="s">
        <v>87</v>
      </c>
      <c r="AV273" s="13" t="s">
        <v>87</v>
      </c>
      <c r="AW273" s="13" t="s">
        <v>33</v>
      </c>
      <c r="AX273" s="13" t="s">
        <v>77</v>
      </c>
      <c r="AY273" s="160" t="s">
        <v>185</v>
      </c>
    </row>
    <row r="274" spans="2:65" s="14" customFormat="1" x14ac:dyDescent="0.2">
      <c r="B274" s="169"/>
      <c r="D274" s="149" t="s">
        <v>199</v>
      </c>
      <c r="E274" s="170" t="s">
        <v>1</v>
      </c>
      <c r="F274" s="171" t="s">
        <v>324</v>
      </c>
      <c r="H274" s="172">
        <v>118</v>
      </c>
      <c r="I274" s="173"/>
      <c r="L274" s="169"/>
      <c r="M274" s="174"/>
      <c r="T274" s="175"/>
      <c r="AT274" s="170" t="s">
        <v>199</v>
      </c>
      <c r="AU274" s="170" t="s">
        <v>87</v>
      </c>
      <c r="AV274" s="14" t="s">
        <v>184</v>
      </c>
      <c r="AW274" s="14" t="s">
        <v>33</v>
      </c>
      <c r="AX274" s="14" t="s">
        <v>85</v>
      </c>
      <c r="AY274" s="170" t="s">
        <v>185</v>
      </c>
    </row>
    <row r="275" spans="2:65" s="1" customFormat="1" ht="16.5" customHeight="1" x14ac:dyDescent="0.2">
      <c r="B275" s="32"/>
      <c r="C275" s="136" t="s">
        <v>537</v>
      </c>
      <c r="D275" s="136" t="s">
        <v>191</v>
      </c>
      <c r="E275" s="137" t="s">
        <v>1646</v>
      </c>
      <c r="F275" s="138" t="s">
        <v>1647</v>
      </c>
      <c r="G275" s="139" t="s">
        <v>365</v>
      </c>
      <c r="H275" s="140">
        <v>204.22</v>
      </c>
      <c r="I275" s="141"/>
      <c r="J275" s="142">
        <f>ROUND(I275*H275,2)</f>
        <v>0</v>
      </c>
      <c r="K275" s="138" t="s">
        <v>195</v>
      </c>
      <c r="L275" s="32"/>
      <c r="M275" s="143" t="s">
        <v>1</v>
      </c>
      <c r="N275" s="144" t="s">
        <v>42</v>
      </c>
      <c r="P275" s="145">
        <f>O275*H275</f>
        <v>0</v>
      </c>
      <c r="Q275" s="145">
        <v>0</v>
      </c>
      <c r="R275" s="145">
        <f>Q275*H275</f>
        <v>0</v>
      </c>
      <c r="S275" s="145">
        <v>0</v>
      </c>
      <c r="T275" s="146">
        <f>S275*H275</f>
        <v>0</v>
      </c>
      <c r="AR275" s="147" t="s">
        <v>184</v>
      </c>
      <c r="AT275" s="147" t="s">
        <v>191</v>
      </c>
      <c r="AU275" s="147" t="s">
        <v>87</v>
      </c>
      <c r="AY275" s="17" t="s">
        <v>185</v>
      </c>
      <c r="BE275" s="148">
        <f>IF(N275="základní",J275,0)</f>
        <v>0</v>
      </c>
      <c r="BF275" s="148">
        <f>IF(N275="snížená",J275,0)</f>
        <v>0</v>
      </c>
      <c r="BG275" s="148">
        <f>IF(N275="zákl. přenesená",J275,0)</f>
        <v>0</v>
      </c>
      <c r="BH275" s="148">
        <f>IF(N275="sníž. přenesená",J275,0)</f>
        <v>0</v>
      </c>
      <c r="BI275" s="148">
        <f>IF(N275="nulová",J275,0)</f>
        <v>0</v>
      </c>
      <c r="BJ275" s="17" t="s">
        <v>85</v>
      </c>
      <c r="BK275" s="148">
        <f>ROUND(I275*H275,2)</f>
        <v>0</v>
      </c>
      <c r="BL275" s="17" t="s">
        <v>184</v>
      </c>
      <c r="BM275" s="147" t="s">
        <v>1648</v>
      </c>
    </row>
    <row r="276" spans="2:65" s="1" customFormat="1" x14ac:dyDescent="0.2">
      <c r="B276" s="32"/>
      <c r="D276" s="149" t="s">
        <v>198</v>
      </c>
      <c r="F276" s="150" t="s">
        <v>1649</v>
      </c>
      <c r="I276" s="151"/>
      <c r="L276" s="32"/>
      <c r="M276" s="152"/>
      <c r="T276" s="56"/>
      <c r="AT276" s="17" t="s">
        <v>198</v>
      </c>
      <c r="AU276" s="17" t="s">
        <v>87</v>
      </c>
    </row>
    <row r="277" spans="2:65" s="13" customFormat="1" x14ac:dyDescent="0.2">
      <c r="B277" s="159"/>
      <c r="D277" s="149" t="s">
        <v>199</v>
      </c>
      <c r="E277" s="160" t="s">
        <v>1</v>
      </c>
      <c r="F277" s="161" t="s">
        <v>1762</v>
      </c>
      <c r="H277" s="162">
        <v>30</v>
      </c>
      <c r="I277" s="163"/>
      <c r="L277" s="159"/>
      <c r="M277" s="164"/>
      <c r="T277" s="165"/>
      <c r="AT277" s="160" t="s">
        <v>199</v>
      </c>
      <c r="AU277" s="160" t="s">
        <v>87</v>
      </c>
      <c r="AV277" s="13" t="s">
        <v>87</v>
      </c>
      <c r="AW277" s="13" t="s">
        <v>33</v>
      </c>
      <c r="AX277" s="13" t="s">
        <v>77</v>
      </c>
      <c r="AY277" s="160" t="s">
        <v>185</v>
      </c>
    </row>
    <row r="278" spans="2:65" s="13" customFormat="1" x14ac:dyDescent="0.2">
      <c r="B278" s="159"/>
      <c r="D278" s="149" t="s">
        <v>199</v>
      </c>
      <c r="E278" s="160" t="s">
        <v>1</v>
      </c>
      <c r="F278" s="161" t="s">
        <v>1765</v>
      </c>
      <c r="H278" s="162">
        <v>88</v>
      </c>
      <c r="I278" s="163"/>
      <c r="L278" s="159"/>
      <c r="M278" s="164"/>
      <c r="T278" s="165"/>
      <c r="AT278" s="160" t="s">
        <v>199</v>
      </c>
      <c r="AU278" s="160" t="s">
        <v>87</v>
      </c>
      <c r="AV278" s="13" t="s">
        <v>87</v>
      </c>
      <c r="AW278" s="13" t="s">
        <v>33</v>
      </c>
      <c r="AX278" s="13" t="s">
        <v>77</v>
      </c>
      <c r="AY278" s="160" t="s">
        <v>185</v>
      </c>
    </row>
    <row r="279" spans="2:65" s="13" customFormat="1" x14ac:dyDescent="0.2">
      <c r="B279" s="159"/>
      <c r="D279" s="149" t="s">
        <v>199</v>
      </c>
      <c r="E279" s="160" t="s">
        <v>1</v>
      </c>
      <c r="F279" s="161" t="s">
        <v>1766</v>
      </c>
      <c r="H279" s="162">
        <v>86.22</v>
      </c>
      <c r="I279" s="163"/>
      <c r="L279" s="159"/>
      <c r="M279" s="164"/>
      <c r="T279" s="165"/>
      <c r="AT279" s="160" t="s">
        <v>199</v>
      </c>
      <c r="AU279" s="160" t="s">
        <v>87</v>
      </c>
      <c r="AV279" s="13" t="s">
        <v>87</v>
      </c>
      <c r="AW279" s="13" t="s">
        <v>33</v>
      </c>
      <c r="AX279" s="13" t="s">
        <v>77</v>
      </c>
      <c r="AY279" s="160" t="s">
        <v>185</v>
      </c>
    </row>
    <row r="280" spans="2:65" s="14" customFormat="1" x14ac:dyDescent="0.2">
      <c r="B280" s="169"/>
      <c r="D280" s="149" t="s">
        <v>199</v>
      </c>
      <c r="E280" s="170" t="s">
        <v>1</v>
      </c>
      <c r="F280" s="171" t="s">
        <v>324</v>
      </c>
      <c r="H280" s="172">
        <v>204.22</v>
      </c>
      <c r="I280" s="173"/>
      <c r="L280" s="169"/>
      <c r="M280" s="174"/>
      <c r="T280" s="175"/>
      <c r="AT280" s="170" t="s">
        <v>199</v>
      </c>
      <c r="AU280" s="170" t="s">
        <v>87</v>
      </c>
      <c r="AV280" s="14" t="s">
        <v>184</v>
      </c>
      <c r="AW280" s="14" t="s">
        <v>33</v>
      </c>
      <c r="AX280" s="14" t="s">
        <v>85</v>
      </c>
      <c r="AY280" s="170" t="s">
        <v>185</v>
      </c>
    </row>
    <row r="281" spans="2:65" s="1" customFormat="1" ht="16.5" customHeight="1" x14ac:dyDescent="0.2">
      <c r="B281" s="32"/>
      <c r="C281" s="136" t="s">
        <v>543</v>
      </c>
      <c r="D281" s="136" t="s">
        <v>191</v>
      </c>
      <c r="E281" s="137" t="s">
        <v>1651</v>
      </c>
      <c r="F281" s="138" t="s">
        <v>1652</v>
      </c>
      <c r="G281" s="139" t="s">
        <v>365</v>
      </c>
      <c r="H281" s="140">
        <v>86.22</v>
      </c>
      <c r="I281" s="141"/>
      <c r="J281" s="142">
        <f>ROUND(I281*H281,2)</f>
        <v>0</v>
      </c>
      <c r="K281" s="138" t="s">
        <v>195</v>
      </c>
      <c r="L281" s="32"/>
      <c r="M281" s="143" t="s">
        <v>1</v>
      </c>
      <c r="N281" s="144" t="s">
        <v>42</v>
      </c>
      <c r="P281" s="145">
        <f>O281*H281</f>
        <v>0</v>
      </c>
      <c r="Q281" s="145">
        <v>0</v>
      </c>
      <c r="R281" s="145">
        <f>Q281*H281</f>
        <v>0</v>
      </c>
      <c r="S281" s="145">
        <v>0</v>
      </c>
      <c r="T281" s="146">
        <f>S281*H281</f>
        <v>0</v>
      </c>
      <c r="AR281" s="147" t="s">
        <v>184</v>
      </c>
      <c r="AT281" s="147" t="s">
        <v>191</v>
      </c>
      <c r="AU281" s="147" t="s">
        <v>87</v>
      </c>
      <c r="AY281" s="17" t="s">
        <v>185</v>
      </c>
      <c r="BE281" s="148">
        <f>IF(N281="základní",J281,0)</f>
        <v>0</v>
      </c>
      <c r="BF281" s="148">
        <f>IF(N281="snížená",J281,0)</f>
        <v>0</v>
      </c>
      <c r="BG281" s="148">
        <f>IF(N281="zákl. přenesená",J281,0)</f>
        <v>0</v>
      </c>
      <c r="BH281" s="148">
        <f>IF(N281="sníž. přenesená",J281,0)</f>
        <v>0</v>
      </c>
      <c r="BI281" s="148">
        <f>IF(N281="nulová",J281,0)</f>
        <v>0</v>
      </c>
      <c r="BJ281" s="17" t="s">
        <v>85</v>
      </c>
      <c r="BK281" s="148">
        <f>ROUND(I281*H281,2)</f>
        <v>0</v>
      </c>
      <c r="BL281" s="17" t="s">
        <v>184</v>
      </c>
      <c r="BM281" s="147" t="s">
        <v>1653</v>
      </c>
    </row>
    <row r="282" spans="2:65" s="1" customFormat="1" x14ac:dyDescent="0.2">
      <c r="B282" s="32"/>
      <c r="D282" s="149" t="s">
        <v>198</v>
      </c>
      <c r="F282" s="150" t="s">
        <v>1652</v>
      </c>
      <c r="I282" s="151"/>
      <c r="L282" s="32"/>
      <c r="M282" s="152"/>
      <c r="T282" s="56"/>
      <c r="AT282" s="17" t="s">
        <v>198</v>
      </c>
      <c r="AU282" s="17" t="s">
        <v>87</v>
      </c>
    </row>
    <row r="283" spans="2:65" s="13" customFormat="1" x14ac:dyDescent="0.2">
      <c r="B283" s="159"/>
      <c r="D283" s="149" t="s">
        <v>199</v>
      </c>
      <c r="E283" s="160" t="s">
        <v>1</v>
      </c>
      <c r="F283" s="161" t="s">
        <v>1766</v>
      </c>
      <c r="H283" s="162">
        <v>86.22</v>
      </c>
      <c r="I283" s="163"/>
      <c r="L283" s="159"/>
      <c r="M283" s="164"/>
      <c r="T283" s="165"/>
      <c r="AT283" s="160" t="s">
        <v>199</v>
      </c>
      <c r="AU283" s="160" t="s">
        <v>87</v>
      </c>
      <c r="AV283" s="13" t="s">
        <v>87</v>
      </c>
      <c r="AW283" s="13" t="s">
        <v>33</v>
      </c>
      <c r="AX283" s="13" t="s">
        <v>85</v>
      </c>
      <c r="AY283" s="160" t="s">
        <v>185</v>
      </c>
    </row>
    <row r="284" spans="2:65" s="1" customFormat="1" ht="16.5" customHeight="1" x14ac:dyDescent="0.2">
      <c r="B284" s="32"/>
      <c r="C284" s="136" t="s">
        <v>552</v>
      </c>
      <c r="D284" s="136" t="s">
        <v>191</v>
      </c>
      <c r="E284" s="137" t="s">
        <v>1654</v>
      </c>
      <c r="F284" s="138" t="s">
        <v>1655</v>
      </c>
      <c r="G284" s="139" t="s">
        <v>532</v>
      </c>
      <c r="H284" s="140">
        <v>1</v>
      </c>
      <c r="I284" s="141"/>
      <c r="J284" s="142">
        <f>ROUND(I284*H284,2)</f>
        <v>0</v>
      </c>
      <c r="K284" s="138" t="s">
        <v>195</v>
      </c>
      <c r="L284" s="32"/>
      <c r="M284" s="143" t="s">
        <v>1</v>
      </c>
      <c r="N284" s="144" t="s">
        <v>42</v>
      </c>
      <c r="P284" s="145">
        <f>O284*H284</f>
        <v>0</v>
      </c>
      <c r="Q284" s="145">
        <v>0.45937</v>
      </c>
      <c r="R284" s="145">
        <f>Q284*H284</f>
        <v>0.45937</v>
      </c>
      <c r="S284" s="145">
        <v>0</v>
      </c>
      <c r="T284" s="146">
        <f>S284*H284</f>
        <v>0</v>
      </c>
      <c r="AR284" s="147" t="s">
        <v>184</v>
      </c>
      <c r="AT284" s="147" t="s">
        <v>191</v>
      </c>
      <c r="AU284" s="147" t="s">
        <v>87</v>
      </c>
      <c r="AY284" s="17" t="s">
        <v>185</v>
      </c>
      <c r="BE284" s="148">
        <f>IF(N284="základní",J284,0)</f>
        <v>0</v>
      </c>
      <c r="BF284" s="148">
        <f>IF(N284="snížená",J284,0)</f>
        <v>0</v>
      </c>
      <c r="BG284" s="148">
        <f>IF(N284="zákl. přenesená",J284,0)</f>
        <v>0</v>
      </c>
      <c r="BH284" s="148">
        <f>IF(N284="sníž. přenesená",J284,0)</f>
        <v>0</v>
      </c>
      <c r="BI284" s="148">
        <f>IF(N284="nulová",J284,0)</f>
        <v>0</v>
      </c>
      <c r="BJ284" s="17" t="s">
        <v>85</v>
      </c>
      <c r="BK284" s="148">
        <f>ROUND(I284*H284,2)</f>
        <v>0</v>
      </c>
      <c r="BL284" s="17" t="s">
        <v>184</v>
      </c>
      <c r="BM284" s="147" t="s">
        <v>1656</v>
      </c>
    </row>
    <row r="285" spans="2:65" s="1" customFormat="1" x14ac:dyDescent="0.2">
      <c r="B285" s="32"/>
      <c r="D285" s="149" t="s">
        <v>198</v>
      </c>
      <c r="F285" s="150" t="s">
        <v>1657</v>
      </c>
      <c r="I285" s="151"/>
      <c r="L285" s="32"/>
      <c r="M285" s="152"/>
      <c r="T285" s="56"/>
      <c r="AT285" s="17" t="s">
        <v>198</v>
      </c>
      <c r="AU285" s="17" t="s">
        <v>87</v>
      </c>
    </row>
    <row r="286" spans="2:65" s="13" customFormat="1" x14ac:dyDescent="0.2">
      <c r="B286" s="159"/>
      <c r="D286" s="149" t="s">
        <v>199</v>
      </c>
      <c r="E286" s="160" t="s">
        <v>1</v>
      </c>
      <c r="F286" s="161" t="s">
        <v>1658</v>
      </c>
      <c r="H286" s="162">
        <v>1</v>
      </c>
      <c r="I286" s="163"/>
      <c r="L286" s="159"/>
      <c r="M286" s="164"/>
      <c r="T286" s="165"/>
      <c r="AT286" s="160" t="s">
        <v>199</v>
      </c>
      <c r="AU286" s="160" t="s">
        <v>87</v>
      </c>
      <c r="AV286" s="13" t="s">
        <v>87</v>
      </c>
      <c r="AW286" s="13" t="s">
        <v>33</v>
      </c>
      <c r="AX286" s="13" t="s">
        <v>85</v>
      </c>
      <c r="AY286" s="160" t="s">
        <v>185</v>
      </c>
    </row>
    <row r="287" spans="2:65" s="1" customFormat="1" ht="16.5" customHeight="1" x14ac:dyDescent="0.2">
      <c r="B287" s="32"/>
      <c r="C287" s="136" t="s">
        <v>558</v>
      </c>
      <c r="D287" s="136" t="s">
        <v>191</v>
      </c>
      <c r="E287" s="137" t="s">
        <v>1686</v>
      </c>
      <c r="F287" s="138" t="s">
        <v>1687</v>
      </c>
      <c r="G287" s="139" t="s">
        <v>365</v>
      </c>
      <c r="H287" s="140">
        <v>86.22</v>
      </c>
      <c r="I287" s="141"/>
      <c r="J287" s="142">
        <f>ROUND(I287*H287,2)</f>
        <v>0</v>
      </c>
      <c r="K287" s="138" t="s">
        <v>195</v>
      </c>
      <c r="L287" s="32"/>
      <c r="M287" s="143" t="s">
        <v>1</v>
      </c>
      <c r="N287" s="144" t="s">
        <v>42</v>
      </c>
      <c r="P287" s="145">
        <f>O287*H287</f>
        <v>0</v>
      </c>
      <c r="Q287" s="145">
        <v>1.9000000000000001E-4</v>
      </c>
      <c r="R287" s="145">
        <f>Q287*H287</f>
        <v>1.6381800000000002E-2</v>
      </c>
      <c r="S287" s="145">
        <v>0</v>
      </c>
      <c r="T287" s="146">
        <f>S287*H287</f>
        <v>0</v>
      </c>
      <c r="AR287" s="147" t="s">
        <v>184</v>
      </c>
      <c r="AT287" s="147" t="s">
        <v>191</v>
      </c>
      <c r="AU287" s="147" t="s">
        <v>87</v>
      </c>
      <c r="AY287" s="17" t="s">
        <v>185</v>
      </c>
      <c r="BE287" s="148">
        <f>IF(N287="základní",J287,0)</f>
        <v>0</v>
      </c>
      <c r="BF287" s="148">
        <f>IF(N287="snížená",J287,0)</f>
        <v>0</v>
      </c>
      <c r="BG287" s="148">
        <f>IF(N287="zákl. přenesená",J287,0)</f>
        <v>0</v>
      </c>
      <c r="BH287" s="148">
        <f>IF(N287="sníž. přenesená",J287,0)</f>
        <v>0</v>
      </c>
      <c r="BI287" s="148">
        <f>IF(N287="nulová",J287,0)</f>
        <v>0</v>
      </c>
      <c r="BJ287" s="17" t="s">
        <v>85</v>
      </c>
      <c r="BK287" s="148">
        <f>ROUND(I287*H287,2)</f>
        <v>0</v>
      </c>
      <c r="BL287" s="17" t="s">
        <v>184</v>
      </c>
      <c r="BM287" s="147" t="s">
        <v>1688</v>
      </c>
    </row>
    <row r="288" spans="2:65" s="1" customFormat="1" x14ac:dyDescent="0.2">
      <c r="B288" s="32"/>
      <c r="D288" s="149" t="s">
        <v>198</v>
      </c>
      <c r="F288" s="150" t="s">
        <v>1689</v>
      </c>
      <c r="I288" s="151"/>
      <c r="L288" s="32"/>
      <c r="M288" s="152"/>
      <c r="T288" s="56"/>
      <c r="AT288" s="17" t="s">
        <v>198</v>
      </c>
      <c r="AU288" s="17" t="s">
        <v>87</v>
      </c>
    </row>
    <row r="289" spans="2:65" s="13" customFormat="1" x14ac:dyDescent="0.2">
      <c r="B289" s="159"/>
      <c r="D289" s="149" t="s">
        <v>199</v>
      </c>
      <c r="E289" s="160" t="s">
        <v>1</v>
      </c>
      <c r="F289" s="161" t="s">
        <v>1767</v>
      </c>
      <c r="H289" s="162">
        <v>86.22</v>
      </c>
      <c r="I289" s="163"/>
      <c r="L289" s="159"/>
      <c r="M289" s="164"/>
      <c r="T289" s="165"/>
      <c r="AT289" s="160" t="s">
        <v>199</v>
      </c>
      <c r="AU289" s="160" t="s">
        <v>87</v>
      </c>
      <c r="AV289" s="13" t="s">
        <v>87</v>
      </c>
      <c r="AW289" s="13" t="s">
        <v>33</v>
      </c>
      <c r="AX289" s="13" t="s">
        <v>77</v>
      </c>
      <c r="AY289" s="160" t="s">
        <v>185</v>
      </c>
    </row>
    <row r="290" spans="2:65" s="12" customFormat="1" x14ac:dyDescent="0.2">
      <c r="B290" s="153"/>
      <c r="D290" s="149" t="s">
        <v>199</v>
      </c>
      <c r="E290" s="154" t="s">
        <v>1</v>
      </c>
      <c r="F290" s="155" t="s">
        <v>1691</v>
      </c>
      <c r="H290" s="154" t="s">
        <v>1</v>
      </c>
      <c r="I290" s="156"/>
      <c r="L290" s="153"/>
      <c r="M290" s="157"/>
      <c r="T290" s="158"/>
      <c r="AT290" s="154" t="s">
        <v>199</v>
      </c>
      <c r="AU290" s="154" t="s">
        <v>87</v>
      </c>
      <c r="AV290" s="12" t="s">
        <v>85</v>
      </c>
      <c r="AW290" s="12" t="s">
        <v>33</v>
      </c>
      <c r="AX290" s="12" t="s">
        <v>77</v>
      </c>
      <c r="AY290" s="154" t="s">
        <v>185</v>
      </c>
    </row>
    <row r="291" spans="2:65" s="12" customFormat="1" x14ac:dyDescent="0.2">
      <c r="B291" s="153"/>
      <c r="D291" s="149" t="s">
        <v>199</v>
      </c>
      <c r="E291" s="154" t="s">
        <v>1</v>
      </c>
      <c r="F291" s="155" t="s">
        <v>1768</v>
      </c>
      <c r="H291" s="154" t="s">
        <v>1</v>
      </c>
      <c r="I291" s="156"/>
      <c r="L291" s="153"/>
      <c r="M291" s="157"/>
      <c r="T291" s="158"/>
      <c r="AT291" s="154" t="s">
        <v>199</v>
      </c>
      <c r="AU291" s="154" t="s">
        <v>87</v>
      </c>
      <c r="AV291" s="12" t="s">
        <v>85</v>
      </c>
      <c r="AW291" s="12" t="s">
        <v>33</v>
      </c>
      <c r="AX291" s="12" t="s">
        <v>77</v>
      </c>
      <c r="AY291" s="154" t="s">
        <v>185</v>
      </c>
    </row>
    <row r="292" spans="2:65" s="14" customFormat="1" x14ac:dyDescent="0.2">
      <c r="B292" s="169"/>
      <c r="D292" s="149" t="s">
        <v>199</v>
      </c>
      <c r="E292" s="170" t="s">
        <v>1</v>
      </c>
      <c r="F292" s="171" t="s">
        <v>324</v>
      </c>
      <c r="H292" s="172">
        <v>86.22</v>
      </c>
      <c r="I292" s="173"/>
      <c r="L292" s="169"/>
      <c r="M292" s="174"/>
      <c r="T292" s="175"/>
      <c r="AT292" s="170" t="s">
        <v>199</v>
      </c>
      <c r="AU292" s="170" t="s">
        <v>87</v>
      </c>
      <c r="AV292" s="14" t="s">
        <v>184</v>
      </c>
      <c r="AW292" s="14" t="s">
        <v>33</v>
      </c>
      <c r="AX292" s="14" t="s">
        <v>85</v>
      </c>
      <c r="AY292" s="170" t="s">
        <v>185</v>
      </c>
    </row>
    <row r="293" spans="2:65" s="1" customFormat="1" ht="16.5" customHeight="1" x14ac:dyDescent="0.2">
      <c r="B293" s="32"/>
      <c r="C293" s="136" t="s">
        <v>568</v>
      </c>
      <c r="D293" s="136" t="s">
        <v>191</v>
      </c>
      <c r="E293" s="137" t="s">
        <v>1693</v>
      </c>
      <c r="F293" s="138" t="s">
        <v>1694</v>
      </c>
      <c r="G293" s="139" t="s">
        <v>365</v>
      </c>
      <c r="H293" s="140">
        <v>86.22</v>
      </c>
      <c r="I293" s="141"/>
      <c r="J293" s="142">
        <f>ROUND(I293*H293,2)</f>
        <v>0</v>
      </c>
      <c r="K293" s="138" t="s">
        <v>195</v>
      </c>
      <c r="L293" s="32"/>
      <c r="M293" s="143" t="s">
        <v>1</v>
      </c>
      <c r="N293" s="144" t="s">
        <v>42</v>
      </c>
      <c r="P293" s="145">
        <f>O293*H293</f>
        <v>0</v>
      </c>
      <c r="Q293" s="145">
        <v>9.0000000000000006E-5</v>
      </c>
      <c r="R293" s="145">
        <f>Q293*H293</f>
        <v>7.7598000000000007E-3</v>
      </c>
      <c r="S293" s="145">
        <v>0</v>
      </c>
      <c r="T293" s="146">
        <f>S293*H293</f>
        <v>0</v>
      </c>
      <c r="AR293" s="147" t="s">
        <v>184</v>
      </c>
      <c r="AT293" s="147" t="s">
        <v>191</v>
      </c>
      <c r="AU293" s="147" t="s">
        <v>87</v>
      </c>
      <c r="AY293" s="17" t="s">
        <v>185</v>
      </c>
      <c r="BE293" s="148">
        <f>IF(N293="základní",J293,0)</f>
        <v>0</v>
      </c>
      <c r="BF293" s="148">
        <f>IF(N293="snížená",J293,0)</f>
        <v>0</v>
      </c>
      <c r="BG293" s="148">
        <f>IF(N293="zákl. přenesená",J293,0)</f>
        <v>0</v>
      </c>
      <c r="BH293" s="148">
        <f>IF(N293="sníž. přenesená",J293,0)</f>
        <v>0</v>
      </c>
      <c r="BI293" s="148">
        <f>IF(N293="nulová",J293,0)</f>
        <v>0</v>
      </c>
      <c r="BJ293" s="17" t="s">
        <v>85</v>
      </c>
      <c r="BK293" s="148">
        <f>ROUND(I293*H293,2)</f>
        <v>0</v>
      </c>
      <c r="BL293" s="17" t="s">
        <v>184</v>
      </c>
      <c r="BM293" s="147" t="s">
        <v>1695</v>
      </c>
    </row>
    <row r="294" spans="2:65" s="1" customFormat="1" x14ac:dyDescent="0.2">
      <c r="B294" s="32"/>
      <c r="D294" s="149" t="s">
        <v>198</v>
      </c>
      <c r="F294" s="150" t="s">
        <v>1696</v>
      </c>
      <c r="I294" s="151"/>
      <c r="L294" s="32"/>
      <c r="M294" s="152"/>
      <c r="T294" s="56"/>
      <c r="AT294" s="17" t="s">
        <v>198</v>
      </c>
      <c r="AU294" s="17" t="s">
        <v>87</v>
      </c>
    </row>
    <row r="295" spans="2:65" s="13" customFormat="1" x14ac:dyDescent="0.2">
      <c r="B295" s="159"/>
      <c r="D295" s="149" t="s">
        <v>199</v>
      </c>
      <c r="E295" s="160" t="s">
        <v>1</v>
      </c>
      <c r="F295" s="161" t="s">
        <v>1769</v>
      </c>
      <c r="H295" s="162">
        <v>86.22</v>
      </c>
      <c r="I295" s="163"/>
      <c r="L295" s="159"/>
      <c r="M295" s="164"/>
      <c r="T295" s="165"/>
      <c r="AT295" s="160" t="s">
        <v>199</v>
      </c>
      <c r="AU295" s="160" t="s">
        <v>87</v>
      </c>
      <c r="AV295" s="13" t="s">
        <v>87</v>
      </c>
      <c r="AW295" s="13" t="s">
        <v>33</v>
      </c>
      <c r="AX295" s="13" t="s">
        <v>85</v>
      </c>
      <c r="AY295" s="160" t="s">
        <v>185</v>
      </c>
    </row>
    <row r="296" spans="2:65" s="11" customFormat="1" ht="22.95" customHeight="1" x14ac:dyDescent="0.25">
      <c r="B296" s="124"/>
      <c r="D296" s="125" t="s">
        <v>76</v>
      </c>
      <c r="E296" s="134" t="s">
        <v>899</v>
      </c>
      <c r="F296" s="134" t="s">
        <v>900</v>
      </c>
      <c r="I296" s="127"/>
      <c r="J296" s="135">
        <f>BK296</f>
        <v>0</v>
      </c>
      <c r="L296" s="124"/>
      <c r="M296" s="129"/>
      <c r="P296" s="130">
        <f>SUM(P297:P304)</f>
        <v>0</v>
      </c>
      <c r="R296" s="130">
        <f>SUM(R297:R304)</f>
        <v>0</v>
      </c>
      <c r="T296" s="131">
        <f>SUM(T297:T304)</f>
        <v>0</v>
      </c>
      <c r="AR296" s="125" t="s">
        <v>85</v>
      </c>
      <c r="AT296" s="132" t="s">
        <v>76</v>
      </c>
      <c r="AU296" s="132" t="s">
        <v>85</v>
      </c>
      <c r="AY296" s="125" t="s">
        <v>185</v>
      </c>
      <c r="BK296" s="133">
        <f>SUM(BK297:BK304)</f>
        <v>0</v>
      </c>
    </row>
    <row r="297" spans="2:65" s="1" customFormat="1" ht="16.5" customHeight="1" x14ac:dyDescent="0.2">
      <c r="B297" s="32"/>
      <c r="C297" s="136" t="s">
        <v>575</v>
      </c>
      <c r="D297" s="136" t="s">
        <v>191</v>
      </c>
      <c r="E297" s="137" t="s">
        <v>938</v>
      </c>
      <c r="F297" s="138" t="s">
        <v>939</v>
      </c>
      <c r="G297" s="139" t="s">
        <v>443</v>
      </c>
      <c r="H297" s="140">
        <v>3.802</v>
      </c>
      <c r="I297" s="141"/>
      <c r="J297" s="142">
        <f>ROUND(I297*H297,2)</f>
        <v>0</v>
      </c>
      <c r="K297" s="138" t="s">
        <v>195</v>
      </c>
      <c r="L297" s="32"/>
      <c r="M297" s="143" t="s">
        <v>1</v>
      </c>
      <c r="N297" s="144" t="s">
        <v>42</v>
      </c>
      <c r="P297" s="145">
        <f>O297*H297</f>
        <v>0</v>
      </c>
      <c r="Q297" s="145">
        <v>0</v>
      </c>
      <c r="R297" s="145">
        <f>Q297*H297</f>
        <v>0</v>
      </c>
      <c r="S297" s="145">
        <v>0</v>
      </c>
      <c r="T297" s="146">
        <f>S297*H297</f>
        <v>0</v>
      </c>
      <c r="AR297" s="147" t="s">
        <v>184</v>
      </c>
      <c r="AT297" s="147" t="s">
        <v>191</v>
      </c>
      <c r="AU297" s="147" t="s">
        <v>87</v>
      </c>
      <c r="AY297" s="17" t="s">
        <v>185</v>
      </c>
      <c r="BE297" s="148">
        <f>IF(N297="základní",J297,0)</f>
        <v>0</v>
      </c>
      <c r="BF297" s="148">
        <f>IF(N297="snížená",J297,0)</f>
        <v>0</v>
      </c>
      <c r="BG297" s="148">
        <f>IF(N297="zákl. přenesená",J297,0)</f>
        <v>0</v>
      </c>
      <c r="BH297" s="148">
        <f>IF(N297="sníž. přenesená",J297,0)</f>
        <v>0</v>
      </c>
      <c r="BI297" s="148">
        <f>IF(N297="nulová",J297,0)</f>
        <v>0</v>
      </c>
      <c r="BJ297" s="17" t="s">
        <v>85</v>
      </c>
      <c r="BK297" s="148">
        <f>ROUND(I297*H297,2)</f>
        <v>0</v>
      </c>
      <c r="BL297" s="17" t="s">
        <v>184</v>
      </c>
      <c r="BM297" s="147" t="s">
        <v>1770</v>
      </c>
    </row>
    <row r="298" spans="2:65" s="1" customFormat="1" x14ac:dyDescent="0.2">
      <c r="B298" s="32"/>
      <c r="D298" s="149" t="s">
        <v>198</v>
      </c>
      <c r="F298" s="150" t="s">
        <v>941</v>
      </c>
      <c r="I298" s="151"/>
      <c r="L298" s="32"/>
      <c r="M298" s="152"/>
      <c r="T298" s="56"/>
      <c r="AT298" s="17" t="s">
        <v>198</v>
      </c>
      <c r="AU298" s="17" t="s">
        <v>87</v>
      </c>
    </row>
    <row r="299" spans="2:65" s="12" customFormat="1" x14ac:dyDescent="0.2">
      <c r="B299" s="153"/>
      <c r="D299" s="149" t="s">
        <v>199</v>
      </c>
      <c r="E299" s="154" t="s">
        <v>1</v>
      </c>
      <c r="F299" s="155" t="s">
        <v>1698</v>
      </c>
      <c r="H299" s="154" t="s">
        <v>1</v>
      </c>
      <c r="I299" s="156"/>
      <c r="L299" s="153"/>
      <c r="M299" s="157"/>
      <c r="T299" s="158"/>
      <c r="AT299" s="154" t="s">
        <v>199</v>
      </c>
      <c r="AU299" s="154" t="s">
        <v>87</v>
      </c>
      <c r="AV299" s="12" t="s">
        <v>85</v>
      </c>
      <c r="AW299" s="12" t="s">
        <v>33</v>
      </c>
      <c r="AX299" s="12" t="s">
        <v>77</v>
      </c>
      <c r="AY299" s="154" t="s">
        <v>185</v>
      </c>
    </row>
    <row r="300" spans="2:65" s="13" customFormat="1" x14ac:dyDescent="0.2">
      <c r="B300" s="159"/>
      <c r="D300" s="149" t="s">
        <v>199</v>
      </c>
      <c r="E300" s="160" t="s">
        <v>1</v>
      </c>
      <c r="F300" s="161" t="s">
        <v>1771</v>
      </c>
      <c r="H300" s="162">
        <v>3.802</v>
      </c>
      <c r="I300" s="163"/>
      <c r="L300" s="159"/>
      <c r="M300" s="164"/>
      <c r="T300" s="165"/>
      <c r="AT300" s="160" t="s">
        <v>199</v>
      </c>
      <c r="AU300" s="160" t="s">
        <v>87</v>
      </c>
      <c r="AV300" s="13" t="s">
        <v>87</v>
      </c>
      <c r="AW300" s="13" t="s">
        <v>33</v>
      </c>
      <c r="AX300" s="13" t="s">
        <v>85</v>
      </c>
      <c r="AY300" s="160" t="s">
        <v>185</v>
      </c>
    </row>
    <row r="301" spans="2:65" s="1" customFormat="1" ht="16.5" customHeight="1" x14ac:dyDescent="0.2">
      <c r="B301" s="32"/>
      <c r="C301" s="136" t="s">
        <v>584</v>
      </c>
      <c r="D301" s="136" t="s">
        <v>191</v>
      </c>
      <c r="E301" s="137" t="s">
        <v>948</v>
      </c>
      <c r="F301" s="138" t="s">
        <v>949</v>
      </c>
      <c r="G301" s="139" t="s">
        <v>443</v>
      </c>
      <c r="H301" s="140">
        <v>3.802</v>
      </c>
      <c r="I301" s="141"/>
      <c r="J301" s="142">
        <f>ROUND(I301*H301,2)</f>
        <v>0</v>
      </c>
      <c r="K301" s="138" t="s">
        <v>195</v>
      </c>
      <c r="L301" s="32"/>
      <c r="M301" s="143" t="s">
        <v>1</v>
      </c>
      <c r="N301" s="144" t="s">
        <v>42</v>
      </c>
      <c r="P301" s="145">
        <f>O301*H301</f>
        <v>0</v>
      </c>
      <c r="Q301" s="145">
        <v>0</v>
      </c>
      <c r="R301" s="145">
        <f>Q301*H301</f>
        <v>0</v>
      </c>
      <c r="S301" s="145">
        <v>0</v>
      </c>
      <c r="T301" s="146">
        <f>S301*H301</f>
        <v>0</v>
      </c>
      <c r="AR301" s="147" t="s">
        <v>184</v>
      </c>
      <c r="AT301" s="147" t="s">
        <v>191</v>
      </c>
      <c r="AU301" s="147" t="s">
        <v>87</v>
      </c>
      <c r="AY301" s="17" t="s">
        <v>185</v>
      </c>
      <c r="BE301" s="148">
        <f>IF(N301="základní",J301,0)</f>
        <v>0</v>
      </c>
      <c r="BF301" s="148">
        <f>IF(N301="snížená",J301,0)</f>
        <v>0</v>
      </c>
      <c r="BG301" s="148">
        <f>IF(N301="zákl. přenesená",J301,0)</f>
        <v>0</v>
      </c>
      <c r="BH301" s="148">
        <f>IF(N301="sníž. přenesená",J301,0)</f>
        <v>0</v>
      </c>
      <c r="BI301" s="148">
        <f>IF(N301="nulová",J301,0)</f>
        <v>0</v>
      </c>
      <c r="BJ301" s="17" t="s">
        <v>85</v>
      </c>
      <c r="BK301" s="148">
        <f>ROUND(I301*H301,2)</f>
        <v>0</v>
      </c>
      <c r="BL301" s="17" t="s">
        <v>184</v>
      </c>
      <c r="BM301" s="147" t="s">
        <v>1701</v>
      </c>
    </row>
    <row r="302" spans="2:65" s="1" customFormat="1" ht="19.2" x14ac:dyDescent="0.2">
      <c r="B302" s="32"/>
      <c r="D302" s="149" t="s">
        <v>198</v>
      </c>
      <c r="F302" s="150" t="s">
        <v>951</v>
      </c>
      <c r="I302" s="151"/>
      <c r="L302" s="32"/>
      <c r="M302" s="152"/>
      <c r="T302" s="56"/>
      <c r="AT302" s="17" t="s">
        <v>198</v>
      </c>
      <c r="AU302" s="17" t="s">
        <v>87</v>
      </c>
    </row>
    <row r="303" spans="2:65" s="12" customFormat="1" x14ac:dyDescent="0.2">
      <c r="B303" s="153"/>
      <c r="D303" s="149" t="s">
        <v>199</v>
      </c>
      <c r="E303" s="154" t="s">
        <v>1</v>
      </c>
      <c r="F303" s="155" t="s">
        <v>1702</v>
      </c>
      <c r="H303" s="154" t="s">
        <v>1</v>
      </c>
      <c r="I303" s="156"/>
      <c r="L303" s="153"/>
      <c r="M303" s="157"/>
      <c r="T303" s="158"/>
      <c r="AT303" s="154" t="s">
        <v>199</v>
      </c>
      <c r="AU303" s="154" t="s">
        <v>87</v>
      </c>
      <c r="AV303" s="12" t="s">
        <v>85</v>
      </c>
      <c r="AW303" s="12" t="s">
        <v>33</v>
      </c>
      <c r="AX303" s="12" t="s">
        <v>77</v>
      </c>
      <c r="AY303" s="154" t="s">
        <v>185</v>
      </c>
    </row>
    <row r="304" spans="2:65" s="13" customFormat="1" x14ac:dyDescent="0.2">
      <c r="B304" s="159"/>
      <c r="D304" s="149" t="s">
        <v>199</v>
      </c>
      <c r="E304" s="160" t="s">
        <v>1</v>
      </c>
      <c r="F304" s="161" t="s">
        <v>1772</v>
      </c>
      <c r="H304" s="162">
        <v>3.802</v>
      </c>
      <c r="I304" s="163"/>
      <c r="L304" s="159"/>
      <c r="M304" s="164"/>
      <c r="T304" s="165"/>
      <c r="AT304" s="160" t="s">
        <v>199</v>
      </c>
      <c r="AU304" s="160" t="s">
        <v>87</v>
      </c>
      <c r="AV304" s="13" t="s">
        <v>87</v>
      </c>
      <c r="AW304" s="13" t="s">
        <v>33</v>
      </c>
      <c r="AX304" s="13" t="s">
        <v>85</v>
      </c>
      <c r="AY304" s="160" t="s">
        <v>185</v>
      </c>
    </row>
    <row r="305" spans="2:65" s="11" customFormat="1" ht="22.95" customHeight="1" x14ac:dyDescent="0.25">
      <c r="B305" s="124"/>
      <c r="D305" s="125" t="s">
        <v>76</v>
      </c>
      <c r="E305" s="134" t="s">
        <v>975</v>
      </c>
      <c r="F305" s="134" t="s">
        <v>976</v>
      </c>
      <c r="I305" s="127"/>
      <c r="J305" s="135">
        <f>BK305</f>
        <v>0</v>
      </c>
      <c r="L305" s="124"/>
      <c r="M305" s="129"/>
      <c r="P305" s="130">
        <f>SUM(P306:P307)</f>
        <v>0</v>
      </c>
      <c r="R305" s="130">
        <f>SUM(R306:R307)</f>
        <v>0</v>
      </c>
      <c r="T305" s="131">
        <f>SUM(T306:T307)</f>
        <v>0</v>
      </c>
      <c r="AR305" s="125" t="s">
        <v>85</v>
      </c>
      <c r="AT305" s="132" t="s">
        <v>76</v>
      </c>
      <c r="AU305" s="132" t="s">
        <v>85</v>
      </c>
      <c r="AY305" s="125" t="s">
        <v>185</v>
      </c>
      <c r="BK305" s="133">
        <f>SUM(BK306:BK307)</f>
        <v>0</v>
      </c>
    </row>
    <row r="306" spans="2:65" s="1" customFormat="1" ht="16.5" customHeight="1" x14ac:dyDescent="0.2">
      <c r="B306" s="32"/>
      <c r="C306" s="136" t="s">
        <v>593</v>
      </c>
      <c r="D306" s="136" t="s">
        <v>191</v>
      </c>
      <c r="E306" s="137" t="s">
        <v>1705</v>
      </c>
      <c r="F306" s="138" t="s">
        <v>1706</v>
      </c>
      <c r="G306" s="139" t="s">
        <v>443</v>
      </c>
      <c r="H306" s="140">
        <v>84.183000000000007</v>
      </c>
      <c r="I306" s="141"/>
      <c r="J306" s="142">
        <f>ROUND(I306*H306,2)</f>
        <v>0</v>
      </c>
      <c r="K306" s="138" t="s">
        <v>195</v>
      </c>
      <c r="L306" s="32"/>
      <c r="M306" s="143" t="s">
        <v>1</v>
      </c>
      <c r="N306" s="144" t="s">
        <v>42</v>
      </c>
      <c r="P306" s="145">
        <f>O306*H306</f>
        <v>0</v>
      </c>
      <c r="Q306" s="145">
        <v>0</v>
      </c>
      <c r="R306" s="145">
        <f>Q306*H306</f>
        <v>0</v>
      </c>
      <c r="S306" s="145">
        <v>0</v>
      </c>
      <c r="T306" s="146">
        <f>S306*H306</f>
        <v>0</v>
      </c>
      <c r="AR306" s="147" t="s">
        <v>184</v>
      </c>
      <c r="AT306" s="147" t="s">
        <v>191</v>
      </c>
      <c r="AU306" s="147" t="s">
        <v>87</v>
      </c>
      <c r="AY306" s="17" t="s">
        <v>185</v>
      </c>
      <c r="BE306" s="148">
        <f>IF(N306="základní",J306,0)</f>
        <v>0</v>
      </c>
      <c r="BF306" s="148">
        <f>IF(N306="snížená",J306,0)</f>
        <v>0</v>
      </c>
      <c r="BG306" s="148">
        <f>IF(N306="zákl. přenesená",J306,0)</f>
        <v>0</v>
      </c>
      <c r="BH306" s="148">
        <f>IF(N306="sníž. přenesená",J306,0)</f>
        <v>0</v>
      </c>
      <c r="BI306" s="148">
        <f>IF(N306="nulová",J306,0)</f>
        <v>0</v>
      </c>
      <c r="BJ306" s="17" t="s">
        <v>85</v>
      </c>
      <c r="BK306" s="148">
        <f>ROUND(I306*H306,2)</f>
        <v>0</v>
      </c>
      <c r="BL306" s="17" t="s">
        <v>184</v>
      </c>
      <c r="BM306" s="147" t="s">
        <v>1707</v>
      </c>
    </row>
    <row r="307" spans="2:65" s="1" customFormat="1" ht="19.2" x14ac:dyDescent="0.2">
      <c r="B307" s="32"/>
      <c r="D307" s="149" t="s">
        <v>198</v>
      </c>
      <c r="F307" s="150" t="s">
        <v>1708</v>
      </c>
      <c r="I307" s="151"/>
      <c r="L307" s="32"/>
      <c r="M307" s="193"/>
      <c r="N307" s="194"/>
      <c r="O307" s="194"/>
      <c r="P307" s="194"/>
      <c r="Q307" s="194"/>
      <c r="R307" s="194"/>
      <c r="S307" s="194"/>
      <c r="T307" s="195"/>
      <c r="AT307" s="17" t="s">
        <v>198</v>
      </c>
      <c r="AU307" s="17" t="s">
        <v>87</v>
      </c>
    </row>
    <row r="308" spans="2:65" s="1" customFormat="1" ht="6.9" customHeight="1" x14ac:dyDescent="0.2">
      <c r="B308" s="44"/>
      <c r="C308" s="45"/>
      <c r="D308" s="45"/>
      <c r="E308" s="45"/>
      <c r="F308" s="45"/>
      <c r="G308" s="45"/>
      <c r="H308" s="45"/>
      <c r="I308" s="45"/>
      <c r="J308" s="45"/>
      <c r="K308" s="45"/>
      <c r="L308" s="32"/>
    </row>
  </sheetData>
  <sheetProtection algorithmName="SHA-512" hashValue="n2EsnN97P1vqS3IlQmVOtUD1UtXH6Jn1TqnIHYW7+GABDCIHSD1fEm+DmalSqhAEnaq53aLW1IRyUFQ96xBh3w==" saltValue="2e0qQcSW1Rw2cfX2NqH5UKw8q5WbzNX0za00fODfIboS4z/ba5J19c9p5UlYlW33UCeYi1SMuqY2+o0c09l0kw==" spinCount="100000" sheet="1" objects="1" scenarios="1" formatColumns="0" formatRows="0" autoFilter="0"/>
  <autoFilter ref="C125:K307" xr:uid="{00000000-0009-0000-0000-000005000000}"/>
  <mergeCells count="12">
    <mergeCell ref="E118:H118"/>
    <mergeCell ref="L2:V2"/>
    <mergeCell ref="E85:H85"/>
    <mergeCell ref="E87:H87"/>
    <mergeCell ref="E89:H89"/>
    <mergeCell ref="E114:H114"/>
    <mergeCell ref="E116:H116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B2:BM328"/>
  <sheetViews>
    <sheetView showGridLines="0" workbookViewId="0"/>
  </sheetViews>
  <sheetFormatPr defaultRowHeight="10.199999999999999" x14ac:dyDescent="0.2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100.85546875" customWidth="1"/>
    <col min="7" max="7" width="7.42578125" customWidth="1"/>
    <col min="8" max="8" width="14" customWidth="1"/>
    <col min="9" max="9" width="15.85546875" customWidth="1"/>
    <col min="10" max="11" width="22.28515625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 x14ac:dyDescent="0.2">
      <c r="L2" s="209"/>
      <c r="M2" s="209"/>
      <c r="N2" s="209"/>
      <c r="O2" s="209"/>
      <c r="P2" s="209"/>
      <c r="Q2" s="209"/>
      <c r="R2" s="209"/>
      <c r="S2" s="209"/>
      <c r="T2" s="209"/>
      <c r="U2" s="209"/>
      <c r="V2" s="209"/>
      <c r="AT2" s="17" t="s">
        <v>111</v>
      </c>
    </row>
    <row r="3" spans="2:46" ht="6.9" customHeight="1" x14ac:dyDescent="0.2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87</v>
      </c>
    </row>
    <row r="4" spans="2:46" ht="24.9" customHeight="1" x14ac:dyDescent="0.2">
      <c r="B4" s="20"/>
      <c r="D4" s="21" t="s">
        <v>154</v>
      </c>
      <c r="L4" s="20"/>
      <c r="M4" s="93" t="s">
        <v>10</v>
      </c>
      <c r="AT4" s="17" t="s">
        <v>4</v>
      </c>
    </row>
    <row r="5" spans="2:46" ht="6.9" customHeight="1" x14ac:dyDescent="0.2">
      <c r="B5" s="20"/>
      <c r="L5" s="20"/>
    </row>
    <row r="6" spans="2:46" ht="12" customHeight="1" x14ac:dyDescent="0.2">
      <c r="B6" s="20"/>
      <c r="D6" s="27" t="s">
        <v>16</v>
      </c>
      <c r="L6" s="20"/>
    </row>
    <row r="7" spans="2:46" ht="16.5" customHeight="1" x14ac:dyDescent="0.2">
      <c r="B7" s="20"/>
      <c r="E7" s="239" t="str">
        <f>'Rekapitulace stavby'!K6</f>
        <v>Stavební úpravy MK v ul. Na Chmelnici a části ul. Vrchlickéhé v Třeboni</v>
      </c>
      <c r="F7" s="240"/>
      <c r="G7" s="240"/>
      <c r="H7" s="240"/>
      <c r="L7" s="20"/>
    </row>
    <row r="8" spans="2:46" ht="12" customHeight="1" x14ac:dyDescent="0.2">
      <c r="B8" s="20"/>
      <c r="D8" s="27" t="s">
        <v>155</v>
      </c>
      <c r="L8" s="20"/>
    </row>
    <row r="9" spans="2:46" s="1" customFormat="1" ht="16.5" customHeight="1" x14ac:dyDescent="0.2">
      <c r="B9" s="32"/>
      <c r="E9" s="239" t="s">
        <v>1773</v>
      </c>
      <c r="F9" s="238"/>
      <c r="G9" s="238"/>
      <c r="H9" s="238"/>
      <c r="L9" s="32"/>
    </row>
    <row r="10" spans="2:46" s="1" customFormat="1" ht="12" customHeight="1" x14ac:dyDescent="0.2">
      <c r="B10" s="32"/>
      <c r="D10" s="27" t="s">
        <v>1450</v>
      </c>
      <c r="L10" s="32"/>
    </row>
    <row r="11" spans="2:46" s="1" customFormat="1" ht="16.5" customHeight="1" x14ac:dyDescent="0.2">
      <c r="B11" s="32"/>
      <c r="E11" s="225" t="s">
        <v>1774</v>
      </c>
      <c r="F11" s="238"/>
      <c r="G11" s="238"/>
      <c r="H11" s="238"/>
      <c r="L11" s="32"/>
    </row>
    <row r="12" spans="2:46" s="1" customFormat="1" x14ac:dyDescent="0.2">
      <c r="B12" s="32"/>
      <c r="L12" s="32"/>
    </row>
    <row r="13" spans="2:46" s="1" customFormat="1" ht="12" customHeight="1" x14ac:dyDescent="0.2">
      <c r="B13" s="32"/>
      <c r="D13" s="27" t="s">
        <v>18</v>
      </c>
      <c r="F13" s="25" t="s">
        <v>1</v>
      </c>
      <c r="I13" s="27" t="s">
        <v>19</v>
      </c>
      <c r="J13" s="25" t="s">
        <v>1</v>
      </c>
      <c r="L13" s="32"/>
    </row>
    <row r="14" spans="2:46" s="1" customFormat="1" ht="12" customHeight="1" x14ac:dyDescent="0.2">
      <c r="B14" s="32"/>
      <c r="D14" s="27" t="s">
        <v>20</v>
      </c>
      <c r="F14" s="25" t="s">
        <v>21</v>
      </c>
      <c r="I14" s="27" t="s">
        <v>22</v>
      </c>
      <c r="J14" s="52" t="str">
        <f>'Rekapitulace stavby'!AN8</f>
        <v>6. 6. 2024</v>
      </c>
      <c r="L14" s="32"/>
    </row>
    <row r="15" spans="2:46" s="1" customFormat="1" ht="10.95" customHeight="1" x14ac:dyDescent="0.2">
      <c r="B15" s="32"/>
      <c r="L15" s="32"/>
    </row>
    <row r="16" spans="2:46" s="1" customFormat="1" ht="12" customHeight="1" x14ac:dyDescent="0.2">
      <c r="B16" s="32"/>
      <c r="D16" s="27" t="s">
        <v>24</v>
      </c>
      <c r="I16" s="27" t="s">
        <v>25</v>
      </c>
      <c r="J16" s="25" t="s">
        <v>1</v>
      </c>
      <c r="L16" s="32"/>
    </row>
    <row r="17" spans="2:12" s="1" customFormat="1" ht="18" customHeight="1" x14ac:dyDescent="0.2">
      <c r="B17" s="32"/>
      <c r="E17" s="25" t="s">
        <v>26</v>
      </c>
      <c r="I17" s="27" t="s">
        <v>27</v>
      </c>
      <c r="J17" s="25" t="s">
        <v>1</v>
      </c>
      <c r="L17" s="32"/>
    </row>
    <row r="18" spans="2:12" s="1" customFormat="1" ht="6.9" customHeight="1" x14ac:dyDescent="0.2">
      <c r="B18" s="32"/>
      <c r="L18" s="32"/>
    </row>
    <row r="19" spans="2:12" s="1" customFormat="1" ht="12" customHeight="1" x14ac:dyDescent="0.2">
      <c r="B19" s="32"/>
      <c r="D19" s="27" t="s">
        <v>28</v>
      </c>
      <c r="I19" s="27" t="s">
        <v>25</v>
      </c>
      <c r="J19" s="28" t="str">
        <f>'Rekapitulace stavby'!AN13</f>
        <v>Vyplň údaj</v>
      </c>
      <c r="L19" s="32"/>
    </row>
    <row r="20" spans="2:12" s="1" customFormat="1" ht="18" customHeight="1" x14ac:dyDescent="0.2">
      <c r="B20" s="32"/>
      <c r="E20" s="241" t="str">
        <f>'Rekapitulace stavby'!E14</f>
        <v>Vyplň údaj</v>
      </c>
      <c r="F20" s="208"/>
      <c r="G20" s="208"/>
      <c r="H20" s="208"/>
      <c r="I20" s="27" t="s">
        <v>27</v>
      </c>
      <c r="J20" s="28" t="str">
        <f>'Rekapitulace stavby'!AN14</f>
        <v>Vyplň údaj</v>
      </c>
      <c r="L20" s="32"/>
    </row>
    <row r="21" spans="2:12" s="1" customFormat="1" ht="6.9" customHeight="1" x14ac:dyDescent="0.2">
      <c r="B21" s="32"/>
      <c r="L21" s="32"/>
    </row>
    <row r="22" spans="2:12" s="1" customFormat="1" ht="12" customHeight="1" x14ac:dyDescent="0.2">
      <c r="B22" s="32"/>
      <c r="D22" s="27" t="s">
        <v>30</v>
      </c>
      <c r="I22" s="27" t="s">
        <v>25</v>
      </c>
      <c r="J22" s="25" t="s">
        <v>31</v>
      </c>
      <c r="L22" s="32"/>
    </row>
    <row r="23" spans="2:12" s="1" customFormat="1" ht="18" customHeight="1" x14ac:dyDescent="0.2">
      <c r="B23" s="32"/>
      <c r="E23" s="25" t="s">
        <v>32</v>
      </c>
      <c r="I23" s="27" t="s">
        <v>27</v>
      </c>
      <c r="J23" s="25" t="s">
        <v>1775</v>
      </c>
      <c r="L23" s="32"/>
    </row>
    <row r="24" spans="2:12" s="1" customFormat="1" ht="6.9" customHeight="1" x14ac:dyDescent="0.2">
      <c r="B24" s="32"/>
      <c r="L24" s="32"/>
    </row>
    <row r="25" spans="2:12" s="1" customFormat="1" ht="12" customHeight="1" x14ac:dyDescent="0.2">
      <c r="B25" s="32"/>
      <c r="D25" s="27" t="s">
        <v>34</v>
      </c>
      <c r="I25" s="27" t="s">
        <v>25</v>
      </c>
      <c r="J25" s="25" t="str">
        <f>IF('Rekapitulace stavby'!AN19="","",'Rekapitulace stavby'!AN19)</f>
        <v/>
      </c>
      <c r="L25" s="32"/>
    </row>
    <row r="26" spans="2:12" s="1" customFormat="1" ht="18" customHeight="1" x14ac:dyDescent="0.2">
      <c r="B26" s="32"/>
      <c r="E26" s="25" t="str">
        <f>IF('Rekapitulace stavby'!E20="","",'Rekapitulace stavby'!E20)</f>
        <v xml:space="preserve"> </v>
      </c>
      <c r="I26" s="27" t="s">
        <v>27</v>
      </c>
      <c r="J26" s="25" t="str">
        <f>IF('Rekapitulace stavby'!AN20="","",'Rekapitulace stavby'!AN20)</f>
        <v/>
      </c>
      <c r="L26" s="32"/>
    </row>
    <row r="27" spans="2:12" s="1" customFormat="1" ht="6.9" customHeight="1" x14ac:dyDescent="0.2">
      <c r="B27" s="32"/>
      <c r="L27" s="32"/>
    </row>
    <row r="28" spans="2:12" s="1" customFormat="1" ht="12" customHeight="1" x14ac:dyDescent="0.2">
      <c r="B28" s="32"/>
      <c r="D28" s="27" t="s">
        <v>36</v>
      </c>
      <c r="L28" s="32"/>
    </row>
    <row r="29" spans="2:12" s="7" customFormat="1" ht="16.5" customHeight="1" x14ac:dyDescent="0.2">
      <c r="B29" s="94"/>
      <c r="E29" s="213" t="s">
        <v>1</v>
      </c>
      <c r="F29" s="213"/>
      <c r="G29" s="213"/>
      <c r="H29" s="213"/>
      <c r="L29" s="94"/>
    </row>
    <row r="30" spans="2:12" s="1" customFormat="1" ht="6.9" customHeight="1" x14ac:dyDescent="0.2">
      <c r="B30" s="32"/>
      <c r="L30" s="32"/>
    </row>
    <row r="31" spans="2:12" s="1" customFormat="1" ht="6.9" customHeight="1" x14ac:dyDescent="0.2">
      <c r="B31" s="32"/>
      <c r="D31" s="53"/>
      <c r="E31" s="53"/>
      <c r="F31" s="53"/>
      <c r="G31" s="53"/>
      <c r="H31" s="53"/>
      <c r="I31" s="53"/>
      <c r="J31" s="53"/>
      <c r="K31" s="53"/>
      <c r="L31" s="32"/>
    </row>
    <row r="32" spans="2:12" s="1" customFormat="1" ht="25.35" customHeight="1" x14ac:dyDescent="0.2">
      <c r="B32" s="32"/>
      <c r="D32" s="95" t="s">
        <v>37</v>
      </c>
      <c r="J32" s="66">
        <f>ROUND(J128, 2)</f>
        <v>0</v>
      </c>
      <c r="L32" s="32"/>
    </row>
    <row r="33" spans="2:12" s="1" customFormat="1" ht="6.9" customHeight="1" x14ac:dyDescent="0.2">
      <c r="B33" s="32"/>
      <c r="D33" s="53"/>
      <c r="E33" s="53"/>
      <c r="F33" s="53"/>
      <c r="G33" s="53"/>
      <c r="H33" s="53"/>
      <c r="I33" s="53"/>
      <c r="J33" s="53"/>
      <c r="K33" s="53"/>
      <c r="L33" s="32"/>
    </row>
    <row r="34" spans="2:12" s="1" customFormat="1" ht="14.4" customHeight="1" x14ac:dyDescent="0.2">
      <c r="B34" s="32"/>
      <c r="F34" s="35" t="s">
        <v>39</v>
      </c>
      <c r="I34" s="35" t="s">
        <v>38</v>
      </c>
      <c r="J34" s="35" t="s">
        <v>40</v>
      </c>
      <c r="L34" s="32"/>
    </row>
    <row r="35" spans="2:12" s="1" customFormat="1" ht="14.4" customHeight="1" x14ac:dyDescent="0.2">
      <c r="B35" s="32"/>
      <c r="D35" s="55" t="s">
        <v>41</v>
      </c>
      <c r="E35" s="27" t="s">
        <v>42</v>
      </c>
      <c r="F35" s="86">
        <f>ROUND((SUM(BE128:BE327)),  2)</f>
        <v>0</v>
      </c>
      <c r="I35" s="96">
        <v>0.21</v>
      </c>
      <c r="J35" s="86">
        <f>ROUND(((SUM(BE128:BE327))*I35),  2)</f>
        <v>0</v>
      </c>
      <c r="L35" s="32"/>
    </row>
    <row r="36" spans="2:12" s="1" customFormat="1" ht="14.4" customHeight="1" x14ac:dyDescent="0.2">
      <c r="B36" s="32"/>
      <c r="E36" s="27" t="s">
        <v>43</v>
      </c>
      <c r="F36" s="86">
        <f>ROUND((SUM(BF128:BF327)),  2)</f>
        <v>0</v>
      </c>
      <c r="I36" s="96">
        <v>0.15</v>
      </c>
      <c r="J36" s="86">
        <f>ROUND(((SUM(BF128:BF327))*I36),  2)</f>
        <v>0</v>
      </c>
      <c r="L36" s="32"/>
    </row>
    <row r="37" spans="2:12" s="1" customFormat="1" ht="14.4" hidden="1" customHeight="1" x14ac:dyDescent="0.2">
      <c r="B37" s="32"/>
      <c r="E37" s="27" t="s">
        <v>44</v>
      </c>
      <c r="F37" s="86">
        <f>ROUND((SUM(BG128:BG327)),  2)</f>
        <v>0</v>
      </c>
      <c r="I37" s="96">
        <v>0.21</v>
      </c>
      <c r="J37" s="86">
        <f>0</f>
        <v>0</v>
      </c>
      <c r="L37" s="32"/>
    </row>
    <row r="38" spans="2:12" s="1" customFormat="1" ht="14.4" hidden="1" customHeight="1" x14ac:dyDescent="0.2">
      <c r="B38" s="32"/>
      <c r="E38" s="27" t="s">
        <v>45</v>
      </c>
      <c r="F38" s="86">
        <f>ROUND((SUM(BH128:BH327)),  2)</f>
        <v>0</v>
      </c>
      <c r="I38" s="96">
        <v>0.15</v>
      </c>
      <c r="J38" s="86">
        <f>0</f>
        <v>0</v>
      </c>
      <c r="L38" s="32"/>
    </row>
    <row r="39" spans="2:12" s="1" customFormat="1" ht="14.4" hidden="1" customHeight="1" x14ac:dyDescent="0.2">
      <c r="B39" s="32"/>
      <c r="E39" s="27" t="s">
        <v>46</v>
      </c>
      <c r="F39" s="86">
        <f>ROUND((SUM(BI128:BI327)),  2)</f>
        <v>0</v>
      </c>
      <c r="I39" s="96">
        <v>0</v>
      </c>
      <c r="J39" s="86">
        <f>0</f>
        <v>0</v>
      </c>
      <c r="L39" s="32"/>
    </row>
    <row r="40" spans="2:12" s="1" customFormat="1" ht="6.9" customHeight="1" x14ac:dyDescent="0.2">
      <c r="B40" s="32"/>
      <c r="L40" s="32"/>
    </row>
    <row r="41" spans="2:12" s="1" customFormat="1" ht="25.35" customHeight="1" x14ac:dyDescent="0.2">
      <c r="B41" s="32"/>
      <c r="C41" s="97"/>
      <c r="D41" s="98" t="s">
        <v>47</v>
      </c>
      <c r="E41" s="57"/>
      <c r="F41" s="57"/>
      <c r="G41" s="99" t="s">
        <v>48</v>
      </c>
      <c r="H41" s="100" t="s">
        <v>49</v>
      </c>
      <c r="I41" s="57"/>
      <c r="J41" s="101">
        <f>SUM(J32:J39)</f>
        <v>0</v>
      </c>
      <c r="K41" s="102"/>
      <c r="L41" s="32"/>
    </row>
    <row r="42" spans="2:12" s="1" customFormat="1" ht="14.4" customHeight="1" x14ac:dyDescent="0.2">
      <c r="B42" s="32"/>
      <c r="L42" s="32"/>
    </row>
    <row r="43" spans="2:12" ht="14.4" customHeight="1" x14ac:dyDescent="0.2">
      <c r="B43" s="20"/>
      <c r="L43" s="20"/>
    </row>
    <row r="44" spans="2:12" ht="14.4" customHeight="1" x14ac:dyDescent="0.2">
      <c r="B44" s="20"/>
      <c r="L44" s="20"/>
    </row>
    <row r="45" spans="2:12" ht="14.4" customHeight="1" x14ac:dyDescent="0.2">
      <c r="B45" s="20"/>
      <c r="L45" s="20"/>
    </row>
    <row r="46" spans="2:12" ht="14.4" customHeight="1" x14ac:dyDescent="0.2">
      <c r="B46" s="20"/>
      <c r="L46" s="20"/>
    </row>
    <row r="47" spans="2:12" ht="14.4" customHeight="1" x14ac:dyDescent="0.2">
      <c r="B47" s="20"/>
      <c r="L47" s="20"/>
    </row>
    <row r="48" spans="2:12" ht="14.4" customHeight="1" x14ac:dyDescent="0.2">
      <c r="B48" s="20"/>
      <c r="L48" s="20"/>
    </row>
    <row r="49" spans="2:12" ht="14.4" customHeight="1" x14ac:dyDescent="0.2">
      <c r="B49" s="20"/>
      <c r="L49" s="20"/>
    </row>
    <row r="50" spans="2:12" s="1" customFormat="1" ht="14.4" customHeight="1" x14ac:dyDescent="0.2">
      <c r="B50" s="32"/>
      <c r="D50" s="41" t="s">
        <v>50</v>
      </c>
      <c r="E50" s="42"/>
      <c r="F50" s="42"/>
      <c r="G50" s="41" t="s">
        <v>51</v>
      </c>
      <c r="H50" s="42"/>
      <c r="I50" s="42"/>
      <c r="J50" s="42"/>
      <c r="K50" s="42"/>
      <c r="L50" s="32"/>
    </row>
    <row r="51" spans="2:12" x14ac:dyDescent="0.2">
      <c r="B51" s="20"/>
      <c r="L51" s="20"/>
    </row>
    <row r="52" spans="2:12" x14ac:dyDescent="0.2">
      <c r="B52" s="20"/>
      <c r="L52" s="20"/>
    </row>
    <row r="53" spans="2:12" x14ac:dyDescent="0.2">
      <c r="B53" s="20"/>
      <c r="L53" s="20"/>
    </row>
    <row r="54" spans="2:12" x14ac:dyDescent="0.2">
      <c r="B54" s="20"/>
      <c r="L54" s="20"/>
    </row>
    <row r="55" spans="2:12" x14ac:dyDescent="0.2">
      <c r="B55" s="20"/>
      <c r="L55" s="20"/>
    </row>
    <row r="56" spans="2:12" x14ac:dyDescent="0.2">
      <c r="B56" s="20"/>
      <c r="L56" s="20"/>
    </row>
    <row r="57" spans="2:12" x14ac:dyDescent="0.2">
      <c r="B57" s="20"/>
      <c r="L57" s="20"/>
    </row>
    <row r="58" spans="2:12" x14ac:dyDescent="0.2">
      <c r="B58" s="20"/>
      <c r="L58" s="20"/>
    </row>
    <row r="59" spans="2:12" x14ac:dyDescent="0.2">
      <c r="B59" s="20"/>
      <c r="L59" s="20"/>
    </row>
    <row r="60" spans="2:12" x14ac:dyDescent="0.2">
      <c r="B60" s="20"/>
      <c r="L60" s="20"/>
    </row>
    <row r="61" spans="2:12" s="1" customFormat="1" ht="13.2" x14ac:dyDescent="0.2">
      <c r="B61" s="32"/>
      <c r="D61" s="43" t="s">
        <v>52</v>
      </c>
      <c r="E61" s="34"/>
      <c r="F61" s="103" t="s">
        <v>53</v>
      </c>
      <c r="G61" s="43" t="s">
        <v>52</v>
      </c>
      <c r="H61" s="34"/>
      <c r="I61" s="34"/>
      <c r="J61" s="104" t="s">
        <v>53</v>
      </c>
      <c r="K61" s="34"/>
      <c r="L61" s="32"/>
    </row>
    <row r="62" spans="2:12" x14ac:dyDescent="0.2">
      <c r="B62" s="20"/>
      <c r="L62" s="20"/>
    </row>
    <row r="63" spans="2:12" x14ac:dyDescent="0.2">
      <c r="B63" s="20"/>
      <c r="L63" s="20"/>
    </row>
    <row r="64" spans="2:12" x14ac:dyDescent="0.2">
      <c r="B64" s="20"/>
      <c r="L64" s="20"/>
    </row>
    <row r="65" spans="2:12" s="1" customFormat="1" ht="13.2" x14ac:dyDescent="0.2">
      <c r="B65" s="32"/>
      <c r="D65" s="41" t="s">
        <v>54</v>
      </c>
      <c r="E65" s="42"/>
      <c r="F65" s="42"/>
      <c r="G65" s="41" t="s">
        <v>55</v>
      </c>
      <c r="H65" s="42"/>
      <c r="I65" s="42"/>
      <c r="J65" s="42"/>
      <c r="K65" s="42"/>
      <c r="L65" s="32"/>
    </row>
    <row r="66" spans="2:12" x14ac:dyDescent="0.2">
      <c r="B66" s="20"/>
      <c r="L66" s="20"/>
    </row>
    <row r="67" spans="2:12" x14ac:dyDescent="0.2">
      <c r="B67" s="20"/>
      <c r="L67" s="20"/>
    </row>
    <row r="68" spans="2:12" x14ac:dyDescent="0.2">
      <c r="B68" s="20"/>
      <c r="L68" s="20"/>
    </row>
    <row r="69" spans="2:12" x14ac:dyDescent="0.2">
      <c r="B69" s="20"/>
      <c r="L69" s="20"/>
    </row>
    <row r="70" spans="2:12" x14ac:dyDescent="0.2">
      <c r="B70" s="20"/>
      <c r="L70" s="20"/>
    </row>
    <row r="71" spans="2:12" x14ac:dyDescent="0.2">
      <c r="B71" s="20"/>
      <c r="L71" s="20"/>
    </row>
    <row r="72" spans="2:12" x14ac:dyDescent="0.2">
      <c r="B72" s="20"/>
      <c r="L72" s="20"/>
    </row>
    <row r="73" spans="2:12" x14ac:dyDescent="0.2">
      <c r="B73" s="20"/>
      <c r="L73" s="20"/>
    </row>
    <row r="74" spans="2:12" x14ac:dyDescent="0.2">
      <c r="B74" s="20"/>
      <c r="L74" s="20"/>
    </row>
    <row r="75" spans="2:12" x14ac:dyDescent="0.2">
      <c r="B75" s="20"/>
      <c r="L75" s="20"/>
    </row>
    <row r="76" spans="2:12" s="1" customFormat="1" ht="13.2" x14ac:dyDescent="0.2">
      <c r="B76" s="32"/>
      <c r="D76" s="43" t="s">
        <v>52</v>
      </c>
      <c r="E76" s="34"/>
      <c r="F76" s="103" t="s">
        <v>53</v>
      </c>
      <c r="G76" s="43" t="s">
        <v>52</v>
      </c>
      <c r="H76" s="34"/>
      <c r="I76" s="34"/>
      <c r="J76" s="104" t="s">
        <v>53</v>
      </c>
      <c r="K76" s="34"/>
      <c r="L76" s="32"/>
    </row>
    <row r="77" spans="2:12" s="1" customFormat="1" ht="14.4" customHeight="1" x14ac:dyDescent="0.2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2"/>
    </row>
    <row r="81" spans="2:12" s="1" customFormat="1" ht="6.9" customHeight="1" x14ac:dyDescent="0.2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2"/>
    </row>
    <row r="82" spans="2:12" s="1" customFormat="1" ht="24.9" customHeight="1" x14ac:dyDescent="0.2">
      <c r="B82" s="32"/>
      <c r="C82" s="21" t="s">
        <v>157</v>
      </c>
      <c r="L82" s="32"/>
    </row>
    <row r="83" spans="2:12" s="1" customFormat="1" ht="6.9" customHeight="1" x14ac:dyDescent="0.2">
      <c r="B83" s="32"/>
      <c r="L83" s="32"/>
    </row>
    <row r="84" spans="2:12" s="1" customFormat="1" ht="12" customHeight="1" x14ac:dyDescent="0.2">
      <c r="B84" s="32"/>
      <c r="C84" s="27" t="s">
        <v>16</v>
      </c>
      <c r="L84" s="32"/>
    </row>
    <row r="85" spans="2:12" s="1" customFormat="1" ht="16.5" customHeight="1" x14ac:dyDescent="0.2">
      <c r="B85" s="32"/>
      <c r="E85" s="239" t="str">
        <f>E7</f>
        <v>Stavební úpravy MK v ul. Na Chmelnici a části ul. Vrchlickéhé v Třeboni</v>
      </c>
      <c r="F85" s="240"/>
      <c r="G85" s="240"/>
      <c r="H85" s="240"/>
      <c r="L85" s="32"/>
    </row>
    <row r="86" spans="2:12" ht="12" customHeight="1" x14ac:dyDescent="0.2">
      <c r="B86" s="20"/>
      <c r="C86" s="27" t="s">
        <v>155</v>
      </c>
      <c r="L86" s="20"/>
    </row>
    <row r="87" spans="2:12" s="1" customFormat="1" ht="16.5" customHeight="1" x14ac:dyDescent="0.2">
      <c r="B87" s="32"/>
      <c r="E87" s="239" t="s">
        <v>1773</v>
      </c>
      <c r="F87" s="238"/>
      <c r="G87" s="238"/>
      <c r="H87" s="238"/>
      <c r="L87" s="32"/>
    </row>
    <row r="88" spans="2:12" s="1" customFormat="1" ht="12" customHeight="1" x14ac:dyDescent="0.2">
      <c r="B88" s="32"/>
      <c r="C88" s="27" t="s">
        <v>1450</v>
      </c>
      <c r="L88" s="32"/>
    </row>
    <row r="89" spans="2:12" s="1" customFormat="1" ht="16.5" customHeight="1" x14ac:dyDescent="0.2">
      <c r="B89" s="32"/>
      <c r="E89" s="225" t="str">
        <f>E11</f>
        <v>302a - Splašková kanalizace, ulice Vrchlického</v>
      </c>
      <c r="F89" s="238"/>
      <c r="G89" s="238"/>
      <c r="H89" s="238"/>
      <c r="L89" s="32"/>
    </row>
    <row r="90" spans="2:12" s="1" customFormat="1" ht="6.9" customHeight="1" x14ac:dyDescent="0.2">
      <c r="B90" s="32"/>
      <c r="L90" s="32"/>
    </row>
    <row r="91" spans="2:12" s="1" customFormat="1" ht="12" customHeight="1" x14ac:dyDescent="0.2">
      <c r="B91" s="32"/>
      <c r="C91" s="27" t="s">
        <v>20</v>
      </c>
      <c r="F91" s="25" t="str">
        <f>F14</f>
        <v>Třeboň</v>
      </c>
      <c r="I91" s="27" t="s">
        <v>22</v>
      </c>
      <c r="J91" s="52" t="str">
        <f>IF(J14="","",J14)</f>
        <v>6. 6. 2024</v>
      </c>
      <c r="L91" s="32"/>
    </row>
    <row r="92" spans="2:12" s="1" customFormat="1" ht="6.9" customHeight="1" x14ac:dyDescent="0.2">
      <c r="B92" s="32"/>
      <c r="L92" s="32"/>
    </row>
    <row r="93" spans="2:12" s="1" customFormat="1" ht="15.15" customHeight="1" x14ac:dyDescent="0.2">
      <c r="B93" s="32"/>
      <c r="C93" s="27" t="s">
        <v>24</v>
      </c>
      <c r="F93" s="25" t="str">
        <f>E17</f>
        <v>Město Třeboň</v>
      </c>
      <c r="I93" s="27" t="s">
        <v>30</v>
      </c>
      <c r="J93" s="30" t="str">
        <f>E23</f>
        <v>WAY project s.r.o.</v>
      </c>
      <c r="L93" s="32"/>
    </row>
    <row r="94" spans="2:12" s="1" customFormat="1" ht="15.15" customHeight="1" x14ac:dyDescent="0.2">
      <c r="B94" s="32"/>
      <c r="C94" s="27" t="s">
        <v>28</v>
      </c>
      <c r="F94" s="25" t="str">
        <f>IF(E20="","",E20)</f>
        <v>Vyplň údaj</v>
      </c>
      <c r="I94" s="27" t="s">
        <v>34</v>
      </c>
      <c r="J94" s="30" t="str">
        <f>E26</f>
        <v xml:space="preserve"> </v>
      </c>
      <c r="L94" s="32"/>
    </row>
    <row r="95" spans="2:12" s="1" customFormat="1" ht="10.35" customHeight="1" x14ac:dyDescent="0.2">
      <c r="B95" s="32"/>
      <c r="L95" s="32"/>
    </row>
    <row r="96" spans="2:12" s="1" customFormat="1" ht="29.25" customHeight="1" x14ac:dyDescent="0.2">
      <c r="B96" s="32"/>
      <c r="C96" s="105" t="s">
        <v>158</v>
      </c>
      <c r="D96" s="97"/>
      <c r="E96" s="97"/>
      <c r="F96" s="97"/>
      <c r="G96" s="97"/>
      <c r="H96" s="97"/>
      <c r="I96" s="97"/>
      <c r="J96" s="106" t="s">
        <v>159</v>
      </c>
      <c r="K96" s="97"/>
      <c r="L96" s="32"/>
    </row>
    <row r="97" spans="2:47" s="1" customFormat="1" ht="10.35" customHeight="1" x14ac:dyDescent="0.2">
      <c r="B97" s="32"/>
      <c r="L97" s="32"/>
    </row>
    <row r="98" spans="2:47" s="1" customFormat="1" ht="22.95" customHeight="1" x14ac:dyDescent="0.2">
      <c r="B98" s="32"/>
      <c r="C98" s="107" t="s">
        <v>160</v>
      </c>
      <c r="J98" s="66">
        <f>J128</f>
        <v>0</v>
      </c>
      <c r="L98" s="32"/>
      <c r="AU98" s="17" t="s">
        <v>161</v>
      </c>
    </row>
    <row r="99" spans="2:47" s="8" customFormat="1" ht="24.9" customHeight="1" x14ac:dyDescent="0.2">
      <c r="B99" s="108"/>
      <c r="D99" s="109" t="s">
        <v>282</v>
      </c>
      <c r="E99" s="110"/>
      <c r="F99" s="110"/>
      <c r="G99" s="110"/>
      <c r="H99" s="110"/>
      <c r="I99" s="110"/>
      <c r="J99" s="111">
        <f>J129</f>
        <v>0</v>
      </c>
      <c r="L99" s="108"/>
    </row>
    <row r="100" spans="2:47" s="9" customFormat="1" ht="19.95" customHeight="1" x14ac:dyDescent="0.2">
      <c r="B100" s="112"/>
      <c r="D100" s="113" t="s">
        <v>283</v>
      </c>
      <c r="E100" s="114"/>
      <c r="F100" s="114"/>
      <c r="G100" s="114"/>
      <c r="H100" s="114"/>
      <c r="I100" s="114"/>
      <c r="J100" s="115">
        <f>J130</f>
        <v>0</v>
      </c>
      <c r="L100" s="112"/>
    </row>
    <row r="101" spans="2:47" s="9" customFormat="1" ht="19.95" customHeight="1" x14ac:dyDescent="0.2">
      <c r="B101" s="112"/>
      <c r="D101" s="113" t="s">
        <v>983</v>
      </c>
      <c r="E101" s="114"/>
      <c r="F101" s="114"/>
      <c r="G101" s="114"/>
      <c r="H101" s="114"/>
      <c r="I101" s="114"/>
      <c r="J101" s="115">
        <f>J191</f>
        <v>0</v>
      </c>
      <c r="L101" s="112"/>
    </row>
    <row r="102" spans="2:47" s="9" customFormat="1" ht="19.95" customHeight="1" x14ac:dyDescent="0.2">
      <c r="B102" s="112"/>
      <c r="D102" s="113" t="s">
        <v>285</v>
      </c>
      <c r="E102" s="114"/>
      <c r="F102" s="114"/>
      <c r="G102" s="114"/>
      <c r="H102" s="114"/>
      <c r="I102" s="114"/>
      <c r="J102" s="115">
        <f>J195</f>
        <v>0</v>
      </c>
      <c r="L102" s="112"/>
    </row>
    <row r="103" spans="2:47" s="9" customFormat="1" ht="19.95" customHeight="1" x14ac:dyDescent="0.2">
      <c r="B103" s="112"/>
      <c r="D103" s="113" t="s">
        <v>287</v>
      </c>
      <c r="E103" s="114"/>
      <c r="F103" s="114"/>
      <c r="G103" s="114"/>
      <c r="H103" s="114"/>
      <c r="I103" s="114"/>
      <c r="J103" s="115">
        <f>J209</f>
        <v>0</v>
      </c>
      <c r="L103" s="112"/>
    </row>
    <row r="104" spans="2:47" s="9" customFormat="1" ht="19.95" customHeight="1" x14ac:dyDescent="0.2">
      <c r="B104" s="112"/>
      <c r="D104" s="113" t="s">
        <v>288</v>
      </c>
      <c r="E104" s="114"/>
      <c r="F104" s="114"/>
      <c r="G104" s="114"/>
      <c r="H104" s="114"/>
      <c r="I104" s="114"/>
      <c r="J104" s="115">
        <f>J280</f>
        <v>0</v>
      </c>
      <c r="L104" s="112"/>
    </row>
    <row r="105" spans="2:47" s="9" customFormat="1" ht="19.95" customHeight="1" x14ac:dyDescent="0.2">
      <c r="B105" s="112"/>
      <c r="D105" s="113" t="s">
        <v>289</v>
      </c>
      <c r="E105" s="114"/>
      <c r="F105" s="114"/>
      <c r="G105" s="114"/>
      <c r="H105" s="114"/>
      <c r="I105" s="114"/>
      <c r="J105" s="115">
        <f>J285</f>
        <v>0</v>
      </c>
      <c r="L105" s="112"/>
    </row>
    <row r="106" spans="2:47" s="9" customFormat="1" ht="19.95" customHeight="1" x14ac:dyDescent="0.2">
      <c r="B106" s="112"/>
      <c r="D106" s="113" t="s">
        <v>290</v>
      </c>
      <c r="E106" s="114"/>
      <c r="F106" s="114"/>
      <c r="G106" s="114"/>
      <c r="H106" s="114"/>
      <c r="I106" s="114"/>
      <c r="J106" s="115">
        <f>J325</f>
        <v>0</v>
      </c>
      <c r="L106" s="112"/>
    </row>
    <row r="107" spans="2:47" s="1" customFormat="1" ht="21.75" customHeight="1" x14ac:dyDescent="0.2">
      <c r="B107" s="32"/>
      <c r="L107" s="32"/>
    </row>
    <row r="108" spans="2:47" s="1" customFormat="1" ht="6.9" customHeight="1" x14ac:dyDescent="0.2">
      <c r="B108" s="44"/>
      <c r="C108" s="45"/>
      <c r="D108" s="45"/>
      <c r="E108" s="45"/>
      <c r="F108" s="45"/>
      <c r="G108" s="45"/>
      <c r="H108" s="45"/>
      <c r="I108" s="45"/>
      <c r="J108" s="45"/>
      <c r="K108" s="45"/>
      <c r="L108" s="32"/>
    </row>
    <row r="112" spans="2:47" s="1" customFormat="1" ht="6.9" customHeight="1" x14ac:dyDescent="0.2">
      <c r="B112" s="46"/>
      <c r="C112" s="47"/>
      <c r="D112" s="47"/>
      <c r="E112" s="47"/>
      <c r="F112" s="47"/>
      <c r="G112" s="47"/>
      <c r="H112" s="47"/>
      <c r="I112" s="47"/>
      <c r="J112" s="47"/>
      <c r="K112" s="47"/>
      <c r="L112" s="32"/>
    </row>
    <row r="113" spans="2:63" s="1" customFormat="1" ht="24.9" customHeight="1" x14ac:dyDescent="0.2">
      <c r="B113" s="32"/>
      <c r="C113" s="21" t="s">
        <v>169</v>
      </c>
      <c r="L113" s="32"/>
    </row>
    <row r="114" spans="2:63" s="1" customFormat="1" ht="6.9" customHeight="1" x14ac:dyDescent="0.2">
      <c r="B114" s="32"/>
      <c r="L114" s="32"/>
    </row>
    <row r="115" spans="2:63" s="1" customFormat="1" ht="12" customHeight="1" x14ac:dyDescent="0.2">
      <c r="B115" s="32"/>
      <c r="C115" s="27" t="s">
        <v>16</v>
      </c>
      <c r="L115" s="32"/>
    </row>
    <row r="116" spans="2:63" s="1" customFormat="1" ht="16.5" customHeight="1" x14ac:dyDescent="0.2">
      <c r="B116" s="32"/>
      <c r="E116" s="239" t="str">
        <f>E7</f>
        <v>Stavební úpravy MK v ul. Na Chmelnici a části ul. Vrchlickéhé v Třeboni</v>
      </c>
      <c r="F116" s="240"/>
      <c r="G116" s="240"/>
      <c r="H116" s="240"/>
      <c r="L116" s="32"/>
    </row>
    <row r="117" spans="2:63" ht="12" customHeight="1" x14ac:dyDescent="0.2">
      <c r="B117" s="20"/>
      <c r="C117" s="27" t="s">
        <v>155</v>
      </c>
      <c r="L117" s="20"/>
    </row>
    <row r="118" spans="2:63" s="1" customFormat="1" ht="16.5" customHeight="1" x14ac:dyDescent="0.2">
      <c r="B118" s="32"/>
      <c r="E118" s="239" t="s">
        <v>1773</v>
      </c>
      <c r="F118" s="238"/>
      <c r="G118" s="238"/>
      <c r="H118" s="238"/>
      <c r="L118" s="32"/>
    </row>
    <row r="119" spans="2:63" s="1" customFormat="1" ht="12" customHeight="1" x14ac:dyDescent="0.2">
      <c r="B119" s="32"/>
      <c r="C119" s="27" t="s">
        <v>1450</v>
      </c>
      <c r="L119" s="32"/>
    </row>
    <row r="120" spans="2:63" s="1" customFormat="1" ht="16.5" customHeight="1" x14ac:dyDescent="0.2">
      <c r="B120" s="32"/>
      <c r="E120" s="225" t="str">
        <f>E11</f>
        <v>302a - Splašková kanalizace, ulice Vrchlického</v>
      </c>
      <c r="F120" s="238"/>
      <c r="G120" s="238"/>
      <c r="H120" s="238"/>
      <c r="L120" s="32"/>
    </row>
    <row r="121" spans="2:63" s="1" customFormat="1" ht="6.9" customHeight="1" x14ac:dyDescent="0.2">
      <c r="B121" s="32"/>
      <c r="L121" s="32"/>
    </row>
    <row r="122" spans="2:63" s="1" customFormat="1" ht="12" customHeight="1" x14ac:dyDescent="0.2">
      <c r="B122" s="32"/>
      <c r="C122" s="27" t="s">
        <v>20</v>
      </c>
      <c r="F122" s="25" t="str">
        <f>F14</f>
        <v>Třeboň</v>
      </c>
      <c r="I122" s="27" t="s">
        <v>22</v>
      </c>
      <c r="J122" s="52" t="str">
        <f>IF(J14="","",J14)</f>
        <v>6. 6. 2024</v>
      </c>
      <c r="L122" s="32"/>
    </row>
    <row r="123" spans="2:63" s="1" customFormat="1" ht="6.9" customHeight="1" x14ac:dyDescent="0.2">
      <c r="B123" s="32"/>
      <c r="L123" s="32"/>
    </row>
    <row r="124" spans="2:63" s="1" customFormat="1" ht="15.15" customHeight="1" x14ac:dyDescent="0.2">
      <c r="B124" s="32"/>
      <c r="C124" s="27" t="s">
        <v>24</v>
      </c>
      <c r="F124" s="25" t="str">
        <f>E17</f>
        <v>Město Třeboň</v>
      </c>
      <c r="I124" s="27" t="s">
        <v>30</v>
      </c>
      <c r="J124" s="30" t="str">
        <f>E23</f>
        <v>WAY project s.r.o.</v>
      </c>
      <c r="L124" s="32"/>
    </row>
    <row r="125" spans="2:63" s="1" customFormat="1" ht="15.15" customHeight="1" x14ac:dyDescent="0.2">
      <c r="B125" s="32"/>
      <c r="C125" s="27" t="s">
        <v>28</v>
      </c>
      <c r="F125" s="25" t="str">
        <f>IF(E20="","",E20)</f>
        <v>Vyplň údaj</v>
      </c>
      <c r="I125" s="27" t="s">
        <v>34</v>
      </c>
      <c r="J125" s="30" t="str">
        <f>E26</f>
        <v xml:space="preserve"> </v>
      </c>
      <c r="L125" s="32"/>
    </row>
    <row r="126" spans="2:63" s="1" customFormat="1" ht="10.35" customHeight="1" x14ac:dyDescent="0.2">
      <c r="B126" s="32"/>
      <c r="L126" s="32"/>
    </row>
    <row r="127" spans="2:63" s="10" customFormat="1" ht="29.25" customHeight="1" x14ac:dyDescent="0.2">
      <c r="B127" s="116"/>
      <c r="C127" s="117" t="s">
        <v>170</v>
      </c>
      <c r="D127" s="118" t="s">
        <v>62</v>
      </c>
      <c r="E127" s="118" t="s">
        <v>58</v>
      </c>
      <c r="F127" s="118" t="s">
        <v>59</v>
      </c>
      <c r="G127" s="118" t="s">
        <v>171</v>
      </c>
      <c r="H127" s="118" t="s">
        <v>172</v>
      </c>
      <c r="I127" s="118" t="s">
        <v>173</v>
      </c>
      <c r="J127" s="118" t="s">
        <v>159</v>
      </c>
      <c r="K127" s="119" t="s">
        <v>174</v>
      </c>
      <c r="L127" s="116"/>
      <c r="M127" s="59" t="s">
        <v>1</v>
      </c>
      <c r="N127" s="60" t="s">
        <v>41</v>
      </c>
      <c r="O127" s="60" t="s">
        <v>175</v>
      </c>
      <c r="P127" s="60" t="s">
        <v>176</v>
      </c>
      <c r="Q127" s="60" t="s">
        <v>177</v>
      </c>
      <c r="R127" s="60" t="s">
        <v>178</v>
      </c>
      <c r="S127" s="60" t="s">
        <v>179</v>
      </c>
      <c r="T127" s="61" t="s">
        <v>180</v>
      </c>
    </row>
    <row r="128" spans="2:63" s="1" customFormat="1" ht="22.95" customHeight="1" x14ac:dyDescent="0.3">
      <c r="B128" s="32"/>
      <c r="C128" s="64" t="s">
        <v>181</v>
      </c>
      <c r="J128" s="120">
        <f>BK128</f>
        <v>0</v>
      </c>
      <c r="L128" s="32"/>
      <c r="M128" s="62"/>
      <c r="N128" s="53"/>
      <c r="O128" s="53"/>
      <c r="P128" s="121">
        <f>P129</f>
        <v>0</v>
      </c>
      <c r="Q128" s="53"/>
      <c r="R128" s="121">
        <f>R129</f>
        <v>302.84671006000002</v>
      </c>
      <c r="S128" s="53"/>
      <c r="T128" s="122">
        <f>T129</f>
        <v>26.918499999999998</v>
      </c>
      <c r="AT128" s="17" t="s">
        <v>76</v>
      </c>
      <c r="AU128" s="17" t="s">
        <v>161</v>
      </c>
      <c r="BK128" s="123">
        <f>BK129</f>
        <v>0</v>
      </c>
    </row>
    <row r="129" spans="2:65" s="11" customFormat="1" ht="25.95" customHeight="1" x14ac:dyDescent="0.25">
      <c r="B129" s="124"/>
      <c r="D129" s="125" t="s">
        <v>76</v>
      </c>
      <c r="E129" s="126" t="s">
        <v>291</v>
      </c>
      <c r="F129" s="126" t="s">
        <v>292</v>
      </c>
      <c r="I129" s="127"/>
      <c r="J129" s="128">
        <f>BK129</f>
        <v>0</v>
      </c>
      <c r="L129" s="124"/>
      <c r="M129" s="129"/>
      <c r="P129" s="130">
        <f>P130+P191+P195+P209+P280+P285+P325</f>
        <v>0</v>
      </c>
      <c r="R129" s="130">
        <f>R130+R191+R195+R209+R280+R285+R325</f>
        <v>302.84671006000002</v>
      </c>
      <c r="T129" s="131">
        <f>T130+T191+T195+T209+T280+T285+T325</f>
        <v>26.918499999999998</v>
      </c>
      <c r="AR129" s="125" t="s">
        <v>85</v>
      </c>
      <c r="AT129" s="132" t="s">
        <v>76</v>
      </c>
      <c r="AU129" s="132" t="s">
        <v>77</v>
      </c>
      <c r="AY129" s="125" t="s">
        <v>185</v>
      </c>
      <c r="BK129" s="133">
        <f>BK130+BK191+BK195+BK209+BK280+BK285+BK325</f>
        <v>0</v>
      </c>
    </row>
    <row r="130" spans="2:65" s="11" customFormat="1" ht="22.95" customHeight="1" x14ac:dyDescent="0.25">
      <c r="B130" s="124"/>
      <c r="D130" s="125" t="s">
        <v>76</v>
      </c>
      <c r="E130" s="134" t="s">
        <v>85</v>
      </c>
      <c r="F130" s="134" t="s">
        <v>293</v>
      </c>
      <c r="I130" s="127"/>
      <c r="J130" s="135">
        <f>BK130</f>
        <v>0</v>
      </c>
      <c r="L130" s="124"/>
      <c r="M130" s="129"/>
      <c r="P130" s="130">
        <f>SUM(P131:P190)</f>
        <v>0</v>
      </c>
      <c r="R130" s="130">
        <f>SUM(R131:R190)</f>
        <v>295.49604650000003</v>
      </c>
      <c r="T130" s="131">
        <f>SUM(T131:T190)</f>
        <v>0</v>
      </c>
      <c r="AR130" s="125" t="s">
        <v>85</v>
      </c>
      <c r="AT130" s="132" t="s">
        <v>76</v>
      </c>
      <c r="AU130" s="132" t="s">
        <v>85</v>
      </c>
      <c r="AY130" s="125" t="s">
        <v>185</v>
      </c>
      <c r="BK130" s="133">
        <f>SUM(BK131:BK190)</f>
        <v>0</v>
      </c>
    </row>
    <row r="131" spans="2:65" s="1" customFormat="1" ht="16.5" customHeight="1" x14ac:dyDescent="0.2">
      <c r="B131" s="32"/>
      <c r="C131" s="136" t="s">
        <v>85</v>
      </c>
      <c r="D131" s="136" t="s">
        <v>191</v>
      </c>
      <c r="E131" s="137" t="s">
        <v>1452</v>
      </c>
      <c r="F131" s="138" t="s">
        <v>1453</v>
      </c>
      <c r="G131" s="139" t="s">
        <v>1454</v>
      </c>
      <c r="H131" s="140">
        <v>80</v>
      </c>
      <c r="I131" s="141"/>
      <c r="J131" s="142">
        <f>ROUND(I131*H131,2)</f>
        <v>0</v>
      </c>
      <c r="K131" s="138" t="s">
        <v>195</v>
      </c>
      <c r="L131" s="32"/>
      <c r="M131" s="143" t="s">
        <v>1</v>
      </c>
      <c r="N131" s="144" t="s">
        <v>42</v>
      </c>
      <c r="P131" s="145">
        <f>O131*H131</f>
        <v>0</v>
      </c>
      <c r="Q131" s="145">
        <v>4.0000000000000003E-5</v>
      </c>
      <c r="R131" s="145">
        <f>Q131*H131</f>
        <v>3.2000000000000002E-3</v>
      </c>
      <c r="S131" s="145">
        <v>0</v>
      </c>
      <c r="T131" s="146">
        <f>S131*H131</f>
        <v>0</v>
      </c>
      <c r="AR131" s="147" t="s">
        <v>184</v>
      </c>
      <c r="AT131" s="147" t="s">
        <v>191</v>
      </c>
      <c r="AU131" s="147" t="s">
        <v>87</v>
      </c>
      <c r="AY131" s="17" t="s">
        <v>185</v>
      </c>
      <c r="BE131" s="148">
        <f>IF(N131="základní",J131,0)</f>
        <v>0</v>
      </c>
      <c r="BF131" s="148">
        <f>IF(N131="snížená",J131,0)</f>
        <v>0</v>
      </c>
      <c r="BG131" s="148">
        <f>IF(N131="zákl. přenesená",J131,0)</f>
        <v>0</v>
      </c>
      <c r="BH131" s="148">
        <f>IF(N131="sníž. přenesená",J131,0)</f>
        <v>0</v>
      </c>
      <c r="BI131" s="148">
        <f>IF(N131="nulová",J131,0)</f>
        <v>0</v>
      </c>
      <c r="BJ131" s="17" t="s">
        <v>85</v>
      </c>
      <c r="BK131" s="148">
        <f>ROUND(I131*H131,2)</f>
        <v>0</v>
      </c>
      <c r="BL131" s="17" t="s">
        <v>184</v>
      </c>
      <c r="BM131" s="147" t="s">
        <v>1776</v>
      </c>
    </row>
    <row r="132" spans="2:65" s="1" customFormat="1" x14ac:dyDescent="0.2">
      <c r="B132" s="32"/>
      <c r="D132" s="149" t="s">
        <v>198</v>
      </c>
      <c r="F132" s="150" t="s">
        <v>1456</v>
      </c>
      <c r="I132" s="151"/>
      <c r="L132" s="32"/>
      <c r="M132" s="152"/>
      <c r="T132" s="56"/>
      <c r="AT132" s="17" t="s">
        <v>198</v>
      </c>
      <c r="AU132" s="17" t="s">
        <v>87</v>
      </c>
    </row>
    <row r="133" spans="2:65" s="12" customFormat="1" x14ac:dyDescent="0.2">
      <c r="B133" s="153"/>
      <c r="D133" s="149" t="s">
        <v>199</v>
      </c>
      <c r="E133" s="154" t="s">
        <v>1</v>
      </c>
      <c r="F133" s="155" t="s">
        <v>1457</v>
      </c>
      <c r="H133" s="154" t="s">
        <v>1</v>
      </c>
      <c r="I133" s="156"/>
      <c r="L133" s="153"/>
      <c r="M133" s="157"/>
      <c r="T133" s="158"/>
      <c r="AT133" s="154" t="s">
        <v>199</v>
      </c>
      <c r="AU133" s="154" t="s">
        <v>87</v>
      </c>
      <c r="AV133" s="12" t="s">
        <v>85</v>
      </c>
      <c r="AW133" s="12" t="s">
        <v>33</v>
      </c>
      <c r="AX133" s="12" t="s">
        <v>77</v>
      </c>
      <c r="AY133" s="154" t="s">
        <v>185</v>
      </c>
    </row>
    <row r="134" spans="2:65" s="13" customFormat="1" x14ac:dyDescent="0.2">
      <c r="B134" s="159"/>
      <c r="D134" s="149" t="s">
        <v>199</v>
      </c>
      <c r="E134" s="160" t="s">
        <v>1</v>
      </c>
      <c r="F134" s="161" t="s">
        <v>1458</v>
      </c>
      <c r="H134" s="162">
        <v>80</v>
      </c>
      <c r="I134" s="163"/>
      <c r="L134" s="159"/>
      <c r="M134" s="164"/>
      <c r="T134" s="165"/>
      <c r="AT134" s="160" t="s">
        <v>199</v>
      </c>
      <c r="AU134" s="160" t="s">
        <v>87</v>
      </c>
      <c r="AV134" s="13" t="s">
        <v>87</v>
      </c>
      <c r="AW134" s="13" t="s">
        <v>33</v>
      </c>
      <c r="AX134" s="13" t="s">
        <v>85</v>
      </c>
      <c r="AY134" s="160" t="s">
        <v>185</v>
      </c>
    </row>
    <row r="135" spans="2:65" s="1" customFormat="1" ht="21.75" customHeight="1" x14ac:dyDescent="0.2">
      <c r="B135" s="32"/>
      <c r="C135" s="136" t="s">
        <v>87</v>
      </c>
      <c r="D135" s="136" t="s">
        <v>191</v>
      </c>
      <c r="E135" s="137" t="s">
        <v>1459</v>
      </c>
      <c r="F135" s="138" t="s">
        <v>1460</v>
      </c>
      <c r="G135" s="139" t="s">
        <v>382</v>
      </c>
      <c r="H135" s="140">
        <v>214</v>
      </c>
      <c r="I135" s="141"/>
      <c r="J135" s="142">
        <f>ROUND(I135*H135,2)</f>
        <v>0</v>
      </c>
      <c r="K135" s="138" t="s">
        <v>195</v>
      </c>
      <c r="L135" s="32"/>
      <c r="M135" s="143" t="s">
        <v>1</v>
      </c>
      <c r="N135" s="144" t="s">
        <v>42</v>
      </c>
      <c r="P135" s="145">
        <f>O135*H135</f>
        <v>0</v>
      </c>
      <c r="Q135" s="145">
        <v>0</v>
      </c>
      <c r="R135" s="145">
        <f>Q135*H135</f>
        <v>0</v>
      </c>
      <c r="S135" s="145">
        <v>0</v>
      </c>
      <c r="T135" s="146">
        <f>S135*H135</f>
        <v>0</v>
      </c>
      <c r="AR135" s="147" t="s">
        <v>184</v>
      </c>
      <c r="AT135" s="147" t="s">
        <v>191</v>
      </c>
      <c r="AU135" s="147" t="s">
        <v>87</v>
      </c>
      <c r="AY135" s="17" t="s">
        <v>185</v>
      </c>
      <c r="BE135" s="148">
        <f>IF(N135="základní",J135,0)</f>
        <v>0</v>
      </c>
      <c r="BF135" s="148">
        <f>IF(N135="snížená",J135,0)</f>
        <v>0</v>
      </c>
      <c r="BG135" s="148">
        <f>IF(N135="zákl. přenesená",J135,0)</f>
        <v>0</v>
      </c>
      <c r="BH135" s="148">
        <f>IF(N135="sníž. přenesená",J135,0)</f>
        <v>0</v>
      </c>
      <c r="BI135" s="148">
        <f>IF(N135="nulová",J135,0)</f>
        <v>0</v>
      </c>
      <c r="BJ135" s="17" t="s">
        <v>85</v>
      </c>
      <c r="BK135" s="148">
        <f>ROUND(I135*H135,2)</f>
        <v>0</v>
      </c>
      <c r="BL135" s="17" t="s">
        <v>184</v>
      </c>
      <c r="BM135" s="147" t="s">
        <v>1777</v>
      </c>
    </row>
    <row r="136" spans="2:65" s="1" customFormat="1" ht="19.2" x14ac:dyDescent="0.2">
      <c r="B136" s="32"/>
      <c r="D136" s="149" t="s">
        <v>198</v>
      </c>
      <c r="F136" s="150" t="s">
        <v>1462</v>
      </c>
      <c r="I136" s="151"/>
      <c r="L136" s="32"/>
      <c r="M136" s="152"/>
      <c r="T136" s="56"/>
      <c r="AT136" s="17" t="s">
        <v>198</v>
      </c>
      <c r="AU136" s="17" t="s">
        <v>87</v>
      </c>
    </row>
    <row r="137" spans="2:65" s="13" customFormat="1" x14ac:dyDescent="0.2">
      <c r="B137" s="159"/>
      <c r="D137" s="149" t="s">
        <v>199</v>
      </c>
      <c r="E137" s="160" t="s">
        <v>1</v>
      </c>
      <c r="F137" s="161" t="s">
        <v>1778</v>
      </c>
      <c r="H137" s="162">
        <v>214</v>
      </c>
      <c r="I137" s="163"/>
      <c r="L137" s="159"/>
      <c r="M137" s="164"/>
      <c r="T137" s="165"/>
      <c r="AT137" s="160" t="s">
        <v>199</v>
      </c>
      <c r="AU137" s="160" t="s">
        <v>87</v>
      </c>
      <c r="AV137" s="13" t="s">
        <v>87</v>
      </c>
      <c r="AW137" s="13" t="s">
        <v>33</v>
      </c>
      <c r="AX137" s="13" t="s">
        <v>85</v>
      </c>
      <c r="AY137" s="160" t="s">
        <v>185</v>
      </c>
    </row>
    <row r="138" spans="2:65" s="12" customFormat="1" x14ac:dyDescent="0.2">
      <c r="B138" s="153"/>
      <c r="D138" s="149" t="s">
        <v>199</v>
      </c>
      <c r="E138" s="154" t="s">
        <v>1</v>
      </c>
      <c r="F138" s="155" t="s">
        <v>1464</v>
      </c>
      <c r="H138" s="154" t="s">
        <v>1</v>
      </c>
      <c r="I138" s="156"/>
      <c r="L138" s="153"/>
      <c r="M138" s="157"/>
      <c r="T138" s="158"/>
      <c r="AT138" s="154" t="s">
        <v>199</v>
      </c>
      <c r="AU138" s="154" t="s">
        <v>87</v>
      </c>
      <c r="AV138" s="12" t="s">
        <v>85</v>
      </c>
      <c r="AW138" s="12" t="s">
        <v>33</v>
      </c>
      <c r="AX138" s="12" t="s">
        <v>77</v>
      </c>
      <c r="AY138" s="154" t="s">
        <v>185</v>
      </c>
    </row>
    <row r="139" spans="2:65" s="12" customFormat="1" x14ac:dyDescent="0.2">
      <c r="B139" s="153"/>
      <c r="D139" s="149" t="s">
        <v>199</v>
      </c>
      <c r="E139" s="154" t="s">
        <v>1</v>
      </c>
      <c r="F139" s="155" t="s">
        <v>1465</v>
      </c>
      <c r="H139" s="154" t="s">
        <v>1</v>
      </c>
      <c r="I139" s="156"/>
      <c r="L139" s="153"/>
      <c r="M139" s="157"/>
      <c r="T139" s="158"/>
      <c r="AT139" s="154" t="s">
        <v>199</v>
      </c>
      <c r="AU139" s="154" t="s">
        <v>87</v>
      </c>
      <c r="AV139" s="12" t="s">
        <v>85</v>
      </c>
      <c r="AW139" s="12" t="s">
        <v>33</v>
      </c>
      <c r="AX139" s="12" t="s">
        <v>77</v>
      </c>
      <c r="AY139" s="154" t="s">
        <v>185</v>
      </c>
    </row>
    <row r="140" spans="2:65" s="1" customFormat="1" ht="16.5" customHeight="1" x14ac:dyDescent="0.2">
      <c r="B140" s="32"/>
      <c r="C140" s="136" t="s">
        <v>207</v>
      </c>
      <c r="D140" s="136" t="s">
        <v>191</v>
      </c>
      <c r="E140" s="137" t="s">
        <v>1466</v>
      </c>
      <c r="F140" s="138" t="s">
        <v>1467</v>
      </c>
      <c r="G140" s="139" t="s">
        <v>382</v>
      </c>
      <c r="H140" s="140">
        <v>42.8</v>
      </c>
      <c r="I140" s="141"/>
      <c r="J140" s="142">
        <f>ROUND(I140*H140,2)</f>
        <v>0</v>
      </c>
      <c r="K140" s="138" t="s">
        <v>195</v>
      </c>
      <c r="L140" s="32"/>
      <c r="M140" s="143" t="s">
        <v>1</v>
      </c>
      <c r="N140" s="144" t="s">
        <v>42</v>
      </c>
      <c r="P140" s="145">
        <f>O140*H140</f>
        <v>0</v>
      </c>
      <c r="Q140" s="145">
        <v>0</v>
      </c>
      <c r="R140" s="145">
        <f>Q140*H140</f>
        <v>0</v>
      </c>
      <c r="S140" s="145">
        <v>0</v>
      </c>
      <c r="T140" s="146">
        <f>S140*H140</f>
        <v>0</v>
      </c>
      <c r="AR140" s="147" t="s">
        <v>184</v>
      </c>
      <c r="AT140" s="147" t="s">
        <v>191</v>
      </c>
      <c r="AU140" s="147" t="s">
        <v>87</v>
      </c>
      <c r="AY140" s="17" t="s">
        <v>185</v>
      </c>
      <c r="BE140" s="148">
        <f>IF(N140="základní",J140,0)</f>
        <v>0</v>
      </c>
      <c r="BF140" s="148">
        <f>IF(N140="snížená",J140,0)</f>
        <v>0</v>
      </c>
      <c r="BG140" s="148">
        <f>IF(N140="zákl. přenesená",J140,0)</f>
        <v>0</v>
      </c>
      <c r="BH140" s="148">
        <f>IF(N140="sníž. přenesená",J140,0)</f>
        <v>0</v>
      </c>
      <c r="BI140" s="148">
        <f>IF(N140="nulová",J140,0)</f>
        <v>0</v>
      </c>
      <c r="BJ140" s="17" t="s">
        <v>85</v>
      </c>
      <c r="BK140" s="148">
        <f>ROUND(I140*H140,2)</f>
        <v>0</v>
      </c>
      <c r="BL140" s="17" t="s">
        <v>184</v>
      </c>
      <c r="BM140" s="147" t="s">
        <v>1779</v>
      </c>
    </row>
    <row r="141" spans="2:65" s="1" customFormat="1" ht="19.2" x14ac:dyDescent="0.2">
      <c r="B141" s="32"/>
      <c r="D141" s="149" t="s">
        <v>198</v>
      </c>
      <c r="F141" s="150" t="s">
        <v>1469</v>
      </c>
      <c r="I141" s="151"/>
      <c r="L141" s="32"/>
      <c r="M141" s="152"/>
      <c r="T141" s="56"/>
      <c r="AT141" s="17" t="s">
        <v>198</v>
      </c>
      <c r="AU141" s="17" t="s">
        <v>87</v>
      </c>
    </row>
    <row r="142" spans="2:65" s="12" customFormat="1" x14ac:dyDescent="0.2">
      <c r="B142" s="153"/>
      <c r="D142" s="149" t="s">
        <v>199</v>
      </c>
      <c r="E142" s="154" t="s">
        <v>1</v>
      </c>
      <c r="F142" s="155" t="s">
        <v>1780</v>
      </c>
      <c r="H142" s="154" t="s">
        <v>1</v>
      </c>
      <c r="I142" s="156"/>
      <c r="L142" s="153"/>
      <c r="M142" s="157"/>
      <c r="T142" s="158"/>
      <c r="AT142" s="154" t="s">
        <v>199</v>
      </c>
      <c r="AU142" s="154" t="s">
        <v>87</v>
      </c>
      <c r="AV142" s="12" t="s">
        <v>85</v>
      </c>
      <c r="AW142" s="12" t="s">
        <v>33</v>
      </c>
      <c r="AX142" s="12" t="s">
        <v>77</v>
      </c>
      <c r="AY142" s="154" t="s">
        <v>185</v>
      </c>
    </row>
    <row r="143" spans="2:65" s="13" customFormat="1" x14ac:dyDescent="0.2">
      <c r="B143" s="159"/>
      <c r="D143" s="149" t="s">
        <v>199</v>
      </c>
      <c r="E143" s="160" t="s">
        <v>1</v>
      </c>
      <c r="F143" s="161" t="s">
        <v>1781</v>
      </c>
      <c r="H143" s="162">
        <v>42.8</v>
      </c>
      <c r="I143" s="163"/>
      <c r="L143" s="159"/>
      <c r="M143" s="164"/>
      <c r="T143" s="165"/>
      <c r="AT143" s="160" t="s">
        <v>199</v>
      </c>
      <c r="AU143" s="160" t="s">
        <v>87</v>
      </c>
      <c r="AV143" s="13" t="s">
        <v>87</v>
      </c>
      <c r="AW143" s="13" t="s">
        <v>33</v>
      </c>
      <c r="AX143" s="13" t="s">
        <v>85</v>
      </c>
      <c r="AY143" s="160" t="s">
        <v>185</v>
      </c>
    </row>
    <row r="144" spans="2:65" s="1" customFormat="1" ht="16.5" customHeight="1" x14ac:dyDescent="0.2">
      <c r="B144" s="32"/>
      <c r="C144" s="136" t="s">
        <v>184</v>
      </c>
      <c r="D144" s="136" t="s">
        <v>191</v>
      </c>
      <c r="E144" s="137" t="s">
        <v>1782</v>
      </c>
      <c r="F144" s="138" t="s">
        <v>1783</v>
      </c>
      <c r="G144" s="139" t="s">
        <v>296</v>
      </c>
      <c r="H144" s="140">
        <v>496.29</v>
      </c>
      <c r="I144" s="141"/>
      <c r="J144" s="142">
        <f>ROUND(I144*H144,2)</f>
        <v>0</v>
      </c>
      <c r="K144" s="138" t="s">
        <v>195</v>
      </c>
      <c r="L144" s="32"/>
      <c r="M144" s="143" t="s">
        <v>1</v>
      </c>
      <c r="N144" s="144" t="s">
        <v>42</v>
      </c>
      <c r="P144" s="145">
        <f>O144*H144</f>
        <v>0</v>
      </c>
      <c r="Q144" s="145">
        <v>8.4999999999999995E-4</v>
      </c>
      <c r="R144" s="145">
        <f>Q144*H144</f>
        <v>0.42184650000000001</v>
      </c>
      <c r="S144" s="145">
        <v>0</v>
      </c>
      <c r="T144" s="146">
        <f>S144*H144</f>
        <v>0</v>
      </c>
      <c r="AR144" s="147" t="s">
        <v>184</v>
      </c>
      <c r="AT144" s="147" t="s">
        <v>191</v>
      </c>
      <c r="AU144" s="147" t="s">
        <v>87</v>
      </c>
      <c r="AY144" s="17" t="s">
        <v>185</v>
      </c>
      <c r="BE144" s="148">
        <f>IF(N144="základní",J144,0)</f>
        <v>0</v>
      </c>
      <c r="BF144" s="148">
        <f>IF(N144="snížená",J144,0)</f>
        <v>0</v>
      </c>
      <c r="BG144" s="148">
        <f>IF(N144="zákl. přenesená",J144,0)</f>
        <v>0</v>
      </c>
      <c r="BH144" s="148">
        <f>IF(N144="sníž. přenesená",J144,0)</f>
        <v>0</v>
      </c>
      <c r="BI144" s="148">
        <f>IF(N144="nulová",J144,0)</f>
        <v>0</v>
      </c>
      <c r="BJ144" s="17" t="s">
        <v>85</v>
      </c>
      <c r="BK144" s="148">
        <f>ROUND(I144*H144,2)</f>
        <v>0</v>
      </c>
      <c r="BL144" s="17" t="s">
        <v>184</v>
      </c>
      <c r="BM144" s="147" t="s">
        <v>1784</v>
      </c>
    </row>
    <row r="145" spans="2:65" s="1" customFormat="1" x14ac:dyDescent="0.2">
      <c r="B145" s="32"/>
      <c r="D145" s="149" t="s">
        <v>198</v>
      </c>
      <c r="F145" s="150" t="s">
        <v>1785</v>
      </c>
      <c r="I145" s="151"/>
      <c r="L145" s="32"/>
      <c r="M145" s="152"/>
      <c r="T145" s="56"/>
      <c r="AT145" s="17" t="s">
        <v>198</v>
      </c>
      <c r="AU145" s="17" t="s">
        <v>87</v>
      </c>
    </row>
    <row r="146" spans="2:65" s="13" customFormat="1" x14ac:dyDescent="0.2">
      <c r="B146" s="159"/>
      <c r="D146" s="149" t="s">
        <v>199</v>
      </c>
      <c r="E146" s="160" t="s">
        <v>1</v>
      </c>
      <c r="F146" s="161" t="s">
        <v>1786</v>
      </c>
      <c r="H146" s="162">
        <v>496.29</v>
      </c>
      <c r="I146" s="163"/>
      <c r="L146" s="159"/>
      <c r="M146" s="164"/>
      <c r="T146" s="165"/>
      <c r="AT146" s="160" t="s">
        <v>199</v>
      </c>
      <c r="AU146" s="160" t="s">
        <v>87</v>
      </c>
      <c r="AV146" s="13" t="s">
        <v>87</v>
      </c>
      <c r="AW146" s="13" t="s">
        <v>33</v>
      </c>
      <c r="AX146" s="13" t="s">
        <v>85</v>
      </c>
      <c r="AY146" s="160" t="s">
        <v>185</v>
      </c>
    </row>
    <row r="147" spans="2:65" s="1" customFormat="1" ht="16.5" customHeight="1" x14ac:dyDescent="0.2">
      <c r="B147" s="32"/>
      <c r="C147" s="136" t="s">
        <v>188</v>
      </c>
      <c r="D147" s="136" t="s">
        <v>191</v>
      </c>
      <c r="E147" s="137" t="s">
        <v>1787</v>
      </c>
      <c r="F147" s="138" t="s">
        <v>1788</v>
      </c>
      <c r="G147" s="139" t="s">
        <v>296</v>
      </c>
      <c r="H147" s="140">
        <v>496.29</v>
      </c>
      <c r="I147" s="141"/>
      <c r="J147" s="142">
        <f>ROUND(I147*H147,2)</f>
        <v>0</v>
      </c>
      <c r="K147" s="138" t="s">
        <v>195</v>
      </c>
      <c r="L147" s="32"/>
      <c r="M147" s="143" t="s">
        <v>1</v>
      </c>
      <c r="N147" s="144" t="s">
        <v>42</v>
      </c>
      <c r="P147" s="145">
        <f>O147*H147</f>
        <v>0</v>
      </c>
      <c r="Q147" s="145">
        <v>0</v>
      </c>
      <c r="R147" s="145">
        <f>Q147*H147</f>
        <v>0</v>
      </c>
      <c r="S147" s="145">
        <v>0</v>
      </c>
      <c r="T147" s="146">
        <f>S147*H147</f>
        <v>0</v>
      </c>
      <c r="AR147" s="147" t="s">
        <v>184</v>
      </c>
      <c r="AT147" s="147" t="s">
        <v>191</v>
      </c>
      <c r="AU147" s="147" t="s">
        <v>87</v>
      </c>
      <c r="AY147" s="17" t="s">
        <v>185</v>
      </c>
      <c r="BE147" s="148">
        <f>IF(N147="základní",J147,0)</f>
        <v>0</v>
      </c>
      <c r="BF147" s="148">
        <f>IF(N147="snížená",J147,0)</f>
        <v>0</v>
      </c>
      <c r="BG147" s="148">
        <f>IF(N147="zákl. přenesená",J147,0)</f>
        <v>0</v>
      </c>
      <c r="BH147" s="148">
        <f>IF(N147="sníž. přenesená",J147,0)</f>
        <v>0</v>
      </c>
      <c r="BI147" s="148">
        <f>IF(N147="nulová",J147,0)</f>
        <v>0</v>
      </c>
      <c r="BJ147" s="17" t="s">
        <v>85</v>
      </c>
      <c r="BK147" s="148">
        <f>ROUND(I147*H147,2)</f>
        <v>0</v>
      </c>
      <c r="BL147" s="17" t="s">
        <v>184</v>
      </c>
      <c r="BM147" s="147" t="s">
        <v>1789</v>
      </c>
    </row>
    <row r="148" spans="2:65" s="1" customFormat="1" ht="19.2" x14ac:dyDescent="0.2">
      <c r="B148" s="32"/>
      <c r="D148" s="149" t="s">
        <v>198</v>
      </c>
      <c r="F148" s="150" t="s">
        <v>1790</v>
      </c>
      <c r="I148" s="151"/>
      <c r="L148" s="32"/>
      <c r="M148" s="152"/>
      <c r="T148" s="56"/>
      <c r="AT148" s="17" t="s">
        <v>198</v>
      </c>
      <c r="AU148" s="17" t="s">
        <v>87</v>
      </c>
    </row>
    <row r="149" spans="2:65" s="13" customFormat="1" x14ac:dyDescent="0.2">
      <c r="B149" s="159"/>
      <c r="D149" s="149" t="s">
        <v>199</v>
      </c>
      <c r="E149" s="160" t="s">
        <v>1</v>
      </c>
      <c r="F149" s="161" t="s">
        <v>1791</v>
      </c>
      <c r="H149" s="162">
        <v>496.29</v>
      </c>
      <c r="I149" s="163"/>
      <c r="L149" s="159"/>
      <c r="M149" s="164"/>
      <c r="T149" s="165"/>
      <c r="AT149" s="160" t="s">
        <v>199</v>
      </c>
      <c r="AU149" s="160" t="s">
        <v>87</v>
      </c>
      <c r="AV149" s="13" t="s">
        <v>87</v>
      </c>
      <c r="AW149" s="13" t="s">
        <v>33</v>
      </c>
      <c r="AX149" s="13" t="s">
        <v>85</v>
      </c>
      <c r="AY149" s="160" t="s">
        <v>185</v>
      </c>
    </row>
    <row r="150" spans="2:65" s="1" customFormat="1" ht="21.75" customHeight="1" x14ac:dyDescent="0.2">
      <c r="B150" s="32"/>
      <c r="C150" s="136" t="s">
        <v>225</v>
      </c>
      <c r="D150" s="136" t="s">
        <v>191</v>
      </c>
      <c r="E150" s="137" t="s">
        <v>425</v>
      </c>
      <c r="F150" s="138" t="s">
        <v>426</v>
      </c>
      <c r="G150" s="139" t="s">
        <v>382</v>
      </c>
      <c r="H150" s="140">
        <v>214</v>
      </c>
      <c r="I150" s="141"/>
      <c r="J150" s="142">
        <f>ROUND(I150*H150,2)</f>
        <v>0</v>
      </c>
      <c r="K150" s="138" t="s">
        <v>195</v>
      </c>
      <c r="L150" s="32"/>
      <c r="M150" s="143" t="s">
        <v>1</v>
      </c>
      <c r="N150" s="144" t="s">
        <v>42</v>
      </c>
      <c r="P150" s="145">
        <f>O150*H150</f>
        <v>0</v>
      </c>
      <c r="Q150" s="145">
        <v>0</v>
      </c>
      <c r="R150" s="145">
        <f>Q150*H150</f>
        <v>0</v>
      </c>
      <c r="S150" s="145">
        <v>0</v>
      </c>
      <c r="T150" s="146">
        <f>S150*H150</f>
        <v>0</v>
      </c>
      <c r="AR150" s="147" t="s">
        <v>184</v>
      </c>
      <c r="AT150" s="147" t="s">
        <v>191</v>
      </c>
      <c r="AU150" s="147" t="s">
        <v>87</v>
      </c>
      <c r="AY150" s="17" t="s">
        <v>185</v>
      </c>
      <c r="BE150" s="148">
        <f>IF(N150="základní",J150,0)</f>
        <v>0</v>
      </c>
      <c r="BF150" s="148">
        <f>IF(N150="snížená",J150,0)</f>
        <v>0</v>
      </c>
      <c r="BG150" s="148">
        <f>IF(N150="zákl. přenesená",J150,0)</f>
        <v>0</v>
      </c>
      <c r="BH150" s="148">
        <f>IF(N150="sníž. přenesená",J150,0)</f>
        <v>0</v>
      </c>
      <c r="BI150" s="148">
        <f>IF(N150="nulová",J150,0)</f>
        <v>0</v>
      </c>
      <c r="BJ150" s="17" t="s">
        <v>85</v>
      </c>
      <c r="BK150" s="148">
        <f>ROUND(I150*H150,2)</f>
        <v>0</v>
      </c>
      <c r="BL150" s="17" t="s">
        <v>184</v>
      </c>
      <c r="BM150" s="147" t="s">
        <v>1792</v>
      </c>
    </row>
    <row r="151" spans="2:65" s="1" customFormat="1" ht="19.2" x14ac:dyDescent="0.2">
      <c r="B151" s="32"/>
      <c r="D151" s="149" t="s">
        <v>198</v>
      </c>
      <c r="F151" s="150" t="s">
        <v>428</v>
      </c>
      <c r="I151" s="151"/>
      <c r="L151" s="32"/>
      <c r="M151" s="152"/>
      <c r="T151" s="56"/>
      <c r="AT151" s="17" t="s">
        <v>198</v>
      </c>
      <c r="AU151" s="17" t="s">
        <v>87</v>
      </c>
    </row>
    <row r="152" spans="2:65" s="12" customFormat="1" x14ac:dyDescent="0.2">
      <c r="B152" s="153"/>
      <c r="D152" s="149" t="s">
        <v>199</v>
      </c>
      <c r="E152" s="154" t="s">
        <v>1</v>
      </c>
      <c r="F152" s="155" t="s">
        <v>430</v>
      </c>
      <c r="H152" s="154" t="s">
        <v>1</v>
      </c>
      <c r="I152" s="156"/>
      <c r="L152" s="153"/>
      <c r="M152" s="157"/>
      <c r="T152" s="158"/>
      <c r="AT152" s="154" t="s">
        <v>199</v>
      </c>
      <c r="AU152" s="154" t="s">
        <v>87</v>
      </c>
      <c r="AV152" s="12" t="s">
        <v>85</v>
      </c>
      <c r="AW152" s="12" t="s">
        <v>33</v>
      </c>
      <c r="AX152" s="12" t="s">
        <v>77</v>
      </c>
      <c r="AY152" s="154" t="s">
        <v>185</v>
      </c>
    </row>
    <row r="153" spans="2:65" s="13" customFormat="1" x14ac:dyDescent="0.2">
      <c r="B153" s="159"/>
      <c r="D153" s="149" t="s">
        <v>199</v>
      </c>
      <c r="E153" s="160" t="s">
        <v>1</v>
      </c>
      <c r="F153" s="161" t="s">
        <v>1793</v>
      </c>
      <c r="H153" s="162">
        <v>214</v>
      </c>
      <c r="I153" s="163"/>
      <c r="L153" s="159"/>
      <c r="M153" s="164"/>
      <c r="T153" s="165"/>
      <c r="AT153" s="160" t="s">
        <v>199</v>
      </c>
      <c r="AU153" s="160" t="s">
        <v>87</v>
      </c>
      <c r="AV153" s="13" t="s">
        <v>87</v>
      </c>
      <c r="AW153" s="13" t="s">
        <v>33</v>
      </c>
      <c r="AX153" s="13" t="s">
        <v>85</v>
      </c>
      <c r="AY153" s="160" t="s">
        <v>185</v>
      </c>
    </row>
    <row r="154" spans="2:65" s="1" customFormat="1" ht="24.15" customHeight="1" x14ac:dyDescent="0.2">
      <c r="B154" s="32"/>
      <c r="C154" s="136" t="s">
        <v>231</v>
      </c>
      <c r="D154" s="136" t="s">
        <v>191</v>
      </c>
      <c r="E154" s="137" t="s">
        <v>435</v>
      </c>
      <c r="F154" s="138" t="s">
        <v>436</v>
      </c>
      <c r="G154" s="139" t="s">
        <v>382</v>
      </c>
      <c r="H154" s="140">
        <v>2354</v>
      </c>
      <c r="I154" s="141"/>
      <c r="J154" s="142">
        <f>ROUND(I154*H154,2)</f>
        <v>0</v>
      </c>
      <c r="K154" s="138" t="s">
        <v>195</v>
      </c>
      <c r="L154" s="32"/>
      <c r="M154" s="143" t="s">
        <v>1</v>
      </c>
      <c r="N154" s="144" t="s">
        <v>42</v>
      </c>
      <c r="P154" s="145">
        <f>O154*H154</f>
        <v>0</v>
      </c>
      <c r="Q154" s="145">
        <v>0</v>
      </c>
      <c r="R154" s="145">
        <f>Q154*H154</f>
        <v>0</v>
      </c>
      <c r="S154" s="145">
        <v>0</v>
      </c>
      <c r="T154" s="146">
        <f>S154*H154</f>
        <v>0</v>
      </c>
      <c r="AR154" s="147" t="s">
        <v>184</v>
      </c>
      <c r="AT154" s="147" t="s">
        <v>191</v>
      </c>
      <c r="AU154" s="147" t="s">
        <v>87</v>
      </c>
      <c r="AY154" s="17" t="s">
        <v>185</v>
      </c>
      <c r="BE154" s="148">
        <f>IF(N154="základní",J154,0)</f>
        <v>0</v>
      </c>
      <c r="BF154" s="148">
        <f>IF(N154="snížená",J154,0)</f>
        <v>0</v>
      </c>
      <c r="BG154" s="148">
        <f>IF(N154="zákl. přenesená",J154,0)</f>
        <v>0</v>
      </c>
      <c r="BH154" s="148">
        <f>IF(N154="sníž. přenesená",J154,0)</f>
        <v>0</v>
      </c>
      <c r="BI154" s="148">
        <f>IF(N154="nulová",J154,0)</f>
        <v>0</v>
      </c>
      <c r="BJ154" s="17" t="s">
        <v>85</v>
      </c>
      <c r="BK154" s="148">
        <f>ROUND(I154*H154,2)</f>
        <v>0</v>
      </c>
      <c r="BL154" s="17" t="s">
        <v>184</v>
      </c>
      <c r="BM154" s="147" t="s">
        <v>1794</v>
      </c>
    </row>
    <row r="155" spans="2:65" s="1" customFormat="1" ht="28.8" x14ac:dyDescent="0.2">
      <c r="B155" s="32"/>
      <c r="D155" s="149" t="s">
        <v>198</v>
      </c>
      <c r="F155" s="150" t="s">
        <v>438</v>
      </c>
      <c r="I155" s="151"/>
      <c r="L155" s="32"/>
      <c r="M155" s="152"/>
      <c r="T155" s="56"/>
      <c r="AT155" s="17" t="s">
        <v>198</v>
      </c>
      <c r="AU155" s="17" t="s">
        <v>87</v>
      </c>
    </row>
    <row r="156" spans="2:65" s="12" customFormat="1" x14ac:dyDescent="0.2">
      <c r="B156" s="153"/>
      <c r="D156" s="149" t="s">
        <v>199</v>
      </c>
      <c r="E156" s="154" t="s">
        <v>1</v>
      </c>
      <c r="F156" s="155" t="s">
        <v>430</v>
      </c>
      <c r="H156" s="154" t="s">
        <v>1</v>
      </c>
      <c r="I156" s="156"/>
      <c r="L156" s="153"/>
      <c r="M156" s="157"/>
      <c r="T156" s="158"/>
      <c r="AT156" s="154" t="s">
        <v>199</v>
      </c>
      <c r="AU156" s="154" t="s">
        <v>87</v>
      </c>
      <c r="AV156" s="12" t="s">
        <v>85</v>
      </c>
      <c r="AW156" s="12" t="s">
        <v>33</v>
      </c>
      <c r="AX156" s="12" t="s">
        <v>77</v>
      </c>
      <c r="AY156" s="154" t="s">
        <v>185</v>
      </c>
    </row>
    <row r="157" spans="2:65" s="13" customFormat="1" x14ac:dyDescent="0.2">
      <c r="B157" s="159"/>
      <c r="D157" s="149" t="s">
        <v>199</v>
      </c>
      <c r="E157" s="160" t="s">
        <v>1</v>
      </c>
      <c r="F157" s="161" t="s">
        <v>1795</v>
      </c>
      <c r="H157" s="162">
        <v>2354</v>
      </c>
      <c r="I157" s="163"/>
      <c r="L157" s="159"/>
      <c r="M157" s="164"/>
      <c r="T157" s="165"/>
      <c r="AT157" s="160" t="s">
        <v>199</v>
      </c>
      <c r="AU157" s="160" t="s">
        <v>87</v>
      </c>
      <c r="AV157" s="13" t="s">
        <v>87</v>
      </c>
      <c r="AW157" s="13" t="s">
        <v>33</v>
      </c>
      <c r="AX157" s="13" t="s">
        <v>85</v>
      </c>
      <c r="AY157" s="160" t="s">
        <v>185</v>
      </c>
    </row>
    <row r="158" spans="2:65" s="1" customFormat="1" ht="16.5" customHeight="1" x14ac:dyDescent="0.2">
      <c r="B158" s="32"/>
      <c r="C158" s="136" t="s">
        <v>236</v>
      </c>
      <c r="D158" s="136" t="s">
        <v>191</v>
      </c>
      <c r="E158" s="137" t="s">
        <v>441</v>
      </c>
      <c r="F158" s="138" t="s">
        <v>442</v>
      </c>
      <c r="G158" s="139" t="s">
        <v>443</v>
      </c>
      <c r="H158" s="140">
        <v>385.2</v>
      </c>
      <c r="I158" s="141"/>
      <c r="J158" s="142">
        <f>ROUND(I158*H158,2)</f>
        <v>0</v>
      </c>
      <c r="K158" s="138" t="s">
        <v>195</v>
      </c>
      <c r="L158" s="32"/>
      <c r="M158" s="143" t="s">
        <v>1</v>
      </c>
      <c r="N158" s="144" t="s">
        <v>42</v>
      </c>
      <c r="P158" s="145">
        <f>O158*H158</f>
        <v>0</v>
      </c>
      <c r="Q158" s="145">
        <v>0</v>
      </c>
      <c r="R158" s="145">
        <f>Q158*H158</f>
        <v>0</v>
      </c>
      <c r="S158" s="145">
        <v>0</v>
      </c>
      <c r="T158" s="146">
        <f>S158*H158</f>
        <v>0</v>
      </c>
      <c r="AR158" s="147" t="s">
        <v>184</v>
      </c>
      <c r="AT158" s="147" t="s">
        <v>191</v>
      </c>
      <c r="AU158" s="147" t="s">
        <v>87</v>
      </c>
      <c r="AY158" s="17" t="s">
        <v>185</v>
      </c>
      <c r="BE158" s="148">
        <f>IF(N158="základní",J158,0)</f>
        <v>0</v>
      </c>
      <c r="BF158" s="148">
        <f>IF(N158="snížená",J158,0)</f>
        <v>0</v>
      </c>
      <c r="BG158" s="148">
        <f>IF(N158="zákl. přenesená",J158,0)</f>
        <v>0</v>
      </c>
      <c r="BH158" s="148">
        <f>IF(N158="sníž. přenesená",J158,0)</f>
        <v>0</v>
      </c>
      <c r="BI158" s="148">
        <f>IF(N158="nulová",J158,0)</f>
        <v>0</v>
      </c>
      <c r="BJ158" s="17" t="s">
        <v>85</v>
      </c>
      <c r="BK158" s="148">
        <f>ROUND(I158*H158,2)</f>
        <v>0</v>
      </c>
      <c r="BL158" s="17" t="s">
        <v>184</v>
      </c>
      <c r="BM158" s="147" t="s">
        <v>1796</v>
      </c>
    </row>
    <row r="159" spans="2:65" s="1" customFormat="1" ht="19.2" x14ac:dyDescent="0.2">
      <c r="B159" s="32"/>
      <c r="D159" s="149" t="s">
        <v>198</v>
      </c>
      <c r="F159" s="150" t="s">
        <v>445</v>
      </c>
      <c r="I159" s="151"/>
      <c r="L159" s="32"/>
      <c r="M159" s="152"/>
      <c r="T159" s="56"/>
      <c r="AT159" s="17" t="s">
        <v>198</v>
      </c>
      <c r="AU159" s="17" t="s">
        <v>87</v>
      </c>
    </row>
    <row r="160" spans="2:65" s="13" customFormat="1" x14ac:dyDescent="0.2">
      <c r="B160" s="159"/>
      <c r="D160" s="149" t="s">
        <v>199</v>
      </c>
      <c r="E160" s="160" t="s">
        <v>1</v>
      </c>
      <c r="F160" s="161" t="s">
        <v>1797</v>
      </c>
      <c r="H160" s="162">
        <v>385.2</v>
      </c>
      <c r="I160" s="163"/>
      <c r="L160" s="159"/>
      <c r="M160" s="164"/>
      <c r="T160" s="165"/>
      <c r="AT160" s="160" t="s">
        <v>199</v>
      </c>
      <c r="AU160" s="160" t="s">
        <v>87</v>
      </c>
      <c r="AV160" s="13" t="s">
        <v>87</v>
      </c>
      <c r="AW160" s="13" t="s">
        <v>33</v>
      </c>
      <c r="AX160" s="13" t="s">
        <v>85</v>
      </c>
      <c r="AY160" s="160" t="s">
        <v>185</v>
      </c>
    </row>
    <row r="161" spans="2:65" s="1" customFormat="1" ht="16.5" customHeight="1" x14ac:dyDescent="0.2">
      <c r="B161" s="32"/>
      <c r="C161" s="136" t="s">
        <v>245</v>
      </c>
      <c r="D161" s="136" t="s">
        <v>191</v>
      </c>
      <c r="E161" s="137" t="s">
        <v>464</v>
      </c>
      <c r="F161" s="138" t="s">
        <v>465</v>
      </c>
      <c r="G161" s="139" t="s">
        <v>382</v>
      </c>
      <c r="H161" s="140">
        <v>116.631</v>
      </c>
      <c r="I161" s="141"/>
      <c r="J161" s="142">
        <f>ROUND(I161*H161,2)</f>
        <v>0</v>
      </c>
      <c r="K161" s="138" t="s">
        <v>195</v>
      </c>
      <c r="L161" s="32"/>
      <c r="M161" s="143" t="s">
        <v>1</v>
      </c>
      <c r="N161" s="144" t="s">
        <v>42</v>
      </c>
      <c r="P161" s="145">
        <f>O161*H161</f>
        <v>0</v>
      </c>
      <c r="Q161" s="145">
        <v>0</v>
      </c>
      <c r="R161" s="145">
        <f>Q161*H161</f>
        <v>0</v>
      </c>
      <c r="S161" s="145">
        <v>0</v>
      </c>
      <c r="T161" s="146">
        <f>S161*H161</f>
        <v>0</v>
      </c>
      <c r="AR161" s="147" t="s">
        <v>184</v>
      </c>
      <c r="AT161" s="147" t="s">
        <v>191</v>
      </c>
      <c r="AU161" s="147" t="s">
        <v>87</v>
      </c>
      <c r="AY161" s="17" t="s">
        <v>185</v>
      </c>
      <c r="BE161" s="148">
        <f>IF(N161="základní",J161,0)</f>
        <v>0</v>
      </c>
      <c r="BF161" s="148">
        <f>IF(N161="snížená",J161,0)</f>
        <v>0</v>
      </c>
      <c r="BG161" s="148">
        <f>IF(N161="zákl. přenesená",J161,0)</f>
        <v>0</v>
      </c>
      <c r="BH161" s="148">
        <f>IF(N161="sníž. přenesená",J161,0)</f>
        <v>0</v>
      </c>
      <c r="BI161" s="148">
        <f>IF(N161="nulová",J161,0)</f>
        <v>0</v>
      </c>
      <c r="BJ161" s="17" t="s">
        <v>85</v>
      </c>
      <c r="BK161" s="148">
        <f>ROUND(I161*H161,2)</f>
        <v>0</v>
      </c>
      <c r="BL161" s="17" t="s">
        <v>184</v>
      </c>
      <c r="BM161" s="147" t="s">
        <v>1798</v>
      </c>
    </row>
    <row r="162" spans="2:65" s="1" customFormat="1" ht="19.2" x14ac:dyDescent="0.2">
      <c r="B162" s="32"/>
      <c r="D162" s="149" t="s">
        <v>198</v>
      </c>
      <c r="F162" s="150" t="s">
        <v>467</v>
      </c>
      <c r="I162" s="151"/>
      <c r="L162" s="32"/>
      <c r="M162" s="152"/>
      <c r="T162" s="56"/>
      <c r="AT162" s="17" t="s">
        <v>198</v>
      </c>
      <c r="AU162" s="17" t="s">
        <v>87</v>
      </c>
    </row>
    <row r="163" spans="2:65" s="12" customFormat="1" x14ac:dyDescent="0.2">
      <c r="B163" s="153"/>
      <c r="D163" s="149" t="s">
        <v>199</v>
      </c>
      <c r="E163" s="154" t="s">
        <v>1</v>
      </c>
      <c r="F163" s="155" t="s">
        <v>468</v>
      </c>
      <c r="H163" s="154" t="s">
        <v>1</v>
      </c>
      <c r="I163" s="156"/>
      <c r="L163" s="153"/>
      <c r="M163" s="157"/>
      <c r="T163" s="158"/>
      <c r="AT163" s="154" t="s">
        <v>199</v>
      </c>
      <c r="AU163" s="154" t="s">
        <v>87</v>
      </c>
      <c r="AV163" s="12" t="s">
        <v>85</v>
      </c>
      <c r="AW163" s="12" t="s">
        <v>33</v>
      </c>
      <c r="AX163" s="12" t="s">
        <v>77</v>
      </c>
      <c r="AY163" s="154" t="s">
        <v>185</v>
      </c>
    </row>
    <row r="164" spans="2:65" s="12" customFormat="1" x14ac:dyDescent="0.2">
      <c r="B164" s="153"/>
      <c r="D164" s="149" t="s">
        <v>199</v>
      </c>
      <c r="E164" s="154" t="s">
        <v>1</v>
      </c>
      <c r="F164" s="155" t="s">
        <v>1484</v>
      </c>
      <c r="H164" s="154" t="s">
        <v>1</v>
      </c>
      <c r="I164" s="156"/>
      <c r="L164" s="153"/>
      <c r="M164" s="157"/>
      <c r="T164" s="158"/>
      <c r="AT164" s="154" t="s">
        <v>199</v>
      </c>
      <c r="AU164" s="154" t="s">
        <v>87</v>
      </c>
      <c r="AV164" s="12" t="s">
        <v>85</v>
      </c>
      <c r="AW164" s="12" t="s">
        <v>33</v>
      </c>
      <c r="AX164" s="12" t="s">
        <v>77</v>
      </c>
      <c r="AY164" s="154" t="s">
        <v>185</v>
      </c>
    </row>
    <row r="165" spans="2:65" s="12" customFormat="1" x14ac:dyDescent="0.2">
      <c r="B165" s="153"/>
      <c r="D165" s="149" t="s">
        <v>199</v>
      </c>
      <c r="E165" s="154" t="s">
        <v>1</v>
      </c>
      <c r="F165" s="155" t="s">
        <v>1799</v>
      </c>
      <c r="H165" s="154" t="s">
        <v>1</v>
      </c>
      <c r="I165" s="156"/>
      <c r="L165" s="153"/>
      <c r="M165" s="157"/>
      <c r="T165" s="158"/>
      <c r="AT165" s="154" t="s">
        <v>199</v>
      </c>
      <c r="AU165" s="154" t="s">
        <v>87</v>
      </c>
      <c r="AV165" s="12" t="s">
        <v>85</v>
      </c>
      <c r="AW165" s="12" t="s">
        <v>33</v>
      </c>
      <c r="AX165" s="12" t="s">
        <v>77</v>
      </c>
      <c r="AY165" s="154" t="s">
        <v>185</v>
      </c>
    </row>
    <row r="166" spans="2:65" s="13" customFormat="1" x14ac:dyDescent="0.2">
      <c r="B166" s="159"/>
      <c r="D166" s="149" t="s">
        <v>199</v>
      </c>
      <c r="E166" s="160" t="s">
        <v>1</v>
      </c>
      <c r="F166" s="161" t="s">
        <v>1800</v>
      </c>
      <c r="H166" s="162">
        <v>214</v>
      </c>
      <c r="I166" s="163"/>
      <c r="L166" s="159"/>
      <c r="M166" s="164"/>
      <c r="T166" s="165"/>
      <c r="AT166" s="160" t="s">
        <v>199</v>
      </c>
      <c r="AU166" s="160" t="s">
        <v>87</v>
      </c>
      <c r="AV166" s="13" t="s">
        <v>87</v>
      </c>
      <c r="AW166" s="13" t="s">
        <v>33</v>
      </c>
      <c r="AX166" s="13" t="s">
        <v>77</v>
      </c>
      <c r="AY166" s="160" t="s">
        <v>185</v>
      </c>
    </row>
    <row r="167" spans="2:65" s="13" customFormat="1" x14ac:dyDescent="0.2">
      <c r="B167" s="159"/>
      <c r="D167" s="149" t="s">
        <v>199</v>
      </c>
      <c r="E167" s="160" t="s">
        <v>1</v>
      </c>
      <c r="F167" s="161" t="s">
        <v>1801</v>
      </c>
      <c r="H167" s="162">
        <v>-44.935000000000002</v>
      </c>
      <c r="I167" s="163"/>
      <c r="L167" s="159"/>
      <c r="M167" s="164"/>
      <c r="T167" s="165"/>
      <c r="AT167" s="160" t="s">
        <v>199</v>
      </c>
      <c r="AU167" s="160" t="s">
        <v>87</v>
      </c>
      <c r="AV167" s="13" t="s">
        <v>87</v>
      </c>
      <c r="AW167" s="13" t="s">
        <v>33</v>
      </c>
      <c r="AX167" s="13" t="s">
        <v>77</v>
      </c>
      <c r="AY167" s="160" t="s">
        <v>185</v>
      </c>
    </row>
    <row r="168" spans="2:65" s="12" customFormat="1" x14ac:dyDescent="0.2">
      <c r="B168" s="153"/>
      <c r="D168" s="149" t="s">
        <v>199</v>
      </c>
      <c r="E168" s="154" t="s">
        <v>1</v>
      </c>
      <c r="F168" s="155" t="s">
        <v>1802</v>
      </c>
      <c r="H168" s="154" t="s">
        <v>1</v>
      </c>
      <c r="I168" s="156"/>
      <c r="L168" s="153"/>
      <c r="M168" s="157"/>
      <c r="T168" s="158"/>
      <c r="AT168" s="154" t="s">
        <v>199</v>
      </c>
      <c r="AU168" s="154" t="s">
        <v>87</v>
      </c>
      <c r="AV168" s="12" t="s">
        <v>85</v>
      </c>
      <c r="AW168" s="12" t="s">
        <v>33</v>
      </c>
      <c r="AX168" s="12" t="s">
        <v>77</v>
      </c>
      <c r="AY168" s="154" t="s">
        <v>185</v>
      </c>
    </row>
    <row r="169" spans="2:65" s="13" customFormat="1" x14ac:dyDescent="0.2">
      <c r="B169" s="159"/>
      <c r="D169" s="149" t="s">
        <v>199</v>
      </c>
      <c r="E169" s="160" t="s">
        <v>1</v>
      </c>
      <c r="F169" s="161" t="s">
        <v>1803</v>
      </c>
      <c r="H169" s="162">
        <v>-8.17</v>
      </c>
      <c r="I169" s="163"/>
      <c r="L169" s="159"/>
      <c r="M169" s="164"/>
      <c r="T169" s="165"/>
      <c r="AT169" s="160" t="s">
        <v>199</v>
      </c>
      <c r="AU169" s="160" t="s">
        <v>87</v>
      </c>
      <c r="AV169" s="13" t="s">
        <v>87</v>
      </c>
      <c r="AW169" s="13" t="s">
        <v>33</v>
      </c>
      <c r="AX169" s="13" t="s">
        <v>77</v>
      </c>
      <c r="AY169" s="160" t="s">
        <v>185</v>
      </c>
    </row>
    <row r="170" spans="2:65" s="12" customFormat="1" x14ac:dyDescent="0.2">
      <c r="B170" s="153"/>
      <c r="D170" s="149" t="s">
        <v>199</v>
      </c>
      <c r="E170" s="154" t="s">
        <v>1</v>
      </c>
      <c r="F170" s="155" t="s">
        <v>1804</v>
      </c>
      <c r="H170" s="154" t="s">
        <v>1</v>
      </c>
      <c r="I170" s="156"/>
      <c r="L170" s="153"/>
      <c r="M170" s="157"/>
      <c r="T170" s="158"/>
      <c r="AT170" s="154" t="s">
        <v>199</v>
      </c>
      <c r="AU170" s="154" t="s">
        <v>87</v>
      </c>
      <c r="AV170" s="12" t="s">
        <v>85</v>
      </c>
      <c r="AW170" s="12" t="s">
        <v>33</v>
      </c>
      <c r="AX170" s="12" t="s">
        <v>77</v>
      </c>
      <c r="AY170" s="154" t="s">
        <v>185</v>
      </c>
    </row>
    <row r="171" spans="2:65" s="13" customFormat="1" x14ac:dyDescent="0.2">
      <c r="B171" s="159"/>
      <c r="D171" s="149" t="s">
        <v>199</v>
      </c>
      <c r="E171" s="160" t="s">
        <v>1</v>
      </c>
      <c r="F171" s="161" t="s">
        <v>1805</v>
      </c>
      <c r="H171" s="162">
        <v>-2.4140000000000001</v>
      </c>
      <c r="I171" s="163"/>
      <c r="L171" s="159"/>
      <c r="M171" s="164"/>
      <c r="T171" s="165"/>
      <c r="AT171" s="160" t="s">
        <v>199</v>
      </c>
      <c r="AU171" s="160" t="s">
        <v>87</v>
      </c>
      <c r="AV171" s="13" t="s">
        <v>87</v>
      </c>
      <c r="AW171" s="13" t="s">
        <v>33</v>
      </c>
      <c r="AX171" s="13" t="s">
        <v>77</v>
      </c>
      <c r="AY171" s="160" t="s">
        <v>185</v>
      </c>
    </row>
    <row r="172" spans="2:65" s="13" customFormat="1" x14ac:dyDescent="0.2">
      <c r="B172" s="159"/>
      <c r="D172" s="149" t="s">
        <v>199</v>
      </c>
      <c r="E172" s="160" t="s">
        <v>1</v>
      </c>
      <c r="F172" s="161" t="s">
        <v>1806</v>
      </c>
      <c r="H172" s="162">
        <v>-41.85</v>
      </c>
      <c r="I172" s="163"/>
      <c r="L172" s="159"/>
      <c r="M172" s="164"/>
      <c r="T172" s="165"/>
      <c r="AT172" s="160" t="s">
        <v>199</v>
      </c>
      <c r="AU172" s="160" t="s">
        <v>87</v>
      </c>
      <c r="AV172" s="13" t="s">
        <v>87</v>
      </c>
      <c r="AW172" s="13" t="s">
        <v>33</v>
      </c>
      <c r="AX172" s="13" t="s">
        <v>77</v>
      </c>
      <c r="AY172" s="160" t="s">
        <v>185</v>
      </c>
    </row>
    <row r="173" spans="2:65" s="14" customFormat="1" x14ac:dyDescent="0.2">
      <c r="B173" s="169"/>
      <c r="D173" s="149" t="s">
        <v>199</v>
      </c>
      <c r="E173" s="170" t="s">
        <v>1</v>
      </c>
      <c r="F173" s="171" t="s">
        <v>324</v>
      </c>
      <c r="H173" s="172">
        <v>116.631</v>
      </c>
      <c r="I173" s="173"/>
      <c r="L173" s="169"/>
      <c r="M173" s="174"/>
      <c r="T173" s="175"/>
      <c r="AT173" s="170" t="s">
        <v>199</v>
      </c>
      <c r="AU173" s="170" t="s">
        <v>87</v>
      </c>
      <c r="AV173" s="14" t="s">
        <v>184</v>
      </c>
      <c r="AW173" s="14" t="s">
        <v>33</v>
      </c>
      <c r="AX173" s="14" t="s">
        <v>85</v>
      </c>
      <c r="AY173" s="170" t="s">
        <v>185</v>
      </c>
    </row>
    <row r="174" spans="2:65" s="1" customFormat="1" ht="16.5" customHeight="1" x14ac:dyDescent="0.2">
      <c r="B174" s="32"/>
      <c r="C174" s="176" t="s">
        <v>252</v>
      </c>
      <c r="D174" s="176" t="s">
        <v>455</v>
      </c>
      <c r="E174" s="177" t="s">
        <v>1490</v>
      </c>
      <c r="F174" s="178" t="s">
        <v>457</v>
      </c>
      <c r="G174" s="179" t="s">
        <v>443</v>
      </c>
      <c r="H174" s="180">
        <v>213.21700000000001</v>
      </c>
      <c r="I174" s="181"/>
      <c r="J174" s="182">
        <f>ROUND(I174*H174,2)</f>
        <v>0</v>
      </c>
      <c r="K174" s="178" t="s">
        <v>195</v>
      </c>
      <c r="L174" s="183"/>
      <c r="M174" s="184" t="s">
        <v>1</v>
      </c>
      <c r="N174" s="185" t="s">
        <v>42</v>
      </c>
      <c r="P174" s="145">
        <f>O174*H174</f>
        <v>0</v>
      </c>
      <c r="Q174" s="145">
        <v>1</v>
      </c>
      <c r="R174" s="145">
        <f>Q174*H174</f>
        <v>213.21700000000001</v>
      </c>
      <c r="S174" s="145">
        <v>0</v>
      </c>
      <c r="T174" s="146">
        <f>S174*H174</f>
        <v>0</v>
      </c>
      <c r="AR174" s="147" t="s">
        <v>236</v>
      </c>
      <c r="AT174" s="147" t="s">
        <v>455</v>
      </c>
      <c r="AU174" s="147" t="s">
        <v>87</v>
      </c>
      <c r="AY174" s="17" t="s">
        <v>185</v>
      </c>
      <c r="BE174" s="148">
        <f>IF(N174="základní",J174,0)</f>
        <v>0</v>
      </c>
      <c r="BF174" s="148">
        <f>IF(N174="snížená",J174,0)</f>
        <v>0</v>
      </c>
      <c r="BG174" s="148">
        <f>IF(N174="zákl. přenesená",J174,0)</f>
        <v>0</v>
      </c>
      <c r="BH174" s="148">
        <f>IF(N174="sníž. přenesená",J174,0)</f>
        <v>0</v>
      </c>
      <c r="BI174" s="148">
        <f>IF(N174="nulová",J174,0)</f>
        <v>0</v>
      </c>
      <c r="BJ174" s="17" t="s">
        <v>85</v>
      </c>
      <c r="BK174" s="148">
        <f>ROUND(I174*H174,2)</f>
        <v>0</v>
      </c>
      <c r="BL174" s="17" t="s">
        <v>184</v>
      </c>
      <c r="BM174" s="147" t="s">
        <v>1807</v>
      </c>
    </row>
    <row r="175" spans="2:65" s="1" customFormat="1" x14ac:dyDescent="0.2">
      <c r="B175" s="32"/>
      <c r="D175" s="149" t="s">
        <v>198</v>
      </c>
      <c r="F175" s="150" t="s">
        <v>457</v>
      </c>
      <c r="I175" s="151"/>
      <c r="L175" s="32"/>
      <c r="M175" s="152"/>
      <c r="T175" s="56"/>
      <c r="AT175" s="17" t="s">
        <v>198</v>
      </c>
      <c r="AU175" s="17" t="s">
        <v>87</v>
      </c>
    </row>
    <row r="176" spans="2:65" s="12" customFormat="1" x14ac:dyDescent="0.2">
      <c r="B176" s="153"/>
      <c r="D176" s="149" t="s">
        <v>199</v>
      </c>
      <c r="E176" s="154" t="s">
        <v>1</v>
      </c>
      <c r="F176" s="155" t="s">
        <v>1492</v>
      </c>
      <c r="H176" s="154" t="s">
        <v>1</v>
      </c>
      <c r="I176" s="156"/>
      <c r="L176" s="153"/>
      <c r="M176" s="157"/>
      <c r="T176" s="158"/>
      <c r="AT176" s="154" t="s">
        <v>199</v>
      </c>
      <c r="AU176" s="154" t="s">
        <v>87</v>
      </c>
      <c r="AV176" s="12" t="s">
        <v>85</v>
      </c>
      <c r="AW176" s="12" t="s">
        <v>33</v>
      </c>
      <c r="AX176" s="12" t="s">
        <v>77</v>
      </c>
      <c r="AY176" s="154" t="s">
        <v>185</v>
      </c>
    </row>
    <row r="177" spans="2:65" s="13" customFormat="1" x14ac:dyDescent="0.2">
      <c r="B177" s="159"/>
      <c r="D177" s="149" t="s">
        <v>199</v>
      </c>
      <c r="E177" s="160" t="s">
        <v>1</v>
      </c>
      <c r="F177" s="161" t="s">
        <v>1808</v>
      </c>
      <c r="H177" s="162">
        <v>233.262</v>
      </c>
      <c r="I177" s="163"/>
      <c r="L177" s="159"/>
      <c r="M177" s="164"/>
      <c r="T177" s="165"/>
      <c r="AT177" s="160" t="s">
        <v>199</v>
      </c>
      <c r="AU177" s="160" t="s">
        <v>87</v>
      </c>
      <c r="AV177" s="13" t="s">
        <v>87</v>
      </c>
      <c r="AW177" s="13" t="s">
        <v>33</v>
      </c>
      <c r="AX177" s="13" t="s">
        <v>77</v>
      </c>
      <c r="AY177" s="160" t="s">
        <v>185</v>
      </c>
    </row>
    <row r="178" spans="2:65" s="12" customFormat="1" x14ac:dyDescent="0.2">
      <c r="B178" s="153"/>
      <c r="D178" s="149" t="s">
        <v>199</v>
      </c>
      <c r="E178" s="154" t="s">
        <v>1</v>
      </c>
      <c r="F178" s="155" t="s">
        <v>1494</v>
      </c>
      <c r="H178" s="154" t="s">
        <v>1</v>
      </c>
      <c r="I178" s="156"/>
      <c r="L178" s="153"/>
      <c r="M178" s="157"/>
      <c r="T178" s="158"/>
      <c r="AT178" s="154" t="s">
        <v>199</v>
      </c>
      <c r="AU178" s="154" t="s">
        <v>87</v>
      </c>
      <c r="AV178" s="12" t="s">
        <v>85</v>
      </c>
      <c r="AW178" s="12" t="s">
        <v>33</v>
      </c>
      <c r="AX178" s="12" t="s">
        <v>77</v>
      </c>
      <c r="AY178" s="154" t="s">
        <v>185</v>
      </c>
    </row>
    <row r="179" spans="2:65" s="13" customFormat="1" x14ac:dyDescent="0.2">
      <c r="B179" s="159"/>
      <c r="D179" s="149" t="s">
        <v>199</v>
      </c>
      <c r="E179" s="160" t="s">
        <v>1</v>
      </c>
      <c r="F179" s="161" t="s">
        <v>1495</v>
      </c>
      <c r="H179" s="162">
        <v>-20.045000000000002</v>
      </c>
      <c r="I179" s="163"/>
      <c r="L179" s="159"/>
      <c r="M179" s="164"/>
      <c r="T179" s="165"/>
      <c r="AT179" s="160" t="s">
        <v>199</v>
      </c>
      <c r="AU179" s="160" t="s">
        <v>87</v>
      </c>
      <c r="AV179" s="13" t="s">
        <v>87</v>
      </c>
      <c r="AW179" s="13" t="s">
        <v>33</v>
      </c>
      <c r="AX179" s="13" t="s">
        <v>77</v>
      </c>
      <c r="AY179" s="160" t="s">
        <v>185</v>
      </c>
    </row>
    <row r="180" spans="2:65" s="14" customFormat="1" x14ac:dyDescent="0.2">
      <c r="B180" s="169"/>
      <c r="D180" s="149" t="s">
        <v>199</v>
      </c>
      <c r="E180" s="170" t="s">
        <v>1</v>
      </c>
      <c r="F180" s="171" t="s">
        <v>324</v>
      </c>
      <c r="H180" s="172">
        <v>213.21700000000001</v>
      </c>
      <c r="I180" s="173"/>
      <c r="L180" s="169"/>
      <c r="M180" s="174"/>
      <c r="T180" s="175"/>
      <c r="AT180" s="170" t="s">
        <v>199</v>
      </c>
      <c r="AU180" s="170" t="s">
        <v>87</v>
      </c>
      <c r="AV180" s="14" t="s">
        <v>184</v>
      </c>
      <c r="AW180" s="14" t="s">
        <v>33</v>
      </c>
      <c r="AX180" s="14" t="s">
        <v>85</v>
      </c>
      <c r="AY180" s="170" t="s">
        <v>185</v>
      </c>
    </row>
    <row r="181" spans="2:65" s="1" customFormat="1" ht="16.5" customHeight="1" x14ac:dyDescent="0.2">
      <c r="B181" s="32"/>
      <c r="C181" s="136" t="s">
        <v>258</v>
      </c>
      <c r="D181" s="136" t="s">
        <v>191</v>
      </c>
      <c r="E181" s="137" t="s">
        <v>481</v>
      </c>
      <c r="F181" s="138" t="s">
        <v>482</v>
      </c>
      <c r="G181" s="139" t="s">
        <v>382</v>
      </c>
      <c r="H181" s="140">
        <v>40.927</v>
      </c>
      <c r="I181" s="141"/>
      <c r="J181" s="142">
        <f>ROUND(I181*H181,2)</f>
        <v>0</v>
      </c>
      <c r="K181" s="138" t="s">
        <v>195</v>
      </c>
      <c r="L181" s="32"/>
      <c r="M181" s="143" t="s">
        <v>1</v>
      </c>
      <c r="N181" s="144" t="s">
        <v>42</v>
      </c>
      <c r="P181" s="145">
        <f>O181*H181</f>
        <v>0</v>
      </c>
      <c r="Q181" s="145">
        <v>0</v>
      </c>
      <c r="R181" s="145">
        <f>Q181*H181</f>
        <v>0</v>
      </c>
      <c r="S181" s="145">
        <v>0</v>
      </c>
      <c r="T181" s="146">
        <f>S181*H181</f>
        <v>0</v>
      </c>
      <c r="AR181" s="147" t="s">
        <v>184</v>
      </c>
      <c r="AT181" s="147" t="s">
        <v>191</v>
      </c>
      <c r="AU181" s="147" t="s">
        <v>87</v>
      </c>
      <c r="AY181" s="17" t="s">
        <v>185</v>
      </c>
      <c r="BE181" s="148">
        <f>IF(N181="základní",J181,0)</f>
        <v>0</v>
      </c>
      <c r="BF181" s="148">
        <f>IF(N181="snížená",J181,0)</f>
        <v>0</v>
      </c>
      <c r="BG181" s="148">
        <f>IF(N181="zákl. přenesená",J181,0)</f>
        <v>0</v>
      </c>
      <c r="BH181" s="148">
        <f>IF(N181="sníž. přenesená",J181,0)</f>
        <v>0</v>
      </c>
      <c r="BI181" s="148">
        <f>IF(N181="nulová",J181,0)</f>
        <v>0</v>
      </c>
      <c r="BJ181" s="17" t="s">
        <v>85</v>
      </c>
      <c r="BK181" s="148">
        <f>ROUND(I181*H181,2)</f>
        <v>0</v>
      </c>
      <c r="BL181" s="17" t="s">
        <v>184</v>
      </c>
      <c r="BM181" s="147" t="s">
        <v>1809</v>
      </c>
    </row>
    <row r="182" spans="2:65" s="1" customFormat="1" ht="19.2" x14ac:dyDescent="0.2">
      <c r="B182" s="32"/>
      <c r="D182" s="149" t="s">
        <v>198</v>
      </c>
      <c r="F182" s="150" t="s">
        <v>484</v>
      </c>
      <c r="I182" s="151"/>
      <c r="L182" s="32"/>
      <c r="M182" s="152"/>
      <c r="T182" s="56"/>
      <c r="AT182" s="17" t="s">
        <v>198</v>
      </c>
      <c r="AU182" s="17" t="s">
        <v>87</v>
      </c>
    </row>
    <row r="183" spans="2:65" s="12" customFormat="1" x14ac:dyDescent="0.2">
      <c r="B183" s="153"/>
      <c r="D183" s="149" t="s">
        <v>199</v>
      </c>
      <c r="E183" s="154" t="s">
        <v>1</v>
      </c>
      <c r="F183" s="155" t="s">
        <v>1810</v>
      </c>
      <c r="H183" s="154" t="s">
        <v>1</v>
      </c>
      <c r="I183" s="156"/>
      <c r="L183" s="153"/>
      <c r="M183" s="157"/>
      <c r="T183" s="158"/>
      <c r="AT183" s="154" t="s">
        <v>199</v>
      </c>
      <c r="AU183" s="154" t="s">
        <v>87</v>
      </c>
      <c r="AV183" s="12" t="s">
        <v>85</v>
      </c>
      <c r="AW183" s="12" t="s">
        <v>33</v>
      </c>
      <c r="AX183" s="12" t="s">
        <v>77</v>
      </c>
      <c r="AY183" s="154" t="s">
        <v>185</v>
      </c>
    </row>
    <row r="184" spans="2:65" s="13" customFormat="1" x14ac:dyDescent="0.2">
      <c r="B184" s="159"/>
      <c r="D184" s="149" t="s">
        <v>199</v>
      </c>
      <c r="E184" s="160" t="s">
        <v>1</v>
      </c>
      <c r="F184" s="161" t="s">
        <v>1811</v>
      </c>
      <c r="H184" s="162">
        <v>44.935000000000002</v>
      </c>
      <c r="I184" s="163"/>
      <c r="L184" s="159"/>
      <c r="M184" s="164"/>
      <c r="T184" s="165"/>
      <c r="AT184" s="160" t="s">
        <v>199</v>
      </c>
      <c r="AU184" s="160" t="s">
        <v>87</v>
      </c>
      <c r="AV184" s="13" t="s">
        <v>87</v>
      </c>
      <c r="AW184" s="13" t="s">
        <v>33</v>
      </c>
      <c r="AX184" s="13" t="s">
        <v>77</v>
      </c>
      <c r="AY184" s="160" t="s">
        <v>185</v>
      </c>
    </row>
    <row r="185" spans="2:65" s="12" customFormat="1" x14ac:dyDescent="0.2">
      <c r="B185" s="153"/>
      <c r="D185" s="149" t="s">
        <v>199</v>
      </c>
      <c r="E185" s="154" t="s">
        <v>1</v>
      </c>
      <c r="F185" s="155" t="s">
        <v>1812</v>
      </c>
      <c r="H185" s="154" t="s">
        <v>1</v>
      </c>
      <c r="I185" s="156"/>
      <c r="L185" s="153"/>
      <c r="M185" s="157"/>
      <c r="T185" s="158"/>
      <c r="AT185" s="154" t="s">
        <v>199</v>
      </c>
      <c r="AU185" s="154" t="s">
        <v>87</v>
      </c>
      <c r="AV185" s="12" t="s">
        <v>85</v>
      </c>
      <c r="AW185" s="12" t="s">
        <v>33</v>
      </c>
      <c r="AX185" s="12" t="s">
        <v>77</v>
      </c>
      <c r="AY185" s="154" t="s">
        <v>185</v>
      </c>
    </row>
    <row r="186" spans="2:65" s="13" customFormat="1" x14ac:dyDescent="0.2">
      <c r="B186" s="159"/>
      <c r="D186" s="149" t="s">
        <v>199</v>
      </c>
      <c r="E186" s="160" t="s">
        <v>1</v>
      </c>
      <c r="F186" s="161" t="s">
        <v>1813</v>
      </c>
      <c r="H186" s="162">
        <v>-4.008</v>
      </c>
      <c r="I186" s="163"/>
      <c r="L186" s="159"/>
      <c r="M186" s="164"/>
      <c r="T186" s="165"/>
      <c r="AT186" s="160" t="s">
        <v>199</v>
      </c>
      <c r="AU186" s="160" t="s">
        <v>87</v>
      </c>
      <c r="AV186" s="13" t="s">
        <v>87</v>
      </c>
      <c r="AW186" s="13" t="s">
        <v>33</v>
      </c>
      <c r="AX186" s="13" t="s">
        <v>77</v>
      </c>
      <c r="AY186" s="160" t="s">
        <v>185</v>
      </c>
    </row>
    <row r="187" spans="2:65" s="14" customFormat="1" x14ac:dyDescent="0.2">
      <c r="B187" s="169"/>
      <c r="D187" s="149" t="s">
        <v>199</v>
      </c>
      <c r="E187" s="170" t="s">
        <v>1</v>
      </c>
      <c r="F187" s="171" t="s">
        <v>324</v>
      </c>
      <c r="H187" s="172">
        <v>40.927</v>
      </c>
      <c r="I187" s="173"/>
      <c r="L187" s="169"/>
      <c r="M187" s="174"/>
      <c r="T187" s="175"/>
      <c r="AT187" s="170" t="s">
        <v>199</v>
      </c>
      <c r="AU187" s="170" t="s">
        <v>87</v>
      </c>
      <c r="AV187" s="14" t="s">
        <v>184</v>
      </c>
      <c r="AW187" s="14" t="s">
        <v>33</v>
      </c>
      <c r="AX187" s="14" t="s">
        <v>85</v>
      </c>
      <c r="AY187" s="170" t="s">
        <v>185</v>
      </c>
    </row>
    <row r="188" spans="2:65" s="1" customFormat="1" ht="16.5" customHeight="1" x14ac:dyDescent="0.2">
      <c r="B188" s="32"/>
      <c r="C188" s="176" t="s">
        <v>264</v>
      </c>
      <c r="D188" s="176" t="s">
        <v>455</v>
      </c>
      <c r="E188" s="177" t="s">
        <v>493</v>
      </c>
      <c r="F188" s="178" t="s">
        <v>494</v>
      </c>
      <c r="G188" s="179" t="s">
        <v>443</v>
      </c>
      <c r="H188" s="180">
        <v>81.853999999999999</v>
      </c>
      <c r="I188" s="181"/>
      <c r="J188" s="182">
        <f>ROUND(I188*H188,2)</f>
        <v>0</v>
      </c>
      <c r="K188" s="178" t="s">
        <v>195</v>
      </c>
      <c r="L188" s="183"/>
      <c r="M188" s="184" t="s">
        <v>1</v>
      </c>
      <c r="N188" s="185" t="s">
        <v>42</v>
      </c>
      <c r="P188" s="145">
        <f>O188*H188</f>
        <v>0</v>
      </c>
      <c r="Q188" s="145">
        <v>1</v>
      </c>
      <c r="R188" s="145">
        <f>Q188*H188</f>
        <v>81.853999999999999</v>
      </c>
      <c r="S188" s="145">
        <v>0</v>
      </c>
      <c r="T188" s="146">
        <f>S188*H188</f>
        <v>0</v>
      </c>
      <c r="AR188" s="147" t="s">
        <v>236</v>
      </c>
      <c r="AT188" s="147" t="s">
        <v>455</v>
      </c>
      <c r="AU188" s="147" t="s">
        <v>87</v>
      </c>
      <c r="AY188" s="17" t="s">
        <v>185</v>
      </c>
      <c r="BE188" s="148">
        <f>IF(N188="základní",J188,0)</f>
        <v>0</v>
      </c>
      <c r="BF188" s="148">
        <f>IF(N188="snížená",J188,0)</f>
        <v>0</v>
      </c>
      <c r="BG188" s="148">
        <f>IF(N188="zákl. přenesená",J188,0)</f>
        <v>0</v>
      </c>
      <c r="BH188" s="148">
        <f>IF(N188="sníž. přenesená",J188,0)</f>
        <v>0</v>
      </c>
      <c r="BI188" s="148">
        <f>IF(N188="nulová",J188,0)</f>
        <v>0</v>
      </c>
      <c r="BJ188" s="17" t="s">
        <v>85</v>
      </c>
      <c r="BK188" s="148">
        <f>ROUND(I188*H188,2)</f>
        <v>0</v>
      </c>
      <c r="BL188" s="17" t="s">
        <v>184</v>
      </c>
      <c r="BM188" s="147" t="s">
        <v>1814</v>
      </c>
    </row>
    <row r="189" spans="2:65" s="1" customFormat="1" x14ac:dyDescent="0.2">
      <c r="B189" s="32"/>
      <c r="D189" s="149" t="s">
        <v>198</v>
      </c>
      <c r="F189" s="150" t="s">
        <v>494</v>
      </c>
      <c r="I189" s="151"/>
      <c r="L189" s="32"/>
      <c r="M189" s="152"/>
      <c r="T189" s="56"/>
      <c r="AT189" s="17" t="s">
        <v>198</v>
      </c>
      <c r="AU189" s="17" t="s">
        <v>87</v>
      </c>
    </row>
    <row r="190" spans="2:65" s="13" customFormat="1" x14ac:dyDescent="0.2">
      <c r="B190" s="159"/>
      <c r="D190" s="149" t="s">
        <v>199</v>
      </c>
      <c r="E190" s="160" t="s">
        <v>1</v>
      </c>
      <c r="F190" s="161" t="s">
        <v>1815</v>
      </c>
      <c r="H190" s="162">
        <v>81.853999999999999</v>
      </c>
      <c r="I190" s="163"/>
      <c r="L190" s="159"/>
      <c r="M190" s="164"/>
      <c r="T190" s="165"/>
      <c r="AT190" s="160" t="s">
        <v>199</v>
      </c>
      <c r="AU190" s="160" t="s">
        <v>87</v>
      </c>
      <c r="AV190" s="13" t="s">
        <v>87</v>
      </c>
      <c r="AW190" s="13" t="s">
        <v>33</v>
      </c>
      <c r="AX190" s="13" t="s">
        <v>85</v>
      </c>
      <c r="AY190" s="160" t="s">
        <v>185</v>
      </c>
    </row>
    <row r="191" spans="2:65" s="11" customFormat="1" ht="22.95" customHeight="1" x14ac:dyDescent="0.25">
      <c r="B191" s="124"/>
      <c r="D191" s="125" t="s">
        <v>76</v>
      </c>
      <c r="E191" s="134" t="s">
        <v>207</v>
      </c>
      <c r="F191" s="134" t="s">
        <v>1107</v>
      </c>
      <c r="I191" s="127"/>
      <c r="J191" s="135">
        <f>BK191</f>
        <v>0</v>
      </c>
      <c r="L191" s="124"/>
      <c r="M191" s="129"/>
      <c r="P191" s="130">
        <f>SUM(P192:P194)</f>
        <v>0</v>
      </c>
      <c r="R191" s="130">
        <f>SUM(R192:R194)</f>
        <v>0</v>
      </c>
      <c r="T191" s="131">
        <f>SUM(T192:T194)</f>
        <v>0</v>
      </c>
      <c r="AR191" s="125" t="s">
        <v>85</v>
      </c>
      <c r="AT191" s="132" t="s">
        <v>76</v>
      </c>
      <c r="AU191" s="132" t="s">
        <v>85</v>
      </c>
      <c r="AY191" s="125" t="s">
        <v>185</v>
      </c>
      <c r="BK191" s="133">
        <f>SUM(BK192:BK194)</f>
        <v>0</v>
      </c>
    </row>
    <row r="192" spans="2:65" s="1" customFormat="1" ht="16.5" customHeight="1" x14ac:dyDescent="0.2">
      <c r="B192" s="32"/>
      <c r="C192" s="136" t="s">
        <v>271</v>
      </c>
      <c r="D192" s="136" t="s">
        <v>191</v>
      </c>
      <c r="E192" s="137" t="s">
        <v>1816</v>
      </c>
      <c r="F192" s="138" t="s">
        <v>1817</v>
      </c>
      <c r="G192" s="139" t="s">
        <v>365</v>
      </c>
      <c r="H192" s="140">
        <v>83.7</v>
      </c>
      <c r="I192" s="141"/>
      <c r="J192" s="142">
        <f>ROUND(I192*H192,2)</f>
        <v>0</v>
      </c>
      <c r="K192" s="138" t="s">
        <v>195</v>
      </c>
      <c r="L192" s="32"/>
      <c r="M192" s="143" t="s">
        <v>1</v>
      </c>
      <c r="N192" s="144" t="s">
        <v>42</v>
      </c>
      <c r="P192" s="145">
        <f>O192*H192</f>
        <v>0</v>
      </c>
      <c r="Q192" s="145">
        <v>0</v>
      </c>
      <c r="R192" s="145">
        <f>Q192*H192</f>
        <v>0</v>
      </c>
      <c r="S192" s="145">
        <v>0</v>
      </c>
      <c r="T192" s="146">
        <f>S192*H192</f>
        <v>0</v>
      </c>
      <c r="AR192" s="147" t="s">
        <v>184</v>
      </c>
      <c r="AT192" s="147" t="s">
        <v>191</v>
      </c>
      <c r="AU192" s="147" t="s">
        <v>87</v>
      </c>
      <c r="AY192" s="17" t="s">
        <v>185</v>
      </c>
      <c r="BE192" s="148">
        <f>IF(N192="základní",J192,0)</f>
        <v>0</v>
      </c>
      <c r="BF192" s="148">
        <f>IF(N192="snížená",J192,0)</f>
        <v>0</v>
      </c>
      <c r="BG192" s="148">
        <f>IF(N192="zákl. přenesená",J192,0)</f>
        <v>0</v>
      </c>
      <c r="BH192" s="148">
        <f>IF(N192="sníž. přenesená",J192,0)</f>
        <v>0</v>
      </c>
      <c r="BI192" s="148">
        <f>IF(N192="nulová",J192,0)</f>
        <v>0</v>
      </c>
      <c r="BJ192" s="17" t="s">
        <v>85</v>
      </c>
      <c r="BK192" s="148">
        <f>ROUND(I192*H192,2)</f>
        <v>0</v>
      </c>
      <c r="BL192" s="17" t="s">
        <v>184</v>
      </c>
      <c r="BM192" s="147" t="s">
        <v>1818</v>
      </c>
    </row>
    <row r="193" spans="2:65" s="1" customFormat="1" x14ac:dyDescent="0.2">
      <c r="B193" s="32"/>
      <c r="D193" s="149" t="s">
        <v>198</v>
      </c>
      <c r="F193" s="150" t="s">
        <v>1819</v>
      </c>
      <c r="I193" s="151"/>
      <c r="L193" s="32"/>
      <c r="M193" s="152"/>
      <c r="T193" s="56"/>
      <c r="AT193" s="17" t="s">
        <v>198</v>
      </c>
      <c r="AU193" s="17" t="s">
        <v>87</v>
      </c>
    </row>
    <row r="194" spans="2:65" s="13" customFormat="1" x14ac:dyDescent="0.2">
      <c r="B194" s="159"/>
      <c r="D194" s="149" t="s">
        <v>199</v>
      </c>
      <c r="E194" s="160" t="s">
        <v>1</v>
      </c>
      <c r="F194" s="161" t="s">
        <v>1820</v>
      </c>
      <c r="H194" s="162">
        <v>83.7</v>
      </c>
      <c r="I194" s="163"/>
      <c r="L194" s="159"/>
      <c r="M194" s="164"/>
      <c r="T194" s="165"/>
      <c r="AT194" s="160" t="s">
        <v>199</v>
      </c>
      <c r="AU194" s="160" t="s">
        <v>87</v>
      </c>
      <c r="AV194" s="13" t="s">
        <v>87</v>
      </c>
      <c r="AW194" s="13" t="s">
        <v>33</v>
      </c>
      <c r="AX194" s="13" t="s">
        <v>85</v>
      </c>
      <c r="AY194" s="160" t="s">
        <v>185</v>
      </c>
    </row>
    <row r="195" spans="2:65" s="11" customFormat="1" ht="22.95" customHeight="1" x14ac:dyDescent="0.25">
      <c r="B195" s="124"/>
      <c r="D195" s="125" t="s">
        <v>76</v>
      </c>
      <c r="E195" s="134" t="s">
        <v>184</v>
      </c>
      <c r="F195" s="134" t="s">
        <v>521</v>
      </c>
      <c r="I195" s="127"/>
      <c r="J195" s="135">
        <f>BK195</f>
        <v>0</v>
      </c>
      <c r="L195" s="124"/>
      <c r="M195" s="129"/>
      <c r="P195" s="130">
        <f>SUM(P196:P208)</f>
        <v>0</v>
      </c>
      <c r="R195" s="130">
        <f>SUM(R196:R208)</f>
        <v>0.40925999999999996</v>
      </c>
      <c r="T195" s="131">
        <f>SUM(T196:T208)</f>
        <v>0</v>
      </c>
      <c r="AR195" s="125" t="s">
        <v>85</v>
      </c>
      <c r="AT195" s="132" t="s">
        <v>76</v>
      </c>
      <c r="AU195" s="132" t="s">
        <v>85</v>
      </c>
      <c r="AY195" s="125" t="s">
        <v>185</v>
      </c>
      <c r="BK195" s="133">
        <f>SUM(BK196:BK208)</f>
        <v>0</v>
      </c>
    </row>
    <row r="196" spans="2:65" s="1" customFormat="1" ht="16.5" customHeight="1" x14ac:dyDescent="0.2">
      <c r="B196" s="32"/>
      <c r="C196" s="136" t="s">
        <v>277</v>
      </c>
      <c r="D196" s="136" t="s">
        <v>191</v>
      </c>
      <c r="E196" s="137" t="s">
        <v>523</v>
      </c>
      <c r="F196" s="138" t="s">
        <v>524</v>
      </c>
      <c r="G196" s="139" t="s">
        <v>382</v>
      </c>
      <c r="H196" s="140">
        <v>8.17</v>
      </c>
      <c r="I196" s="141"/>
      <c r="J196" s="142">
        <f>ROUND(I196*H196,2)</f>
        <v>0</v>
      </c>
      <c r="K196" s="138" t="s">
        <v>195</v>
      </c>
      <c r="L196" s="32"/>
      <c r="M196" s="143" t="s">
        <v>1</v>
      </c>
      <c r="N196" s="144" t="s">
        <v>42</v>
      </c>
      <c r="P196" s="145">
        <f>O196*H196</f>
        <v>0</v>
      </c>
      <c r="Q196" s="145">
        <v>0</v>
      </c>
      <c r="R196" s="145">
        <f>Q196*H196</f>
        <v>0</v>
      </c>
      <c r="S196" s="145">
        <v>0</v>
      </c>
      <c r="T196" s="146">
        <f>S196*H196</f>
        <v>0</v>
      </c>
      <c r="AR196" s="147" t="s">
        <v>184</v>
      </c>
      <c r="AT196" s="147" t="s">
        <v>191</v>
      </c>
      <c r="AU196" s="147" t="s">
        <v>87</v>
      </c>
      <c r="AY196" s="17" t="s">
        <v>185</v>
      </c>
      <c r="BE196" s="148">
        <f>IF(N196="základní",J196,0)</f>
        <v>0</v>
      </c>
      <c r="BF196" s="148">
        <f>IF(N196="snížená",J196,0)</f>
        <v>0</v>
      </c>
      <c r="BG196" s="148">
        <f>IF(N196="zákl. přenesená",J196,0)</f>
        <v>0</v>
      </c>
      <c r="BH196" s="148">
        <f>IF(N196="sníž. přenesená",J196,0)</f>
        <v>0</v>
      </c>
      <c r="BI196" s="148">
        <f>IF(N196="nulová",J196,0)</f>
        <v>0</v>
      </c>
      <c r="BJ196" s="17" t="s">
        <v>85</v>
      </c>
      <c r="BK196" s="148">
        <f>ROUND(I196*H196,2)</f>
        <v>0</v>
      </c>
      <c r="BL196" s="17" t="s">
        <v>184</v>
      </c>
      <c r="BM196" s="147" t="s">
        <v>1821</v>
      </c>
    </row>
    <row r="197" spans="2:65" s="1" customFormat="1" x14ac:dyDescent="0.2">
      <c r="B197" s="32"/>
      <c r="D197" s="149" t="s">
        <v>198</v>
      </c>
      <c r="F197" s="150" t="s">
        <v>526</v>
      </c>
      <c r="I197" s="151"/>
      <c r="L197" s="32"/>
      <c r="M197" s="152"/>
      <c r="T197" s="56"/>
      <c r="AT197" s="17" t="s">
        <v>198</v>
      </c>
      <c r="AU197" s="17" t="s">
        <v>87</v>
      </c>
    </row>
    <row r="198" spans="2:65" s="12" customFormat="1" x14ac:dyDescent="0.2">
      <c r="B198" s="153"/>
      <c r="D198" s="149" t="s">
        <v>199</v>
      </c>
      <c r="E198" s="154" t="s">
        <v>1</v>
      </c>
      <c r="F198" s="155" t="s">
        <v>1822</v>
      </c>
      <c r="H198" s="154" t="s">
        <v>1</v>
      </c>
      <c r="I198" s="156"/>
      <c r="L198" s="153"/>
      <c r="M198" s="157"/>
      <c r="T198" s="158"/>
      <c r="AT198" s="154" t="s">
        <v>199</v>
      </c>
      <c r="AU198" s="154" t="s">
        <v>87</v>
      </c>
      <c r="AV198" s="12" t="s">
        <v>85</v>
      </c>
      <c r="AW198" s="12" t="s">
        <v>33</v>
      </c>
      <c r="AX198" s="12" t="s">
        <v>77</v>
      </c>
      <c r="AY198" s="154" t="s">
        <v>185</v>
      </c>
    </row>
    <row r="199" spans="2:65" s="13" customFormat="1" x14ac:dyDescent="0.2">
      <c r="B199" s="159"/>
      <c r="D199" s="149" t="s">
        <v>199</v>
      </c>
      <c r="E199" s="160" t="s">
        <v>1</v>
      </c>
      <c r="F199" s="161" t="s">
        <v>1823</v>
      </c>
      <c r="H199" s="162">
        <v>8.17</v>
      </c>
      <c r="I199" s="163"/>
      <c r="L199" s="159"/>
      <c r="M199" s="164"/>
      <c r="T199" s="165"/>
      <c r="AT199" s="160" t="s">
        <v>199</v>
      </c>
      <c r="AU199" s="160" t="s">
        <v>87</v>
      </c>
      <c r="AV199" s="13" t="s">
        <v>87</v>
      </c>
      <c r="AW199" s="13" t="s">
        <v>33</v>
      </c>
      <c r="AX199" s="13" t="s">
        <v>85</v>
      </c>
      <c r="AY199" s="160" t="s">
        <v>185</v>
      </c>
    </row>
    <row r="200" spans="2:65" s="1" customFormat="1" ht="16.5" customHeight="1" x14ac:dyDescent="0.2">
      <c r="B200" s="32"/>
      <c r="C200" s="136" t="s">
        <v>8</v>
      </c>
      <c r="D200" s="136" t="s">
        <v>191</v>
      </c>
      <c r="E200" s="137" t="s">
        <v>1824</v>
      </c>
      <c r="F200" s="138" t="s">
        <v>1825</v>
      </c>
      <c r="G200" s="139" t="s">
        <v>532</v>
      </c>
      <c r="H200" s="140">
        <v>3</v>
      </c>
      <c r="I200" s="141"/>
      <c r="J200" s="142">
        <f>ROUND(I200*H200,2)</f>
        <v>0</v>
      </c>
      <c r="K200" s="138" t="s">
        <v>195</v>
      </c>
      <c r="L200" s="32"/>
      <c r="M200" s="143" t="s">
        <v>1</v>
      </c>
      <c r="N200" s="144" t="s">
        <v>42</v>
      </c>
      <c r="P200" s="145">
        <f>O200*H200</f>
        <v>0</v>
      </c>
      <c r="Q200" s="145">
        <v>8.7419999999999998E-2</v>
      </c>
      <c r="R200" s="145">
        <f>Q200*H200</f>
        <v>0.26225999999999999</v>
      </c>
      <c r="S200" s="145">
        <v>0</v>
      </c>
      <c r="T200" s="146">
        <f>S200*H200</f>
        <v>0</v>
      </c>
      <c r="AR200" s="147" t="s">
        <v>184</v>
      </c>
      <c r="AT200" s="147" t="s">
        <v>191</v>
      </c>
      <c r="AU200" s="147" t="s">
        <v>87</v>
      </c>
      <c r="AY200" s="17" t="s">
        <v>185</v>
      </c>
      <c r="BE200" s="148">
        <f>IF(N200="základní",J200,0)</f>
        <v>0</v>
      </c>
      <c r="BF200" s="148">
        <f>IF(N200="snížená",J200,0)</f>
        <v>0</v>
      </c>
      <c r="BG200" s="148">
        <f>IF(N200="zákl. přenesená",J200,0)</f>
        <v>0</v>
      </c>
      <c r="BH200" s="148">
        <f>IF(N200="sníž. přenesená",J200,0)</f>
        <v>0</v>
      </c>
      <c r="BI200" s="148">
        <f>IF(N200="nulová",J200,0)</f>
        <v>0</v>
      </c>
      <c r="BJ200" s="17" t="s">
        <v>85</v>
      </c>
      <c r="BK200" s="148">
        <f>ROUND(I200*H200,2)</f>
        <v>0</v>
      </c>
      <c r="BL200" s="17" t="s">
        <v>184</v>
      </c>
      <c r="BM200" s="147" t="s">
        <v>1826</v>
      </c>
    </row>
    <row r="201" spans="2:65" s="1" customFormat="1" x14ac:dyDescent="0.2">
      <c r="B201" s="32"/>
      <c r="D201" s="149" t="s">
        <v>198</v>
      </c>
      <c r="F201" s="150" t="s">
        <v>1827</v>
      </c>
      <c r="I201" s="151"/>
      <c r="L201" s="32"/>
      <c r="M201" s="152"/>
      <c r="T201" s="56"/>
      <c r="AT201" s="17" t="s">
        <v>198</v>
      </c>
      <c r="AU201" s="17" t="s">
        <v>87</v>
      </c>
    </row>
    <row r="202" spans="2:65" s="13" customFormat="1" x14ac:dyDescent="0.2">
      <c r="B202" s="159"/>
      <c r="D202" s="149" t="s">
        <v>199</v>
      </c>
      <c r="E202" s="160" t="s">
        <v>1</v>
      </c>
      <c r="F202" s="161" t="s">
        <v>1828</v>
      </c>
      <c r="H202" s="162">
        <v>3</v>
      </c>
      <c r="I202" s="163"/>
      <c r="L202" s="159"/>
      <c r="M202" s="164"/>
      <c r="T202" s="165"/>
      <c r="AT202" s="160" t="s">
        <v>199</v>
      </c>
      <c r="AU202" s="160" t="s">
        <v>87</v>
      </c>
      <c r="AV202" s="13" t="s">
        <v>87</v>
      </c>
      <c r="AW202" s="13" t="s">
        <v>33</v>
      </c>
      <c r="AX202" s="13" t="s">
        <v>85</v>
      </c>
      <c r="AY202" s="160" t="s">
        <v>185</v>
      </c>
    </row>
    <row r="203" spans="2:65" s="1" customFormat="1" ht="16.5" customHeight="1" x14ac:dyDescent="0.2">
      <c r="B203" s="32"/>
      <c r="C203" s="176" t="s">
        <v>387</v>
      </c>
      <c r="D203" s="176" t="s">
        <v>455</v>
      </c>
      <c r="E203" s="177" t="s">
        <v>1829</v>
      </c>
      <c r="F203" s="178" t="s">
        <v>1830</v>
      </c>
      <c r="G203" s="179" t="s">
        <v>532</v>
      </c>
      <c r="H203" s="180">
        <v>1</v>
      </c>
      <c r="I203" s="181"/>
      <c r="J203" s="182">
        <f>ROUND(I203*H203,2)</f>
        <v>0</v>
      </c>
      <c r="K203" s="178" t="s">
        <v>195</v>
      </c>
      <c r="L203" s="183"/>
      <c r="M203" s="184" t="s">
        <v>1</v>
      </c>
      <c r="N203" s="185" t="s">
        <v>42</v>
      </c>
      <c r="P203" s="145">
        <f>O203*H203</f>
        <v>0</v>
      </c>
      <c r="Q203" s="145">
        <v>4.1000000000000002E-2</v>
      </c>
      <c r="R203" s="145">
        <f>Q203*H203</f>
        <v>4.1000000000000002E-2</v>
      </c>
      <c r="S203" s="145">
        <v>0</v>
      </c>
      <c r="T203" s="146">
        <f>S203*H203</f>
        <v>0</v>
      </c>
      <c r="AR203" s="147" t="s">
        <v>236</v>
      </c>
      <c r="AT203" s="147" t="s">
        <v>455</v>
      </c>
      <c r="AU203" s="147" t="s">
        <v>87</v>
      </c>
      <c r="AY203" s="17" t="s">
        <v>185</v>
      </c>
      <c r="BE203" s="148">
        <f>IF(N203="základní",J203,0)</f>
        <v>0</v>
      </c>
      <c r="BF203" s="148">
        <f>IF(N203="snížená",J203,0)</f>
        <v>0</v>
      </c>
      <c r="BG203" s="148">
        <f>IF(N203="zákl. přenesená",J203,0)</f>
        <v>0</v>
      </c>
      <c r="BH203" s="148">
        <f>IF(N203="sníž. přenesená",J203,0)</f>
        <v>0</v>
      </c>
      <c r="BI203" s="148">
        <f>IF(N203="nulová",J203,0)</f>
        <v>0</v>
      </c>
      <c r="BJ203" s="17" t="s">
        <v>85</v>
      </c>
      <c r="BK203" s="148">
        <f>ROUND(I203*H203,2)</f>
        <v>0</v>
      </c>
      <c r="BL203" s="17" t="s">
        <v>184</v>
      </c>
      <c r="BM203" s="147" t="s">
        <v>1831</v>
      </c>
    </row>
    <row r="204" spans="2:65" s="1" customFormat="1" x14ac:dyDescent="0.2">
      <c r="B204" s="32"/>
      <c r="D204" s="149" t="s">
        <v>198</v>
      </c>
      <c r="F204" s="150" t="s">
        <v>1830</v>
      </c>
      <c r="I204" s="151"/>
      <c r="L204" s="32"/>
      <c r="M204" s="152"/>
      <c r="T204" s="56"/>
      <c r="AT204" s="17" t="s">
        <v>198</v>
      </c>
      <c r="AU204" s="17" t="s">
        <v>87</v>
      </c>
    </row>
    <row r="205" spans="2:65" s="13" customFormat="1" x14ac:dyDescent="0.2">
      <c r="B205" s="159"/>
      <c r="D205" s="149" t="s">
        <v>199</v>
      </c>
      <c r="E205" s="160" t="s">
        <v>1</v>
      </c>
      <c r="F205" s="161" t="s">
        <v>1832</v>
      </c>
      <c r="H205" s="162">
        <v>1</v>
      </c>
      <c r="I205" s="163"/>
      <c r="L205" s="159"/>
      <c r="M205" s="164"/>
      <c r="T205" s="165"/>
      <c r="AT205" s="160" t="s">
        <v>199</v>
      </c>
      <c r="AU205" s="160" t="s">
        <v>87</v>
      </c>
      <c r="AV205" s="13" t="s">
        <v>87</v>
      </c>
      <c r="AW205" s="13" t="s">
        <v>33</v>
      </c>
      <c r="AX205" s="13" t="s">
        <v>85</v>
      </c>
      <c r="AY205" s="160" t="s">
        <v>185</v>
      </c>
    </row>
    <row r="206" spans="2:65" s="1" customFormat="1" ht="16.5" customHeight="1" x14ac:dyDescent="0.2">
      <c r="B206" s="32"/>
      <c r="C206" s="176" t="s">
        <v>393</v>
      </c>
      <c r="D206" s="176" t="s">
        <v>455</v>
      </c>
      <c r="E206" s="177" t="s">
        <v>1833</v>
      </c>
      <c r="F206" s="178" t="s">
        <v>1834</v>
      </c>
      <c r="G206" s="179" t="s">
        <v>532</v>
      </c>
      <c r="H206" s="180">
        <v>2</v>
      </c>
      <c r="I206" s="181"/>
      <c r="J206" s="182">
        <f>ROUND(I206*H206,2)</f>
        <v>0</v>
      </c>
      <c r="K206" s="178" t="s">
        <v>195</v>
      </c>
      <c r="L206" s="183"/>
      <c r="M206" s="184" t="s">
        <v>1</v>
      </c>
      <c r="N206" s="185" t="s">
        <v>42</v>
      </c>
      <c r="P206" s="145">
        <f>O206*H206</f>
        <v>0</v>
      </c>
      <c r="Q206" s="145">
        <v>5.2999999999999999E-2</v>
      </c>
      <c r="R206" s="145">
        <f>Q206*H206</f>
        <v>0.106</v>
      </c>
      <c r="S206" s="145">
        <v>0</v>
      </c>
      <c r="T206" s="146">
        <f>S206*H206</f>
        <v>0</v>
      </c>
      <c r="AR206" s="147" t="s">
        <v>236</v>
      </c>
      <c r="AT206" s="147" t="s">
        <v>455</v>
      </c>
      <c r="AU206" s="147" t="s">
        <v>87</v>
      </c>
      <c r="AY206" s="17" t="s">
        <v>185</v>
      </c>
      <c r="BE206" s="148">
        <f>IF(N206="základní",J206,0)</f>
        <v>0</v>
      </c>
      <c r="BF206" s="148">
        <f>IF(N206="snížená",J206,0)</f>
        <v>0</v>
      </c>
      <c r="BG206" s="148">
        <f>IF(N206="zákl. přenesená",J206,0)</f>
        <v>0</v>
      </c>
      <c r="BH206" s="148">
        <f>IF(N206="sníž. přenesená",J206,0)</f>
        <v>0</v>
      </c>
      <c r="BI206" s="148">
        <f>IF(N206="nulová",J206,0)</f>
        <v>0</v>
      </c>
      <c r="BJ206" s="17" t="s">
        <v>85</v>
      </c>
      <c r="BK206" s="148">
        <f>ROUND(I206*H206,2)</f>
        <v>0</v>
      </c>
      <c r="BL206" s="17" t="s">
        <v>184</v>
      </c>
      <c r="BM206" s="147" t="s">
        <v>1835</v>
      </c>
    </row>
    <row r="207" spans="2:65" s="1" customFormat="1" x14ac:dyDescent="0.2">
      <c r="B207" s="32"/>
      <c r="D207" s="149" t="s">
        <v>198</v>
      </c>
      <c r="F207" s="150" t="s">
        <v>1834</v>
      </c>
      <c r="I207" s="151"/>
      <c r="L207" s="32"/>
      <c r="M207" s="152"/>
      <c r="T207" s="56"/>
      <c r="AT207" s="17" t="s">
        <v>198</v>
      </c>
      <c r="AU207" s="17" t="s">
        <v>87</v>
      </c>
    </row>
    <row r="208" spans="2:65" s="13" customFormat="1" x14ac:dyDescent="0.2">
      <c r="B208" s="159"/>
      <c r="D208" s="149" t="s">
        <v>199</v>
      </c>
      <c r="E208" s="160" t="s">
        <v>1</v>
      </c>
      <c r="F208" s="161" t="s">
        <v>1836</v>
      </c>
      <c r="H208" s="162">
        <v>2</v>
      </c>
      <c r="I208" s="163"/>
      <c r="L208" s="159"/>
      <c r="M208" s="164"/>
      <c r="T208" s="165"/>
      <c r="AT208" s="160" t="s">
        <v>199</v>
      </c>
      <c r="AU208" s="160" t="s">
        <v>87</v>
      </c>
      <c r="AV208" s="13" t="s">
        <v>87</v>
      </c>
      <c r="AW208" s="13" t="s">
        <v>33</v>
      </c>
      <c r="AX208" s="13" t="s">
        <v>85</v>
      </c>
      <c r="AY208" s="160" t="s">
        <v>185</v>
      </c>
    </row>
    <row r="209" spans="2:65" s="11" customFormat="1" ht="22.95" customHeight="1" x14ac:dyDescent="0.25">
      <c r="B209" s="124"/>
      <c r="D209" s="125" t="s">
        <v>76</v>
      </c>
      <c r="E209" s="134" t="s">
        <v>236</v>
      </c>
      <c r="F209" s="134" t="s">
        <v>705</v>
      </c>
      <c r="I209" s="127"/>
      <c r="J209" s="135">
        <f>BK209</f>
        <v>0</v>
      </c>
      <c r="L209" s="124"/>
      <c r="M209" s="129"/>
      <c r="P209" s="130">
        <f>SUM(P210:P279)</f>
        <v>0</v>
      </c>
      <c r="R209" s="130">
        <f>SUM(R210:R279)</f>
        <v>6.9406735600000005</v>
      </c>
      <c r="T209" s="131">
        <f>SUM(T210:T279)</f>
        <v>26.8965</v>
      </c>
      <c r="AR209" s="125" t="s">
        <v>85</v>
      </c>
      <c r="AT209" s="132" t="s">
        <v>76</v>
      </c>
      <c r="AU209" s="132" t="s">
        <v>85</v>
      </c>
      <c r="AY209" s="125" t="s">
        <v>185</v>
      </c>
      <c r="BK209" s="133">
        <f>SUM(BK210:BK279)</f>
        <v>0</v>
      </c>
    </row>
    <row r="210" spans="2:65" s="1" customFormat="1" ht="16.5" customHeight="1" x14ac:dyDescent="0.2">
      <c r="B210" s="32"/>
      <c r="C210" s="136" t="s">
        <v>399</v>
      </c>
      <c r="D210" s="136" t="s">
        <v>191</v>
      </c>
      <c r="E210" s="137" t="s">
        <v>1837</v>
      </c>
      <c r="F210" s="138" t="s">
        <v>1838</v>
      </c>
      <c r="G210" s="139" t="s">
        <v>365</v>
      </c>
      <c r="H210" s="140">
        <v>70.7</v>
      </c>
      <c r="I210" s="141"/>
      <c r="J210" s="142">
        <f>ROUND(I210*H210,2)</f>
        <v>0</v>
      </c>
      <c r="K210" s="138" t="s">
        <v>195</v>
      </c>
      <c r="L210" s="32"/>
      <c r="M210" s="143" t="s">
        <v>1</v>
      </c>
      <c r="N210" s="144" t="s">
        <v>42</v>
      </c>
      <c r="P210" s="145">
        <f>O210*H210</f>
        <v>0</v>
      </c>
      <c r="Q210" s="145">
        <v>0</v>
      </c>
      <c r="R210" s="145">
        <f>Q210*H210</f>
        <v>0</v>
      </c>
      <c r="S210" s="145">
        <v>0.32</v>
      </c>
      <c r="T210" s="146">
        <f>S210*H210</f>
        <v>22.624000000000002</v>
      </c>
      <c r="AR210" s="147" t="s">
        <v>184</v>
      </c>
      <c r="AT210" s="147" t="s">
        <v>191</v>
      </c>
      <c r="AU210" s="147" t="s">
        <v>87</v>
      </c>
      <c r="AY210" s="17" t="s">
        <v>185</v>
      </c>
      <c r="BE210" s="148">
        <f>IF(N210="základní",J210,0)</f>
        <v>0</v>
      </c>
      <c r="BF210" s="148">
        <f>IF(N210="snížená",J210,0)</f>
        <v>0</v>
      </c>
      <c r="BG210" s="148">
        <f>IF(N210="zákl. přenesená",J210,0)</f>
        <v>0</v>
      </c>
      <c r="BH210" s="148">
        <f>IF(N210="sníž. přenesená",J210,0)</f>
        <v>0</v>
      </c>
      <c r="BI210" s="148">
        <f>IF(N210="nulová",J210,0)</f>
        <v>0</v>
      </c>
      <c r="BJ210" s="17" t="s">
        <v>85</v>
      </c>
      <c r="BK210" s="148">
        <f>ROUND(I210*H210,2)</f>
        <v>0</v>
      </c>
      <c r="BL210" s="17" t="s">
        <v>184</v>
      </c>
      <c r="BM210" s="147" t="s">
        <v>1839</v>
      </c>
    </row>
    <row r="211" spans="2:65" s="1" customFormat="1" x14ac:dyDescent="0.2">
      <c r="B211" s="32"/>
      <c r="D211" s="149" t="s">
        <v>198</v>
      </c>
      <c r="F211" s="150" t="s">
        <v>1840</v>
      </c>
      <c r="I211" s="151"/>
      <c r="L211" s="32"/>
      <c r="M211" s="152"/>
      <c r="T211" s="56"/>
      <c r="AT211" s="17" t="s">
        <v>198</v>
      </c>
      <c r="AU211" s="17" t="s">
        <v>87</v>
      </c>
    </row>
    <row r="212" spans="2:65" s="12" customFormat="1" x14ac:dyDescent="0.2">
      <c r="B212" s="153"/>
      <c r="D212" s="149" t="s">
        <v>199</v>
      </c>
      <c r="E212" s="154" t="s">
        <v>1</v>
      </c>
      <c r="F212" s="155" t="s">
        <v>1841</v>
      </c>
      <c r="H212" s="154" t="s">
        <v>1</v>
      </c>
      <c r="I212" s="156"/>
      <c r="L212" s="153"/>
      <c r="M212" s="157"/>
      <c r="T212" s="158"/>
      <c r="AT212" s="154" t="s">
        <v>199</v>
      </c>
      <c r="AU212" s="154" t="s">
        <v>87</v>
      </c>
      <c r="AV212" s="12" t="s">
        <v>85</v>
      </c>
      <c r="AW212" s="12" t="s">
        <v>33</v>
      </c>
      <c r="AX212" s="12" t="s">
        <v>77</v>
      </c>
      <c r="AY212" s="154" t="s">
        <v>185</v>
      </c>
    </row>
    <row r="213" spans="2:65" s="13" customFormat="1" x14ac:dyDescent="0.2">
      <c r="B213" s="159"/>
      <c r="D213" s="149" t="s">
        <v>199</v>
      </c>
      <c r="E213" s="160" t="s">
        <v>1</v>
      </c>
      <c r="F213" s="161" t="s">
        <v>1842</v>
      </c>
      <c r="H213" s="162">
        <v>70.7</v>
      </c>
      <c r="I213" s="163"/>
      <c r="L213" s="159"/>
      <c r="M213" s="164"/>
      <c r="T213" s="165"/>
      <c r="AT213" s="160" t="s">
        <v>199</v>
      </c>
      <c r="AU213" s="160" t="s">
        <v>87</v>
      </c>
      <c r="AV213" s="13" t="s">
        <v>87</v>
      </c>
      <c r="AW213" s="13" t="s">
        <v>33</v>
      </c>
      <c r="AX213" s="13" t="s">
        <v>85</v>
      </c>
      <c r="AY213" s="160" t="s">
        <v>185</v>
      </c>
    </row>
    <row r="214" spans="2:65" s="1" customFormat="1" ht="16.5" customHeight="1" x14ac:dyDescent="0.2">
      <c r="B214" s="32"/>
      <c r="C214" s="136" t="s">
        <v>406</v>
      </c>
      <c r="D214" s="136" t="s">
        <v>191</v>
      </c>
      <c r="E214" s="137" t="s">
        <v>1843</v>
      </c>
      <c r="F214" s="138" t="s">
        <v>1844</v>
      </c>
      <c r="G214" s="139" t="s">
        <v>365</v>
      </c>
      <c r="H214" s="140">
        <v>11.5</v>
      </c>
      <c r="I214" s="141"/>
      <c r="J214" s="142">
        <f>ROUND(I214*H214,2)</f>
        <v>0</v>
      </c>
      <c r="K214" s="138" t="s">
        <v>195</v>
      </c>
      <c r="L214" s="32"/>
      <c r="M214" s="143" t="s">
        <v>1</v>
      </c>
      <c r="N214" s="144" t="s">
        <v>42</v>
      </c>
      <c r="P214" s="145">
        <f>O214*H214</f>
        <v>0</v>
      </c>
      <c r="Q214" s="145">
        <v>0</v>
      </c>
      <c r="R214" s="145">
        <f>Q214*H214</f>
        <v>0</v>
      </c>
      <c r="S214" s="145">
        <v>0.155</v>
      </c>
      <c r="T214" s="146">
        <f>S214*H214</f>
        <v>1.7825</v>
      </c>
      <c r="AR214" s="147" t="s">
        <v>184</v>
      </c>
      <c r="AT214" s="147" t="s">
        <v>191</v>
      </c>
      <c r="AU214" s="147" t="s">
        <v>87</v>
      </c>
      <c r="AY214" s="17" t="s">
        <v>185</v>
      </c>
      <c r="BE214" s="148">
        <f>IF(N214="základní",J214,0)</f>
        <v>0</v>
      </c>
      <c r="BF214" s="148">
        <f>IF(N214="snížená",J214,0)</f>
        <v>0</v>
      </c>
      <c r="BG214" s="148">
        <f>IF(N214="zákl. přenesená",J214,0)</f>
        <v>0</v>
      </c>
      <c r="BH214" s="148">
        <f>IF(N214="sníž. přenesená",J214,0)</f>
        <v>0</v>
      </c>
      <c r="BI214" s="148">
        <f>IF(N214="nulová",J214,0)</f>
        <v>0</v>
      </c>
      <c r="BJ214" s="17" t="s">
        <v>85</v>
      </c>
      <c r="BK214" s="148">
        <f>ROUND(I214*H214,2)</f>
        <v>0</v>
      </c>
      <c r="BL214" s="17" t="s">
        <v>184</v>
      </c>
      <c r="BM214" s="147" t="s">
        <v>1845</v>
      </c>
    </row>
    <row r="215" spans="2:65" s="1" customFormat="1" x14ac:dyDescent="0.2">
      <c r="B215" s="32"/>
      <c r="D215" s="149" t="s">
        <v>198</v>
      </c>
      <c r="F215" s="150" t="s">
        <v>1846</v>
      </c>
      <c r="I215" s="151"/>
      <c r="L215" s="32"/>
      <c r="M215" s="152"/>
      <c r="T215" s="56"/>
      <c r="AT215" s="17" t="s">
        <v>198</v>
      </c>
      <c r="AU215" s="17" t="s">
        <v>87</v>
      </c>
    </row>
    <row r="216" spans="2:65" s="12" customFormat="1" x14ac:dyDescent="0.2">
      <c r="B216" s="153"/>
      <c r="D216" s="149" t="s">
        <v>199</v>
      </c>
      <c r="E216" s="154" t="s">
        <v>1</v>
      </c>
      <c r="F216" s="155" t="s">
        <v>1847</v>
      </c>
      <c r="H216" s="154" t="s">
        <v>1</v>
      </c>
      <c r="I216" s="156"/>
      <c r="L216" s="153"/>
      <c r="M216" s="157"/>
      <c r="T216" s="158"/>
      <c r="AT216" s="154" t="s">
        <v>199</v>
      </c>
      <c r="AU216" s="154" t="s">
        <v>87</v>
      </c>
      <c r="AV216" s="12" t="s">
        <v>85</v>
      </c>
      <c r="AW216" s="12" t="s">
        <v>33</v>
      </c>
      <c r="AX216" s="12" t="s">
        <v>77</v>
      </c>
      <c r="AY216" s="154" t="s">
        <v>185</v>
      </c>
    </row>
    <row r="217" spans="2:65" s="13" customFormat="1" x14ac:dyDescent="0.2">
      <c r="B217" s="159"/>
      <c r="D217" s="149" t="s">
        <v>199</v>
      </c>
      <c r="E217" s="160" t="s">
        <v>1</v>
      </c>
      <c r="F217" s="161" t="s">
        <v>1848</v>
      </c>
      <c r="H217" s="162">
        <v>11.5</v>
      </c>
      <c r="I217" s="163"/>
      <c r="L217" s="159"/>
      <c r="M217" s="164"/>
      <c r="T217" s="165"/>
      <c r="AT217" s="160" t="s">
        <v>199</v>
      </c>
      <c r="AU217" s="160" t="s">
        <v>87</v>
      </c>
      <c r="AV217" s="13" t="s">
        <v>87</v>
      </c>
      <c r="AW217" s="13" t="s">
        <v>33</v>
      </c>
      <c r="AX217" s="13" t="s">
        <v>85</v>
      </c>
      <c r="AY217" s="160" t="s">
        <v>185</v>
      </c>
    </row>
    <row r="218" spans="2:65" s="1" customFormat="1" ht="16.5" customHeight="1" x14ac:dyDescent="0.2">
      <c r="B218" s="32"/>
      <c r="C218" s="136" t="s">
        <v>412</v>
      </c>
      <c r="D218" s="136" t="s">
        <v>191</v>
      </c>
      <c r="E218" s="137" t="s">
        <v>1849</v>
      </c>
      <c r="F218" s="138" t="s">
        <v>1850</v>
      </c>
      <c r="G218" s="139" t="s">
        <v>365</v>
      </c>
      <c r="H218" s="140">
        <v>80.099999999999994</v>
      </c>
      <c r="I218" s="141"/>
      <c r="J218" s="142">
        <f>ROUND(I218*H218,2)</f>
        <v>0</v>
      </c>
      <c r="K218" s="138" t="s">
        <v>195</v>
      </c>
      <c r="L218" s="32"/>
      <c r="M218" s="143" t="s">
        <v>1</v>
      </c>
      <c r="N218" s="144" t="s">
        <v>42</v>
      </c>
      <c r="P218" s="145">
        <f>O218*H218</f>
        <v>0</v>
      </c>
      <c r="Q218" s="145">
        <v>2.0000000000000002E-5</v>
      </c>
      <c r="R218" s="145">
        <f>Q218*H218</f>
        <v>1.6020000000000001E-3</v>
      </c>
      <c r="S218" s="145">
        <v>0</v>
      </c>
      <c r="T218" s="146">
        <f>S218*H218</f>
        <v>0</v>
      </c>
      <c r="AR218" s="147" t="s">
        <v>184</v>
      </c>
      <c r="AT218" s="147" t="s">
        <v>191</v>
      </c>
      <c r="AU218" s="147" t="s">
        <v>87</v>
      </c>
      <c r="AY218" s="17" t="s">
        <v>185</v>
      </c>
      <c r="BE218" s="148">
        <f>IF(N218="základní",J218,0)</f>
        <v>0</v>
      </c>
      <c r="BF218" s="148">
        <f>IF(N218="snížená",J218,0)</f>
        <v>0</v>
      </c>
      <c r="BG218" s="148">
        <f>IF(N218="zákl. přenesená",J218,0)</f>
        <v>0</v>
      </c>
      <c r="BH218" s="148">
        <f>IF(N218="sníž. přenesená",J218,0)</f>
        <v>0</v>
      </c>
      <c r="BI218" s="148">
        <f>IF(N218="nulová",J218,0)</f>
        <v>0</v>
      </c>
      <c r="BJ218" s="17" t="s">
        <v>85</v>
      </c>
      <c r="BK218" s="148">
        <f>ROUND(I218*H218,2)</f>
        <v>0</v>
      </c>
      <c r="BL218" s="17" t="s">
        <v>184</v>
      </c>
      <c r="BM218" s="147" t="s">
        <v>1851</v>
      </c>
    </row>
    <row r="219" spans="2:65" s="1" customFormat="1" x14ac:dyDescent="0.2">
      <c r="B219" s="32"/>
      <c r="D219" s="149" t="s">
        <v>198</v>
      </c>
      <c r="F219" s="150" t="s">
        <v>1852</v>
      </c>
      <c r="I219" s="151"/>
      <c r="L219" s="32"/>
      <c r="M219" s="152"/>
      <c r="T219" s="56"/>
      <c r="AT219" s="17" t="s">
        <v>198</v>
      </c>
      <c r="AU219" s="17" t="s">
        <v>87</v>
      </c>
    </row>
    <row r="220" spans="2:65" s="13" customFormat="1" x14ac:dyDescent="0.2">
      <c r="B220" s="159"/>
      <c r="D220" s="149" t="s">
        <v>199</v>
      </c>
      <c r="E220" s="160" t="s">
        <v>1</v>
      </c>
      <c r="F220" s="161" t="s">
        <v>1853</v>
      </c>
      <c r="H220" s="162">
        <v>81.7</v>
      </c>
      <c r="I220" s="163"/>
      <c r="L220" s="159"/>
      <c r="M220" s="164"/>
      <c r="T220" s="165"/>
      <c r="AT220" s="160" t="s">
        <v>199</v>
      </c>
      <c r="AU220" s="160" t="s">
        <v>87</v>
      </c>
      <c r="AV220" s="13" t="s">
        <v>87</v>
      </c>
      <c r="AW220" s="13" t="s">
        <v>33</v>
      </c>
      <c r="AX220" s="13" t="s">
        <v>77</v>
      </c>
      <c r="AY220" s="160" t="s">
        <v>185</v>
      </c>
    </row>
    <row r="221" spans="2:65" s="13" customFormat="1" x14ac:dyDescent="0.2">
      <c r="B221" s="159"/>
      <c r="D221" s="149" t="s">
        <v>199</v>
      </c>
      <c r="E221" s="160" t="s">
        <v>1</v>
      </c>
      <c r="F221" s="161" t="s">
        <v>1854</v>
      </c>
      <c r="H221" s="162">
        <v>-1.6</v>
      </c>
      <c r="I221" s="163"/>
      <c r="L221" s="159"/>
      <c r="M221" s="164"/>
      <c r="T221" s="165"/>
      <c r="AT221" s="160" t="s">
        <v>199</v>
      </c>
      <c r="AU221" s="160" t="s">
        <v>87</v>
      </c>
      <c r="AV221" s="13" t="s">
        <v>87</v>
      </c>
      <c r="AW221" s="13" t="s">
        <v>33</v>
      </c>
      <c r="AX221" s="13" t="s">
        <v>77</v>
      </c>
      <c r="AY221" s="160" t="s">
        <v>185</v>
      </c>
    </row>
    <row r="222" spans="2:65" s="12" customFormat="1" x14ac:dyDescent="0.2">
      <c r="B222" s="153"/>
      <c r="D222" s="149" t="s">
        <v>199</v>
      </c>
      <c r="E222" s="154" t="s">
        <v>1</v>
      </c>
      <c r="F222" s="155" t="s">
        <v>1855</v>
      </c>
      <c r="H222" s="154" t="s">
        <v>1</v>
      </c>
      <c r="I222" s="156"/>
      <c r="L222" s="153"/>
      <c r="M222" s="157"/>
      <c r="T222" s="158"/>
      <c r="AT222" s="154" t="s">
        <v>199</v>
      </c>
      <c r="AU222" s="154" t="s">
        <v>87</v>
      </c>
      <c r="AV222" s="12" t="s">
        <v>85</v>
      </c>
      <c r="AW222" s="12" t="s">
        <v>33</v>
      </c>
      <c r="AX222" s="12" t="s">
        <v>77</v>
      </c>
      <c r="AY222" s="154" t="s">
        <v>185</v>
      </c>
    </row>
    <row r="223" spans="2:65" s="14" customFormat="1" x14ac:dyDescent="0.2">
      <c r="B223" s="169"/>
      <c r="D223" s="149" t="s">
        <v>199</v>
      </c>
      <c r="E223" s="170" t="s">
        <v>1</v>
      </c>
      <c r="F223" s="171" t="s">
        <v>324</v>
      </c>
      <c r="H223" s="172">
        <v>80.099999999999994</v>
      </c>
      <c r="I223" s="173"/>
      <c r="L223" s="169"/>
      <c r="M223" s="174"/>
      <c r="T223" s="175"/>
      <c r="AT223" s="170" t="s">
        <v>199</v>
      </c>
      <c r="AU223" s="170" t="s">
        <v>87</v>
      </c>
      <c r="AV223" s="14" t="s">
        <v>184</v>
      </c>
      <c r="AW223" s="14" t="s">
        <v>33</v>
      </c>
      <c r="AX223" s="14" t="s">
        <v>85</v>
      </c>
      <c r="AY223" s="170" t="s">
        <v>185</v>
      </c>
    </row>
    <row r="224" spans="2:65" s="1" customFormat="1" ht="16.5" customHeight="1" x14ac:dyDescent="0.2">
      <c r="B224" s="32"/>
      <c r="C224" s="176" t="s">
        <v>7</v>
      </c>
      <c r="D224" s="176" t="s">
        <v>455</v>
      </c>
      <c r="E224" s="177" t="s">
        <v>1856</v>
      </c>
      <c r="F224" s="178" t="s">
        <v>1857</v>
      </c>
      <c r="G224" s="179" t="s">
        <v>365</v>
      </c>
      <c r="H224" s="180">
        <v>82.503</v>
      </c>
      <c r="I224" s="181"/>
      <c r="J224" s="182">
        <f>ROUND(I224*H224,2)</f>
        <v>0</v>
      </c>
      <c r="K224" s="178" t="s">
        <v>195</v>
      </c>
      <c r="L224" s="183"/>
      <c r="M224" s="184" t="s">
        <v>1</v>
      </c>
      <c r="N224" s="185" t="s">
        <v>42</v>
      </c>
      <c r="P224" s="145">
        <f>O224*H224</f>
        <v>0</v>
      </c>
      <c r="Q224" s="145">
        <v>1.052E-2</v>
      </c>
      <c r="R224" s="145">
        <f>Q224*H224</f>
        <v>0.86793155999999994</v>
      </c>
      <c r="S224" s="145">
        <v>0</v>
      </c>
      <c r="T224" s="146">
        <f>S224*H224</f>
        <v>0</v>
      </c>
      <c r="AR224" s="147" t="s">
        <v>236</v>
      </c>
      <c r="AT224" s="147" t="s">
        <v>455</v>
      </c>
      <c r="AU224" s="147" t="s">
        <v>87</v>
      </c>
      <c r="AY224" s="17" t="s">
        <v>185</v>
      </c>
      <c r="BE224" s="148">
        <f>IF(N224="základní",J224,0)</f>
        <v>0</v>
      </c>
      <c r="BF224" s="148">
        <f>IF(N224="snížená",J224,0)</f>
        <v>0</v>
      </c>
      <c r="BG224" s="148">
        <f>IF(N224="zákl. přenesená",J224,0)</f>
        <v>0</v>
      </c>
      <c r="BH224" s="148">
        <f>IF(N224="sníž. přenesená",J224,0)</f>
        <v>0</v>
      </c>
      <c r="BI224" s="148">
        <f>IF(N224="nulová",J224,0)</f>
        <v>0</v>
      </c>
      <c r="BJ224" s="17" t="s">
        <v>85</v>
      </c>
      <c r="BK224" s="148">
        <f>ROUND(I224*H224,2)</f>
        <v>0</v>
      </c>
      <c r="BL224" s="17" t="s">
        <v>184</v>
      </c>
      <c r="BM224" s="147" t="s">
        <v>1858</v>
      </c>
    </row>
    <row r="225" spans="2:65" s="1" customFormat="1" x14ac:dyDescent="0.2">
      <c r="B225" s="32"/>
      <c r="D225" s="149" t="s">
        <v>198</v>
      </c>
      <c r="F225" s="150" t="s">
        <v>1857</v>
      </c>
      <c r="I225" s="151"/>
      <c r="L225" s="32"/>
      <c r="M225" s="152"/>
      <c r="T225" s="56"/>
      <c r="AT225" s="17" t="s">
        <v>198</v>
      </c>
      <c r="AU225" s="17" t="s">
        <v>87</v>
      </c>
    </row>
    <row r="226" spans="2:65" s="13" customFormat="1" x14ac:dyDescent="0.2">
      <c r="B226" s="159"/>
      <c r="D226" s="149" t="s">
        <v>199</v>
      </c>
      <c r="E226" s="160" t="s">
        <v>1</v>
      </c>
      <c r="F226" s="161" t="s">
        <v>1859</v>
      </c>
      <c r="H226" s="162">
        <v>80.099999999999994</v>
      </c>
      <c r="I226" s="163"/>
      <c r="L226" s="159"/>
      <c r="M226" s="164"/>
      <c r="T226" s="165"/>
      <c r="AT226" s="160" t="s">
        <v>199</v>
      </c>
      <c r="AU226" s="160" t="s">
        <v>87</v>
      </c>
      <c r="AV226" s="13" t="s">
        <v>87</v>
      </c>
      <c r="AW226" s="13" t="s">
        <v>33</v>
      </c>
      <c r="AX226" s="13" t="s">
        <v>85</v>
      </c>
      <c r="AY226" s="160" t="s">
        <v>185</v>
      </c>
    </row>
    <row r="227" spans="2:65" s="12" customFormat="1" x14ac:dyDescent="0.2">
      <c r="B227" s="153"/>
      <c r="D227" s="149" t="s">
        <v>199</v>
      </c>
      <c r="E227" s="154" t="s">
        <v>1</v>
      </c>
      <c r="F227" s="155" t="s">
        <v>1860</v>
      </c>
      <c r="H227" s="154" t="s">
        <v>1</v>
      </c>
      <c r="I227" s="156"/>
      <c r="L227" s="153"/>
      <c r="M227" s="157"/>
      <c r="T227" s="158"/>
      <c r="AT227" s="154" t="s">
        <v>199</v>
      </c>
      <c r="AU227" s="154" t="s">
        <v>87</v>
      </c>
      <c r="AV227" s="12" t="s">
        <v>85</v>
      </c>
      <c r="AW227" s="12" t="s">
        <v>33</v>
      </c>
      <c r="AX227" s="12" t="s">
        <v>77</v>
      </c>
      <c r="AY227" s="154" t="s">
        <v>185</v>
      </c>
    </row>
    <row r="228" spans="2:65" s="13" customFormat="1" x14ac:dyDescent="0.2">
      <c r="B228" s="159"/>
      <c r="D228" s="149" t="s">
        <v>199</v>
      </c>
      <c r="F228" s="161" t="s">
        <v>1861</v>
      </c>
      <c r="H228" s="162">
        <v>82.503</v>
      </c>
      <c r="I228" s="163"/>
      <c r="L228" s="159"/>
      <c r="M228" s="164"/>
      <c r="T228" s="165"/>
      <c r="AT228" s="160" t="s">
        <v>199</v>
      </c>
      <c r="AU228" s="160" t="s">
        <v>87</v>
      </c>
      <c r="AV228" s="13" t="s">
        <v>87</v>
      </c>
      <c r="AW228" s="13" t="s">
        <v>4</v>
      </c>
      <c r="AX228" s="13" t="s">
        <v>85</v>
      </c>
      <c r="AY228" s="160" t="s">
        <v>185</v>
      </c>
    </row>
    <row r="229" spans="2:65" s="1" customFormat="1" ht="21.75" customHeight="1" x14ac:dyDescent="0.2">
      <c r="B229" s="32"/>
      <c r="C229" s="136" t="s">
        <v>424</v>
      </c>
      <c r="D229" s="136" t="s">
        <v>191</v>
      </c>
      <c r="E229" s="137" t="s">
        <v>1862</v>
      </c>
      <c r="F229" s="138" t="s">
        <v>1863</v>
      </c>
      <c r="G229" s="139" t="s">
        <v>532</v>
      </c>
      <c r="H229" s="140">
        <v>5</v>
      </c>
      <c r="I229" s="141"/>
      <c r="J229" s="142">
        <f>ROUND(I229*H229,2)</f>
        <v>0</v>
      </c>
      <c r="K229" s="138" t="s">
        <v>195</v>
      </c>
      <c r="L229" s="32"/>
      <c r="M229" s="143" t="s">
        <v>1</v>
      </c>
      <c r="N229" s="144" t="s">
        <v>42</v>
      </c>
      <c r="P229" s="145">
        <f>O229*H229</f>
        <v>0</v>
      </c>
      <c r="Q229" s="145">
        <v>0</v>
      </c>
      <c r="R229" s="145">
        <f>Q229*H229</f>
        <v>0</v>
      </c>
      <c r="S229" s="145">
        <v>0</v>
      </c>
      <c r="T229" s="146">
        <f>S229*H229</f>
        <v>0</v>
      </c>
      <c r="AR229" s="147" t="s">
        <v>184</v>
      </c>
      <c r="AT229" s="147" t="s">
        <v>191</v>
      </c>
      <c r="AU229" s="147" t="s">
        <v>87</v>
      </c>
      <c r="AY229" s="17" t="s">
        <v>185</v>
      </c>
      <c r="BE229" s="148">
        <f>IF(N229="základní",J229,0)</f>
        <v>0</v>
      </c>
      <c r="BF229" s="148">
        <f>IF(N229="snížená",J229,0)</f>
        <v>0</v>
      </c>
      <c r="BG229" s="148">
        <f>IF(N229="zákl. přenesená",J229,0)</f>
        <v>0</v>
      </c>
      <c r="BH229" s="148">
        <f>IF(N229="sníž. přenesená",J229,0)</f>
        <v>0</v>
      </c>
      <c r="BI229" s="148">
        <f>IF(N229="nulová",J229,0)</f>
        <v>0</v>
      </c>
      <c r="BJ229" s="17" t="s">
        <v>85</v>
      </c>
      <c r="BK229" s="148">
        <f>ROUND(I229*H229,2)</f>
        <v>0</v>
      </c>
      <c r="BL229" s="17" t="s">
        <v>184</v>
      </c>
      <c r="BM229" s="147" t="s">
        <v>1864</v>
      </c>
    </row>
    <row r="230" spans="2:65" s="1" customFormat="1" x14ac:dyDescent="0.2">
      <c r="B230" s="32"/>
      <c r="D230" s="149" t="s">
        <v>198</v>
      </c>
      <c r="F230" s="150" t="s">
        <v>1865</v>
      </c>
      <c r="I230" s="151"/>
      <c r="L230" s="32"/>
      <c r="M230" s="152"/>
      <c r="T230" s="56"/>
      <c r="AT230" s="17" t="s">
        <v>198</v>
      </c>
      <c r="AU230" s="17" t="s">
        <v>87</v>
      </c>
    </row>
    <row r="231" spans="2:65" s="13" customFormat="1" x14ac:dyDescent="0.2">
      <c r="B231" s="159"/>
      <c r="D231" s="149" t="s">
        <v>199</v>
      </c>
      <c r="E231" s="160" t="s">
        <v>1</v>
      </c>
      <c r="F231" s="161" t="s">
        <v>1866</v>
      </c>
      <c r="H231" s="162">
        <v>5</v>
      </c>
      <c r="I231" s="163"/>
      <c r="L231" s="159"/>
      <c r="M231" s="164"/>
      <c r="T231" s="165"/>
      <c r="AT231" s="160" t="s">
        <v>199</v>
      </c>
      <c r="AU231" s="160" t="s">
        <v>87</v>
      </c>
      <c r="AV231" s="13" t="s">
        <v>87</v>
      </c>
      <c r="AW231" s="13" t="s">
        <v>33</v>
      </c>
      <c r="AX231" s="13" t="s">
        <v>85</v>
      </c>
      <c r="AY231" s="160" t="s">
        <v>185</v>
      </c>
    </row>
    <row r="232" spans="2:65" s="1" customFormat="1" ht="16.5" customHeight="1" x14ac:dyDescent="0.2">
      <c r="B232" s="32"/>
      <c r="C232" s="176" t="s">
        <v>434</v>
      </c>
      <c r="D232" s="176" t="s">
        <v>455</v>
      </c>
      <c r="E232" s="177" t="s">
        <v>1867</v>
      </c>
      <c r="F232" s="178" t="s">
        <v>1868</v>
      </c>
      <c r="G232" s="179" t="s">
        <v>532</v>
      </c>
      <c r="H232" s="180">
        <v>5</v>
      </c>
      <c r="I232" s="181"/>
      <c r="J232" s="182">
        <f>ROUND(I232*H232,2)</f>
        <v>0</v>
      </c>
      <c r="K232" s="178" t="s">
        <v>195</v>
      </c>
      <c r="L232" s="183"/>
      <c r="M232" s="184" t="s">
        <v>1</v>
      </c>
      <c r="N232" s="185" t="s">
        <v>42</v>
      </c>
      <c r="P232" s="145">
        <f>O232*H232</f>
        <v>0</v>
      </c>
      <c r="Q232" s="145">
        <v>3.8999999999999998E-3</v>
      </c>
      <c r="R232" s="145">
        <f>Q232*H232</f>
        <v>1.95E-2</v>
      </c>
      <c r="S232" s="145">
        <v>0</v>
      </c>
      <c r="T232" s="146">
        <f>S232*H232</f>
        <v>0</v>
      </c>
      <c r="AR232" s="147" t="s">
        <v>236</v>
      </c>
      <c r="AT232" s="147" t="s">
        <v>455</v>
      </c>
      <c r="AU232" s="147" t="s">
        <v>87</v>
      </c>
      <c r="AY232" s="17" t="s">
        <v>185</v>
      </c>
      <c r="BE232" s="148">
        <f>IF(N232="základní",J232,0)</f>
        <v>0</v>
      </c>
      <c r="BF232" s="148">
        <f>IF(N232="snížená",J232,0)</f>
        <v>0</v>
      </c>
      <c r="BG232" s="148">
        <f>IF(N232="zákl. přenesená",J232,0)</f>
        <v>0</v>
      </c>
      <c r="BH232" s="148">
        <f>IF(N232="sníž. přenesená",J232,0)</f>
        <v>0</v>
      </c>
      <c r="BI232" s="148">
        <f>IF(N232="nulová",J232,0)</f>
        <v>0</v>
      </c>
      <c r="BJ232" s="17" t="s">
        <v>85</v>
      </c>
      <c r="BK232" s="148">
        <f>ROUND(I232*H232,2)</f>
        <v>0</v>
      </c>
      <c r="BL232" s="17" t="s">
        <v>184</v>
      </c>
      <c r="BM232" s="147" t="s">
        <v>1869</v>
      </c>
    </row>
    <row r="233" spans="2:65" s="1" customFormat="1" x14ac:dyDescent="0.2">
      <c r="B233" s="32"/>
      <c r="D233" s="149" t="s">
        <v>198</v>
      </c>
      <c r="F233" s="150" t="s">
        <v>1868</v>
      </c>
      <c r="I233" s="151"/>
      <c r="L233" s="32"/>
      <c r="M233" s="152"/>
      <c r="T233" s="56"/>
      <c r="AT233" s="17" t="s">
        <v>198</v>
      </c>
      <c r="AU233" s="17" t="s">
        <v>87</v>
      </c>
    </row>
    <row r="234" spans="2:65" s="13" customFormat="1" x14ac:dyDescent="0.2">
      <c r="B234" s="159"/>
      <c r="D234" s="149" t="s">
        <v>199</v>
      </c>
      <c r="E234" s="160" t="s">
        <v>1</v>
      </c>
      <c r="F234" s="161" t="s">
        <v>1597</v>
      </c>
      <c r="H234" s="162">
        <v>5</v>
      </c>
      <c r="I234" s="163"/>
      <c r="L234" s="159"/>
      <c r="M234" s="164"/>
      <c r="T234" s="165"/>
      <c r="AT234" s="160" t="s">
        <v>199</v>
      </c>
      <c r="AU234" s="160" t="s">
        <v>87</v>
      </c>
      <c r="AV234" s="13" t="s">
        <v>87</v>
      </c>
      <c r="AW234" s="13" t="s">
        <v>33</v>
      </c>
      <c r="AX234" s="13" t="s">
        <v>85</v>
      </c>
      <c r="AY234" s="160" t="s">
        <v>185</v>
      </c>
    </row>
    <row r="235" spans="2:65" s="1" customFormat="1" ht="16.5" customHeight="1" x14ac:dyDescent="0.2">
      <c r="B235" s="32"/>
      <c r="C235" s="136" t="s">
        <v>440</v>
      </c>
      <c r="D235" s="136" t="s">
        <v>191</v>
      </c>
      <c r="E235" s="137" t="s">
        <v>1870</v>
      </c>
      <c r="F235" s="138" t="s">
        <v>1871</v>
      </c>
      <c r="G235" s="139" t="s">
        <v>382</v>
      </c>
      <c r="H235" s="140">
        <v>1.5</v>
      </c>
      <c r="I235" s="141"/>
      <c r="J235" s="142">
        <f>ROUND(I235*H235,2)</f>
        <v>0</v>
      </c>
      <c r="K235" s="138" t="s">
        <v>195</v>
      </c>
      <c r="L235" s="32"/>
      <c r="M235" s="143" t="s">
        <v>1</v>
      </c>
      <c r="N235" s="144" t="s">
        <v>42</v>
      </c>
      <c r="P235" s="145">
        <f>O235*H235</f>
        <v>0</v>
      </c>
      <c r="Q235" s="145">
        <v>0</v>
      </c>
      <c r="R235" s="145">
        <f>Q235*H235</f>
        <v>0</v>
      </c>
      <c r="S235" s="145">
        <v>1.56</v>
      </c>
      <c r="T235" s="146">
        <f>S235*H235</f>
        <v>2.34</v>
      </c>
      <c r="AR235" s="147" t="s">
        <v>184</v>
      </c>
      <c r="AT235" s="147" t="s">
        <v>191</v>
      </c>
      <c r="AU235" s="147" t="s">
        <v>87</v>
      </c>
      <c r="AY235" s="17" t="s">
        <v>185</v>
      </c>
      <c r="BE235" s="148">
        <f>IF(N235="základní",J235,0)</f>
        <v>0</v>
      </c>
      <c r="BF235" s="148">
        <f>IF(N235="snížená",J235,0)</f>
        <v>0</v>
      </c>
      <c r="BG235" s="148">
        <f>IF(N235="zákl. přenesená",J235,0)</f>
        <v>0</v>
      </c>
      <c r="BH235" s="148">
        <f>IF(N235="sníž. přenesená",J235,0)</f>
        <v>0</v>
      </c>
      <c r="BI235" s="148">
        <f>IF(N235="nulová",J235,0)</f>
        <v>0</v>
      </c>
      <c r="BJ235" s="17" t="s">
        <v>85</v>
      </c>
      <c r="BK235" s="148">
        <f>ROUND(I235*H235,2)</f>
        <v>0</v>
      </c>
      <c r="BL235" s="17" t="s">
        <v>184</v>
      </c>
      <c r="BM235" s="147" t="s">
        <v>1872</v>
      </c>
    </row>
    <row r="236" spans="2:65" s="1" customFormat="1" x14ac:dyDescent="0.2">
      <c r="B236" s="32"/>
      <c r="D236" s="149" t="s">
        <v>198</v>
      </c>
      <c r="F236" s="150" t="s">
        <v>1873</v>
      </c>
      <c r="I236" s="151"/>
      <c r="L236" s="32"/>
      <c r="M236" s="152"/>
      <c r="T236" s="56"/>
      <c r="AT236" s="17" t="s">
        <v>198</v>
      </c>
      <c r="AU236" s="17" t="s">
        <v>87</v>
      </c>
    </row>
    <row r="237" spans="2:65" s="12" customFormat="1" x14ac:dyDescent="0.2">
      <c r="B237" s="153"/>
      <c r="D237" s="149" t="s">
        <v>199</v>
      </c>
      <c r="E237" s="154" t="s">
        <v>1</v>
      </c>
      <c r="F237" s="155" t="s">
        <v>1874</v>
      </c>
      <c r="H237" s="154" t="s">
        <v>1</v>
      </c>
      <c r="I237" s="156"/>
      <c r="L237" s="153"/>
      <c r="M237" s="157"/>
      <c r="T237" s="158"/>
      <c r="AT237" s="154" t="s">
        <v>199</v>
      </c>
      <c r="AU237" s="154" t="s">
        <v>87</v>
      </c>
      <c r="AV237" s="12" t="s">
        <v>85</v>
      </c>
      <c r="AW237" s="12" t="s">
        <v>33</v>
      </c>
      <c r="AX237" s="12" t="s">
        <v>77</v>
      </c>
      <c r="AY237" s="154" t="s">
        <v>185</v>
      </c>
    </row>
    <row r="238" spans="2:65" s="13" customFormat="1" x14ac:dyDescent="0.2">
      <c r="B238" s="159"/>
      <c r="D238" s="149" t="s">
        <v>199</v>
      </c>
      <c r="E238" s="160" t="s">
        <v>1</v>
      </c>
      <c r="F238" s="161" t="s">
        <v>1875</v>
      </c>
      <c r="H238" s="162">
        <v>1.5</v>
      </c>
      <c r="I238" s="163"/>
      <c r="L238" s="159"/>
      <c r="M238" s="164"/>
      <c r="T238" s="165"/>
      <c r="AT238" s="160" t="s">
        <v>199</v>
      </c>
      <c r="AU238" s="160" t="s">
        <v>87</v>
      </c>
      <c r="AV238" s="13" t="s">
        <v>87</v>
      </c>
      <c r="AW238" s="13" t="s">
        <v>33</v>
      </c>
      <c r="AX238" s="13" t="s">
        <v>85</v>
      </c>
      <c r="AY238" s="160" t="s">
        <v>185</v>
      </c>
    </row>
    <row r="239" spans="2:65" s="1" customFormat="1" ht="16.5" customHeight="1" x14ac:dyDescent="0.2">
      <c r="B239" s="32"/>
      <c r="C239" s="136" t="s">
        <v>447</v>
      </c>
      <c r="D239" s="136" t="s">
        <v>191</v>
      </c>
      <c r="E239" s="137" t="s">
        <v>1876</v>
      </c>
      <c r="F239" s="138" t="s">
        <v>1877</v>
      </c>
      <c r="G239" s="139" t="s">
        <v>1878</v>
      </c>
      <c r="H239" s="140">
        <v>2</v>
      </c>
      <c r="I239" s="141"/>
      <c r="J239" s="142">
        <f>ROUND(I239*H239,2)</f>
        <v>0</v>
      </c>
      <c r="K239" s="138" t="s">
        <v>195</v>
      </c>
      <c r="L239" s="32"/>
      <c r="M239" s="143" t="s">
        <v>1</v>
      </c>
      <c r="N239" s="144" t="s">
        <v>42</v>
      </c>
      <c r="P239" s="145">
        <f>O239*H239</f>
        <v>0</v>
      </c>
      <c r="Q239" s="145">
        <v>3.1E-4</v>
      </c>
      <c r="R239" s="145">
        <f>Q239*H239</f>
        <v>6.2E-4</v>
      </c>
      <c r="S239" s="145">
        <v>0</v>
      </c>
      <c r="T239" s="146">
        <f>S239*H239</f>
        <v>0</v>
      </c>
      <c r="AR239" s="147" t="s">
        <v>184</v>
      </c>
      <c r="AT239" s="147" t="s">
        <v>191</v>
      </c>
      <c r="AU239" s="147" t="s">
        <v>87</v>
      </c>
      <c r="AY239" s="17" t="s">
        <v>185</v>
      </c>
      <c r="BE239" s="148">
        <f>IF(N239="základní",J239,0)</f>
        <v>0</v>
      </c>
      <c r="BF239" s="148">
        <f>IF(N239="snížená",J239,0)</f>
        <v>0</v>
      </c>
      <c r="BG239" s="148">
        <f>IF(N239="zákl. přenesená",J239,0)</f>
        <v>0</v>
      </c>
      <c r="BH239" s="148">
        <f>IF(N239="sníž. přenesená",J239,0)</f>
        <v>0</v>
      </c>
      <c r="BI239" s="148">
        <f>IF(N239="nulová",J239,0)</f>
        <v>0</v>
      </c>
      <c r="BJ239" s="17" t="s">
        <v>85</v>
      </c>
      <c r="BK239" s="148">
        <f>ROUND(I239*H239,2)</f>
        <v>0</v>
      </c>
      <c r="BL239" s="17" t="s">
        <v>184</v>
      </c>
      <c r="BM239" s="147" t="s">
        <v>1879</v>
      </c>
    </row>
    <row r="240" spans="2:65" s="1" customFormat="1" x14ac:dyDescent="0.2">
      <c r="B240" s="32"/>
      <c r="D240" s="149" t="s">
        <v>198</v>
      </c>
      <c r="F240" s="150" t="s">
        <v>1880</v>
      </c>
      <c r="I240" s="151"/>
      <c r="L240" s="32"/>
      <c r="M240" s="152"/>
      <c r="T240" s="56"/>
      <c r="AT240" s="17" t="s">
        <v>198</v>
      </c>
      <c r="AU240" s="17" t="s">
        <v>87</v>
      </c>
    </row>
    <row r="241" spans="2:65" s="13" customFormat="1" x14ac:dyDescent="0.2">
      <c r="B241" s="159"/>
      <c r="D241" s="149" t="s">
        <v>199</v>
      </c>
      <c r="E241" s="160" t="s">
        <v>1</v>
      </c>
      <c r="F241" s="161" t="s">
        <v>1881</v>
      </c>
      <c r="H241" s="162">
        <v>2</v>
      </c>
      <c r="I241" s="163"/>
      <c r="L241" s="159"/>
      <c r="M241" s="164"/>
      <c r="T241" s="165"/>
      <c r="AT241" s="160" t="s">
        <v>199</v>
      </c>
      <c r="AU241" s="160" t="s">
        <v>87</v>
      </c>
      <c r="AV241" s="13" t="s">
        <v>87</v>
      </c>
      <c r="AW241" s="13" t="s">
        <v>33</v>
      </c>
      <c r="AX241" s="13" t="s">
        <v>85</v>
      </c>
      <c r="AY241" s="160" t="s">
        <v>185</v>
      </c>
    </row>
    <row r="242" spans="2:65" s="1" customFormat="1" ht="21.75" customHeight="1" x14ac:dyDescent="0.2">
      <c r="B242" s="32"/>
      <c r="C242" s="136" t="s">
        <v>454</v>
      </c>
      <c r="D242" s="136" t="s">
        <v>191</v>
      </c>
      <c r="E242" s="137" t="s">
        <v>1882</v>
      </c>
      <c r="F242" s="138" t="s">
        <v>1883</v>
      </c>
      <c r="G242" s="139" t="s">
        <v>532</v>
      </c>
      <c r="H242" s="140">
        <v>1</v>
      </c>
      <c r="I242" s="141"/>
      <c r="J242" s="142">
        <f>ROUND(I242*H242,2)</f>
        <v>0</v>
      </c>
      <c r="K242" s="138" t="s">
        <v>195</v>
      </c>
      <c r="L242" s="32"/>
      <c r="M242" s="143" t="s">
        <v>1</v>
      </c>
      <c r="N242" s="144" t="s">
        <v>42</v>
      </c>
      <c r="P242" s="145">
        <f>O242*H242</f>
        <v>0</v>
      </c>
      <c r="Q242" s="145">
        <v>2.2558199999999999</v>
      </c>
      <c r="R242" s="145">
        <f>Q242*H242</f>
        <v>2.2558199999999999</v>
      </c>
      <c r="S242" s="145">
        <v>0</v>
      </c>
      <c r="T242" s="146">
        <f>S242*H242</f>
        <v>0</v>
      </c>
      <c r="AR242" s="147" t="s">
        <v>184</v>
      </c>
      <c r="AT242" s="147" t="s">
        <v>191</v>
      </c>
      <c r="AU242" s="147" t="s">
        <v>87</v>
      </c>
      <c r="AY242" s="17" t="s">
        <v>185</v>
      </c>
      <c r="BE242" s="148">
        <f>IF(N242="základní",J242,0)</f>
        <v>0</v>
      </c>
      <c r="BF242" s="148">
        <f>IF(N242="snížená",J242,0)</f>
        <v>0</v>
      </c>
      <c r="BG242" s="148">
        <f>IF(N242="zákl. přenesená",J242,0)</f>
        <v>0</v>
      </c>
      <c r="BH242" s="148">
        <f>IF(N242="sníž. přenesená",J242,0)</f>
        <v>0</v>
      </c>
      <c r="BI242" s="148">
        <f>IF(N242="nulová",J242,0)</f>
        <v>0</v>
      </c>
      <c r="BJ242" s="17" t="s">
        <v>85</v>
      </c>
      <c r="BK242" s="148">
        <f>ROUND(I242*H242,2)</f>
        <v>0</v>
      </c>
      <c r="BL242" s="17" t="s">
        <v>184</v>
      </c>
      <c r="BM242" s="147" t="s">
        <v>1884</v>
      </c>
    </row>
    <row r="243" spans="2:65" s="1" customFormat="1" ht="19.2" x14ac:dyDescent="0.2">
      <c r="B243" s="32"/>
      <c r="D243" s="149" t="s">
        <v>198</v>
      </c>
      <c r="F243" s="150" t="s">
        <v>1885</v>
      </c>
      <c r="I243" s="151"/>
      <c r="L243" s="32"/>
      <c r="M243" s="152"/>
      <c r="T243" s="56"/>
      <c r="AT243" s="17" t="s">
        <v>198</v>
      </c>
      <c r="AU243" s="17" t="s">
        <v>87</v>
      </c>
    </row>
    <row r="244" spans="2:65" s="12" customFormat="1" x14ac:dyDescent="0.2">
      <c r="B244" s="153"/>
      <c r="D244" s="149" t="s">
        <v>199</v>
      </c>
      <c r="E244" s="154" t="s">
        <v>1</v>
      </c>
      <c r="F244" s="155" t="s">
        <v>1886</v>
      </c>
      <c r="H244" s="154" t="s">
        <v>1</v>
      </c>
      <c r="I244" s="156"/>
      <c r="L244" s="153"/>
      <c r="M244" s="157"/>
      <c r="T244" s="158"/>
      <c r="AT244" s="154" t="s">
        <v>199</v>
      </c>
      <c r="AU244" s="154" t="s">
        <v>87</v>
      </c>
      <c r="AV244" s="12" t="s">
        <v>85</v>
      </c>
      <c r="AW244" s="12" t="s">
        <v>33</v>
      </c>
      <c r="AX244" s="12" t="s">
        <v>77</v>
      </c>
      <c r="AY244" s="154" t="s">
        <v>185</v>
      </c>
    </row>
    <row r="245" spans="2:65" s="13" customFormat="1" x14ac:dyDescent="0.2">
      <c r="B245" s="159"/>
      <c r="D245" s="149" t="s">
        <v>199</v>
      </c>
      <c r="E245" s="160" t="s">
        <v>1</v>
      </c>
      <c r="F245" s="161" t="s">
        <v>1887</v>
      </c>
      <c r="H245" s="162">
        <v>1</v>
      </c>
      <c r="I245" s="163"/>
      <c r="L245" s="159"/>
      <c r="M245" s="164"/>
      <c r="T245" s="165"/>
      <c r="AT245" s="160" t="s">
        <v>199</v>
      </c>
      <c r="AU245" s="160" t="s">
        <v>87</v>
      </c>
      <c r="AV245" s="13" t="s">
        <v>87</v>
      </c>
      <c r="AW245" s="13" t="s">
        <v>33</v>
      </c>
      <c r="AX245" s="13" t="s">
        <v>85</v>
      </c>
      <c r="AY245" s="160" t="s">
        <v>185</v>
      </c>
    </row>
    <row r="246" spans="2:65" s="1" customFormat="1" ht="16.5" customHeight="1" x14ac:dyDescent="0.2">
      <c r="B246" s="32"/>
      <c r="C246" s="176" t="s">
        <v>463</v>
      </c>
      <c r="D246" s="176" t="s">
        <v>455</v>
      </c>
      <c r="E246" s="177" t="s">
        <v>1888</v>
      </c>
      <c r="F246" s="178" t="s">
        <v>1889</v>
      </c>
      <c r="G246" s="179" t="s">
        <v>532</v>
      </c>
      <c r="H246" s="180">
        <v>1</v>
      </c>
      <c r="I246" s="181"/>
      <c r="J246" s="182">
        <f>ROUND(I246*H246,2)</f>
        <v>0</v>
      </c>
      <c r="K246" s="178" t="s">
        <v>1</v>
      </c>
      <c r="L246" s="183"/>
      <c r="M246" s="184" t="s">
        <v>1</v>
      </c>
      <c r="N246" s="185" t="s">
        <v>42</v>
      </c>
      <c r="P246" s="145">
        <f>O246*H246</f>
        <v>0</v>
      </c>
      <c r="Q246" s="145">
        <v>1.6140000000000001</v>
      </c>
      <c r="R246" s="145">
        <f>Q246*H246</f>
        <v>1.6140000000000001</v>
      </c>
      <c r="S246" s="145">
        <v>0</v>
      </c>
      <c r="T246" s="146">
        <f>S246*H246</f>
        <v>0</v>
      </c>
      <c r="AR246" s="147" t="s">
        <v>236</v>
      </c>
      <c r="AT246" s="147" t="s">
        <v>455</v>
      </c>
      <c r="AU246" s="147" t="s">
        <v>87</v>
      </c>
      <c r="AY246" s="17" t="s">
        <v>185</v>
      </c>
      <c r="BE246" s="148">
        <f>IF(N246="základní",J246,0)</f>
        <v>0</v>
      </c>
      <c r="BF246" s="148">
        <f>IF(N246="snížená",J246,0)</f>
        <v>0</v>
      </c>
      <c r="BG246" s="148">
        <f>IF(N246="zákl. přenesená",J246,0)</f>
        <v>0</v>
      </c>
      <c r="BH246" s="148">
        <f>IF(N246="sníž. přenesená",J246,0)</f>
        <v>0</v>
      </c>
      <c r="BI246" s="148">
        <f>IF(N246="nulová",J246,0)</f>
        <v>0</v>
      </c>
      <c r="BJ246" s="17" t="s">
        <v>85</v>
      </c>
      <c r="BK246" s="148">
        <f>ROUND(I246*H246,2)</f>
        <v>0</v>
      </c>
      <c r="BL246" s="17" t="s">
        <v>184</v>
      </c>
      <c r="BM246" s="147" t="s">
        <v>1890</v>
      </c>
    </row>
    <row r="247" spans="2:65" s="1" customFormat="1" x14ac:dyDescent="0.2">
      <c r="B247" s="32"/>
      <c r="D247" s="149" t="s">
        <v>198</v>
      </c>
      <c r="F247" s="150" t="s">
        <v>1889</v>
      </c>
      <c r="I247" s="151"/>
      <c r="L247" s="32"/>
      <c r="M247" s="152"/>
      <c r="T247" s="56"/>
      <c r="AT247" s="17" t="s">
        <v>198</v>
      </c>
      <c r="AU247" s="17" t="s">
        <v>87</v>
      </c>
    </row>
    <row r="248" spans="2:65" s="12" customFormat="1" x14ac:dyDescent="0.2">
      <c r="B248" s="153"/>
      <c r="D248" s="149" t="s">
        <v>199</v>
      </c>
      <c r="E248" s="154" t="s">
        <v>1</v>
      </c>
      <c r="F248" s="155" t="s">
        <v>1891</v>
      </c>
      <c r="H248" s="154" t="s">
        <v>1</v>
      </c>
      <c r="I248" s="156"/>
      <c r="L248" s="153"/>
      <c r="M248" s="157"/>
      <c r="T248" s="158"/>
      <c r="AT248" s="154" t="s">
        <v>199</v>
      </c>
      <c r="AU248" s="154" t="s">
        <v>87</v>
      </c>
      <c r="AV248" s="12" t="s">
        <v>85</v>
      </c>
      <c r="AW248" s="12" t="s">
        <v>33</v>
      </c>
      <c r="AX248" s="12" t="s">
        <v>77</v>
      </c>
      <c r="AY248" s="154" t="s">
        <v>185</v>
      </c>
    </row>
    <row r="249" spans="2:65" s="13" customFormat="1" x14ac:dyDescent="0.2">
      <c r="B249" s="159"/>
      <c r="D249" s="149" t="s">
        <v>199</v>
      </c>
      <c r="E249" s="160" t="s">
        <v>1</v>
      </c>
      <c r="F249" s="161" t="s">
        <v>1892</v>
      </c>
      <c r="H249" s="162">
        <v>1</v>
      </c>
      <c r="I249" s="163"/>
      <c r="L249" s="159"/>
      <c r="M249" s="164"/>
      <c r="T249" s="165"/>
      <c r="AT249" s="160" t="s">
        <v>199</v>
      </c>
      <c r="AU249" s="160" t="s">
        <v>87</v>
      </c>
      <c r="AV249" s="13" t="s">
        <v>87</v>
      </c>
      <c r="AW249" s="13" t="s">
        <v>33</v>
      </c>
      <c r="AX249" s="13" t="s">
        <v>85</v>
      </c>
      <c r="AY249" s="160" t="s">
        <v>185</v>
      </c>
    </row>
    <row r="250" spans="2:65" s="1" customFormat="1" ht="16.5" customHeight="1" x14ac:dyDescent="0.2">
      <c r="B250" s="32"/>
      <c r="C250" s="176" t="s">
        <v>480</v>
      </c>
      <c r="D250" s="176" t="s">
        <v>455</v>
      </c>
      <c r="E250" s="177" t="s">
        <v>1893</v>
      </c>
      <c r="F250" s="178" t="s">
        <v>1894</v>
      </c>
      <c r="G250" s="179" t="s">
        <v>532</v>
      </c>
      <c r="H250" s="180">
        <v>1</v>
      </c>
      <c r="I250" s="181"/>
      <c r="J250" s="182">
        <f>ROUND(I250*H250,2)</f>
        <v>0</v>
      </c>
      <c r="K250" s="178" t="s">
        <v>195</v>
      </c>
      <c r="L250" s="183"/>
      <c r="M250" s="184" t="s">
        <v>1</v>
      </c>
      <c r="N250" s="185" t="s">
        <v>42</v>
      </c>
      <c r="P250" s="145">
        <f>O250*H250</f>
        <v>0</v>
      </c>
      <c r="Q250" s="145">
        <v>0.26200000000000001</v>
      </c>
      <c r="R250" s="145">
        <f>Q250*H250</f>
        <v>0.26200000000000001</v>
      </c>
      <c r="S250" s="145">
        <v>0</v>
      </c>
      <c r="T250" s="146">
        <f>S250*H250</f>
        <v>0</v>
      </c>
      <c r="AR250" s="147" t="s">
        <v>236</v>
      </c>
      <c r="AT250" s="147" t="s">
        <v>455</v>
      </c>
      <c r="AU250" s="147" t="s">
        <v>87</v>
      </c>
      <c r="AY250" s="17" t="s">
        <v>185</v>
      </c>
      <c r="BE250" s="148">
        <f>IF(N250="základní",J250,0)</f>
        <v>0</v>
      </c>
      <c r="BF250" s="148">
        <f>IF(N250="snížená",J250,0)</f>
        <v>0</v>
      </c>
      <c r="BG250" s="148">
        <f>IF(N250="zákl. přenesená",J250,0)</f>
        <v>0</v>
      </c>
      <c r="BH250" s="148">
        <f>IF(N250="sníž. přenesená",J250,0)</f>
        <v>0</v>
      </c>
      <c r="BI250" s="148">
        <f>IF(N250="nulová",J250,0)</f>
        <v>0</v>
      </c>
      <c r="BJ250" s="17" t="s">
        <v>85</v>
      </c>
      <c r="BK250" s="148">
        <f>ROUND(I250*H250,2)</f>
        <v>0</v>
      </c>
      <c r="BL250" s="17" t="s">
        <v>184</v>
      </c>
      <c r="BM250" s="147" t="s">
        <v>1895</v>
      </c>
    </row>
    <row r="251" spans="2:65" s="1" customFormat="1" x14ac:dyDescent="0.2">
      <c r="B251" s="32"/>
      <c r="D251" s="149" t="s">
        <v>198</v>
      </c>
      <c r="F251" s="150" t="s">
        <v>1894</v>
      </c>
      <c r="I251" s="151"/>
      <c r="L251" s="32"/>
      <c r="M251" s="152"/>
      <c r="T251" s="56"/>
      <c r="AT251" s="17" t="s">
        <v>198</v>
      </c>
      <c r="AU251" s="17" t="s">
        <v>87</v>
      </c>
    </row>
    <row r="252" spans="2:65" s="13" customFormat="1" x14ac:dyDescent="0.2">
      <c r="B252" s="159"/>
      <c r="D252" s="149" t="s">
        <v>199</v>
      </c>
      <c r="E252" s="160" t="s">
        <v>1</v>
      </c>
      <c r="F252" s="161" t="s">
        <v>1892</v>
      </c>
      <c r="H252" s="162">
        <v>1</v>
      </c>
      <c r="I252" s="163"/>
      <c r="L252" s="159"/>
      <c r="M252" s="164"/>
      <c r="T252" s="165"/>
      <c r="AT252" s="160" t="s">
        <v>199</v>
      </c>
      <c r="AU252" s="160" t="s">
        <v>87</v>
      </c>
      <c r="AV252" s="13" t="s">
        <v>87</v>
      </c>
      <c r="AW252" s="13" t="s">
        <v>33</v>
      </c>
      <c r="AX252" s="13" t="s">
        <v>85</v>
      </c>
      <c r="AY252" s="160" t="s">
        <v>185</v>
      </c>
    </row>
    <row r="253" spans="2:65" s="1" customFormat="1" ht="16.5" customHeight="1" x14ac:dyDescent="0.2">
      <c r="B253" s="32"/>
      <c r="C253" s="176" t="s">
        <v>492</v>
      </c>
      <c r="D253" s="176" t="s">
        <v>455</v>
      </c>
      <c r="E253" s="177" t="s">
        <v>1896</v>
      </c>
      <c r="F253" s="178" t="s">
        <v>1897</v>
      </c>
      <c r="G253" s="179" t="s">
        <v>532</v>
      </c>
      <c r="H253" s="180">
        <v>1</v>
      </c>
      <c r="I253" s="181"/>
      <c r="J253" s="182">
        <f>ROUND(I253*H253,2)</f>
        <v>0</v>
      </c>
      <c r="K253" s="178" t="s">
        <v>195</v>
      </c>
      <c r="L253" s="183"/>
      <c r="M253" s="184" t="s">
        <v>1</v>
      </c>
      <c r="N253" s="185" t="s">
        <v>42</v>
      </c>
      <c r="P253" s="145">
        <f>O253*H253</f>
        <v>0</v>
      </c>
      <c r="Q253" s="145">
        <v>1.054</v>
      </c>
      <c r="R253" s="145">
        <f>Q253*H253</f>
        <v>1.054</v>
      </c>
      <c r="S253" s="145">
        <v>0</v>
      </c>
      <c r="T253" s="146">
        <f>S253*H253</f>
        <v>0</v>
      </c>
      <c r="AR253" s="147" t="s">
        <v>236</v>
      </c>
      <c r="AT253" s="147" t="s">
        <v>455</v>
      </c>
      <c r="AU253" s="147" t="s">
        <v>87</v>
      </c>
      <c r="AY253" s="17" t="s">
        <v>185</v>
      </c>
      <c r="BE253" s="148">
        <f>IF(N253="základní",J253,0)</f>
        <v>0</v>
      </c>
      <c r="BF253" s="148">
        <f>IF(N253="snížená",J253,0)</f>
        <v>0</v>
      </c>
      <c r="BG253" s="148">
        <f>IF(N253="zákl. přenesená",J253,0)</f>
        <v>0</v>
      </c>
      <c r="BH253" s="148">
        <f>IF(N253="sníž. přenesená",J253,0)</f>
        <v>0</v>
      </c>
      <c r="BI253" s="148">
        <f>IF(N253="nulová",J253,0)</f>
        <v>0</v>
      </c>
      <c r="BJ253" s="17" t="s">
        <v>85</v>
      </c>
      <c r="BK253" s="148">
        <f>ROUND(I253*H253,2)</f>
        <v>0</v>
      </c>
      <c r="BL253" s="17" t="s">
        <v>184</v>
      </c>
      <c r="BM253" s="147" t="s">
        <v>1898</v>
      </c>
    </row>
    <row r="254" spans="2:65" s="1" customFormat="1" x14ac:dyDescent="0.2">
      <c r="B254" s="32"/>
      <c r="D254" s="149" t="s">
        <v>198</v>
      </c>
      <c r="F254" s="150" t="s">
        <v>1897</v>
      </c>
      <c r="I254" s="151"/>
      <c r="L254" s="32"/>
      <c r="M254" s="152"/>
      <c r="T254" s="56"/>
      <c r="AT254" s="17" t="s">
        <v>198</v>
      </c>
      <c r="AU254" s="17" t="s">
        <v>87</v>
      </c>
    </row>
    <row r="255" spans="2:65" s="13" customFormat="1" x14ac:dyDescent="0.2">
      <c r="B255" s="159"/>
      <c r="D255" s="149" t="s">
        <v>199</v>
      </c>
      <c r="E255" s="160" t="s">
        <v>1</v>
      </c>
      <c r="F255" s="161" t="s">
        <v>1892</v>
      </c>
      <c r="H255" s="162">
        <v>1</v>
      </c>
      <c r="I255" s="163"/>
      <c r="L255" s="159"/>
      <c r="M255" s="164"/>
      <c r="T255" s="165"/>
      <c r="AT255" s="160" t="s">
        <v>199</v>
      </c>
      <c r="AU255" s="160" t="s">
        <v>87</v>
      </c>
      <c r="AV255" s="13" t="s">
        <v>87</v>
      </c>
      <c r="AW255" s="13" t="s">
        <v>33</v>
      </c>
      <c r="AX255" s="13" t="s">
        <v>85</v>
      </c>
      <c r="AY255" s="160" t="s">
        <v>185</v>
      </c>
    </row>
    <row r="256" spans="2:65" s="1" customFormat="1" ht="16.5" customHeight="1" x14ac:dyDescent="0.2">
      <c r="B256" s="32"/>
      <c r="C256" s="176" t="s">
        <v>497</v>
      </c>
      <c r="D256" s="176" t="s">
        <v>455</v>
      </c>
      <c r="E256" s="177" t="s">
        <v>1899</v>
      </c>
      <c r="F256" s="178" t="s">
        <v>1900</v>
      </c>
      <c r="G256" s="179" t="s">
        <v>532</v>
      </c>
      <c r="H256" s="180">
        <v>1</v>
      </c>
      <c r="I256" s="181"/>
      <c r="J256" s="182">
        <f>ROUND(I256*H256,2)</f>
        <v>0</v>
      </c>
      <c r="K256" s="178" t="s">
        <v>195</v>
      </c>
      <c r="L256" s="183"/>
      <c r="M256" s="184" t="s">
        <v>1</v>
      </c>
      <c r="N256" s="185" t="s">
        <v>42</v>
      </c>
      <c r="P256" s="145">
        <f>O256*H256</f>
        <v>0</v>
      </c>
      <c r="Q256" s="145">
        <v>0.56999999999999995</v>
      </c>
      <c r="R256" s="145">
        <f>Q256*H256</f>
        <v>0.56999999999999995</v>
      </c>
      <c r="S256" s="145">
        <v>0</v>
      </c>
      <c r="T256" s="146">
        <f>S256*H256</f>
        <v>0</v>
      </c>
      <c r="AR256" s="147" t="s">
        <v>236</v>
      </c>
      <c r="AT256" s="147" t="s">
        <v>455</v>
      </c>
      <c r="AU256" s="147" t="s">
        <v>87</v>
      </c>
      <c r="AY256" s="17" t="s">
        <v>185</v>
      </c>
      <c r="BE256" s="148">
        <f>IF(N256="základní",J256,0)</f>
        <v>0</v>
      </c>
      <c r="BF256" s="148">
        <f>IF(N256="snížená",J256,0)</f>
        <v>0</v>
      </c>
      <c r="BG256" s="148">
        <f>IF(N256="zákl. přenesená",J256,0)</f>
        <v>0</v>
      </c>
      <c r="BH256" s="148">
        <f>IF(N256="sníž. přenesená",J256,0)</f>
        <v>0</v>
      </c>
      <c r="BI256" s="148">
        <f>IF(N256="nulová",J256,0)</f>
        <v>0</v>
      </c>
      <c r="BJ256" s="17" t="s">
        <v>85</v>
      </c>
      <c r="BK256" s="148">
        <f>ROUND(I256*H256,2)</f>
        <v>0</v>
      </c>
      <c r="BL256" s="17" t="s">
        <v>184</v>
      </c>
      <c r="BM256" s="147" t="s">
        <v>1901</v>
      </c>
    </row>
    <row r="257" spans="2:65" s="1" customFormat="1" x14ac:dyDescent="0.2">
      <c r="B257" s="32"/>
      <c r="D257" s="149" t="s">
        <v>198</v>
      </c>
      <c r="F257" s="150" t="s">
        <v>1900</v>
      </c>
      <c r="I257" s="151"/>
      <c r="L257" s="32"/>
      <c r="M257" s="152"/>
      <c r="T257" s="56"/>
      <c r="AT257" s="17" t="s">
        <v>198</v>
      </c>
      <c r="AU257" s="17" t="s">
        <v>87</v>
      </c>
    </row>
    <row r="258" spans="2:65" s="13" customFormat="1" x14ac:dyDescent="0.2">
      <c r="B258" s="159"/>
      <c r="D258" s="149" t="s">
        <v>199</v>
      </c>
      <c r="E258" s="160" t="s">
        <v>1</v>
      </c>
      <c r="F258" s="161" t="s">
        <v>1892</v>
      </c>
      <c r="H258" s="162">
        <v>1</v>
      </c>
      <c r="I258" s="163"/>
      <c r="L258" s="159"/>
      <c r="M258" s="164"/>
      <c r="T258" s="165"/>
      <c r="AT258" s="160" t="s">
        <v>199</v>
      </c>
      <c r="AU258" s="160" t="s">
        <v>87</v>
      </c>
      <c r="AV258" s="13" t="s">
        <v>87</v>
      </c>
      <c r="AW258" s="13" t="s">
        <v>33</v>
      </c>
      <c r="AX258" s="13" t="s">
        <v>85</v>
      </c>
      <c r="AY258" s="160" t="s">
        <v>185</v>
      </c>
    </row>
    <row r="259" spans="2:65" s="1" customFormat="1" ht="16.5" customHeight="1" x14ac:dyDescent="0.2">
      <c r="B259" s="32"/>
      <c r="C259" s="136" t="s">
        <v>506</v>
      </c>
      <c r="D259" s="136" t="s">
        <v>191</v>
      </c>
      <c r="E259" s="137" t="s">
        <v>1902</v>
      </c>
      <c r="F259" s="138" t="s">
        <v>1903</v>
      </c>
      <c r="G259" s="139" t="s">
        <v>532</v>
      </c>
      <c r="H259" s="140">
        <v>1</v>
      </c>
      <c r="I259" s="141"/>
      <c r="J259" s="142">
        <f>ROUND(I259*H259,2)</f>
        <v>0</v>
      </c>
      <c r="K259" s="138" t="s">
        <v>195</v>
      </c>
      <c r="L259" s="32"/>
      <c r="M259" s="143" t="s">
        <v>1</v>
      </c>
      <c r="N259" s="144" t="s">
        <v>42</v>
      </c>
      <c r="P259" s="145">
        <f>O259*H259</f>
        <v>0</v>
      </c>
      <c r="Q259" s="145">
        <v>0</v>
      </c>
      <c r="R259" s="145">
        <f>Q259*H259</f>
        <v>0</v>
      </c>
      <c r="S259" s="145">
        <v>0.15</v>
      </c>
      <c r="T259" s="146">
        <f>S259*H259</f>
        <v>0.15</v>
      </c>
      <c r="AR259" s="147" t="s">
        <v>184</v>
      </c>
      <c r="AT259" s="147" t="s">
        <v>191</v>
      </c>
      <c r="AU259" s="147" t="s">
        <v>87</v>
      </c>
      <c r="AY259" s="17" t="s">
        <v>185</v>
      </c>
      <c r="BE259" s="148">
        <f>IF(N259="základní",J259,0)</f>
        <v>0</v>
      </c>
      <c r="BF259" s="148">
        <f>IF(N259="snížená",J259,0)</f>
        <v>0</v>
      </c>
      <c r="BG259" s="148">
        <f>IF(N259="zákl. přenesená",J259,0)</f>
        <v>0</v>
      </c>
      <c r="BH259" s="148">
        <f>IF(N259="sníž. přenesená",J259,0)</f>
        <v>0</v>
      </c>
      <c r="BI259" s="148">
        <f>IF(N259="nulová",J259,0)</f>
        <v>0</v>
      </c>
      <c r="BJ259" s="17" t="s">
        <v>85</v>
      </c>
      <c r="BK259" s="148">
        <f>ROUND(I259*H259,2)</f>
        <v>0</v>
      </c>
      <c r="BL259" s="17" t="s">
        <v>184</v>
      </c>
      <c r="BM259" s="147" t="s">
        <v>1904</v>
      </c>
    </row>
    <row r="260" spans="2:65" s="1" customFormat="1" x14ac:dyDescent="0.2">
      <c r="B260" s="32"/>
      <c r="D260" s="149" t="s">
        <v>198</v>
      </c>
      <c r="F260" s="150" t="s">
        <v>1905</v>
      </c>
      <c r="I260" s="151"/>
      <c r="L260" s="32"/>
      <c r="M260" s="152"/>
      <c r="T260" s="56"/>
      <c r="AT260" s="17" t="s">
        <v>198</v>
      </c>
      <c r="AU260" s="17" t="s">
        <v>87</v>
      </c>
    </row>
    <row r="261" spans="2:65" s="13" customFormat="1" x14ac:dyDescent="0.2">
      <c r="B261" s="159"/>
      <c r="D261" s="149" t="s">
        <v>199</v>
      </c>
      <c r="E261" s="160" t="s">
        <v>1</v>
      </c>
      <c r="F261" s="161" t="s">
        <v>1906</v>
      </c>
      <c r="H261" s="162">
        <v>1</v>
      </c>
      <c r="I261" s="163"/>
      <c r="L261" s="159"/>
      <c r="M261" s="164"/>
      <c r="T261" s="165"/>
      <c r="AT261" s="160" t="s">
        <v>199</v>
      </c>
      <c r="AU261" s="160" t="s">
        <v>87</v>
      </c>
      <c r="AV261" s="13" t="s">
        <v>87</v>
      </c>
      <c r="AW261" s="13" t="s">
        <v>33</v>
      </c>
      <c r="AX261" s="13" t="s">
        <v>85</v>
      </c>
      <c r="AY261" s="160" t="s">
        <v>185</v>
      </c>
    </row>
    <row r="262" spans="2:65" s="1" customFormat="1" ht="21.75" customHeight="1" x14ac:dyDescent="0.2">
      <c r="B262" s="32"/>
      <c r="C262" s="136" t="s">
        <v>514</v>
      </c>
      <c r="D262" s="136" t="s">
        <v>191</v>
      </c>
      <c r="E262" s="137" t="s">
        <v>1907</v>
      </c>
      <c r="F262" s="138" t="s">
        <v>1908</v>
      </c>
      <c r="G262" s="139" t="s">
        <v>532</v>
      </c>
      <c r="H262" s="140">
        <v>1</v>
      </c>
      <c r="I262" s="141"/>
      <c r="J262" s="142">
        <f>ROUND(I262*H262,2)</f>
        <v>0</v>
      </c>
      <c r="K262" s="138" t="s">
        <v>195</v>
      </c>
      <c r="L262" s="32"/>
      <c r="M262" s="143" t="s">
        <v>1</v>
      </c>
      <c r="N262" s="144" t="s">
        <v>42</v>
      </c>
      <c r="P262" s="145">
        <f>O262*H262</f>
        <v>0</v>
      </c>
      <c r="Q262" s="145">
        <v>0.09</v>
      </c>
      <c r="R262" s="145">
        <f>Q262*H262</f>
        <v>0.09</v>
      </c>
      <c r="S262" s="145">
        <v>0</v>
      </c>
      <c r="T262" s="146">
        <f>S262*H262</f>
        <v>0</v>
      </c>
      <c r="AR262" s="147" t="s">
        <v>184</v>
      </c>
      <c r="AT262" s="147" t="s">
        <v>191</v>
      </c>
      <c r="AU262" s="147" t="s">
        <v>87</v>
      </c>
      <c r="AY262" s="17" t="s">
        <v>185</v>
      </c>
      <c r="BE262" s="148">
        <f>IF(N262="základní",J262,0)</f>
        <v>0</v>
      </c>
      <c r="BF262" s="148">
        <f>IF(N262="snížená",J262,0)</f>
        <v>0</v>
      </c>
      <c r="BG262" s="148">
        <f>IF(N262="zákl. přenesená",J262,0)</f>
        <v>0</v>
      </c>
      <c r="BH262" s="148">
        <f>IF(N262="sníž. přenesená",J262,0)</f>
        <v>0</v>
      </c>
      <c r="BI262" s="148">
        <f>IF(N262="nulová",J262,0)</f>
        <v>0</v>
      </c>
      <c r="BJ262" s="17" t="s">
        <v>85</v>
      </c>
      <c r="BK262" s="148">
        <f>ROUND(I262*H262,2)</f>
        <v>0</v>
      </c>
      <c r="BL262" s="17" t="s">
        <v>184</v>
      </c>
      <c r="BM262" s="147" t="s">
        <v>1661</v>
      </c>
    </row>
    <row r="263" spans="2:65" s="1" customFormat="1" x14ac:dyDescent="0.2">
      <c r="B263" s="32"/>
      <c r="D263" s="149" t="s">
        <v>198</v>
      </c>
      <c r="F263" s="150" t="s">
        <v>1908</v>
      </c>
      <c r="I263" s="151"/>
      <c r="L263" s="32"/>
      <c r="M263" s="152"/>
      <c r="T263" s="56"/>
      <c r="AT263" s="17" t="s">
        <v>198</v>
      </c>
      <c r="AU263" s="17" t="s">
        <v>87</v>
      </c>
    </row>
    <row r="264" spans="2:65" s="13" customFormat="1" x14ac:dyDescent="0.2">
      <c r="B264" s="159"/>
      <c r="D264" s="149" t="s">
        <v>199</v>
      </c>
      <c r="E264" s="160" t="s">
        <v>1</v>
      </c>
      <c r="F264" s="161" t="s">
        <v>1909</v>
      </c>
      <c r="H264" s="162">
        <v>1</v>
      </c>
      <c r="I264" s="163"/>
      <c r="L264" s="159"/>
      <c r="M264" s="164"/>
      <c r="T264" s="165"/>
      <c r="AT264" s="160" t="s">
        <v>199</v>
      </c>
      <c r="AU264" s="160" t="s">
        <v>87</v>
      </c>
      <c r="AV264" s="13" t="s">
        <v>87</v>
      </c>
      <c r="AW264" s="13" t="s">
        <v>33</v>
      </c>
      <c r="AX264" s="13" t="s">
        <v>85</v>
      </c>
      <c r="AY264" s="160" t="s">
        <v>185</v>
      </c>
    </row>
    <row r="265" spans="2:65" s="1" customFormat="1" ht="16.5" customHeight="1" x14ac:dyDescent="0.2">
      <c r="B265" s="32"/>
      <c r="C265" s="176" t="s">
        <v>522</v>
      </c>
      <c r="D265" s="176" t="s">
        <v>455</v>
      </c>
      <c r="E265" s="177" t="s">
        <v>1910</v>
      </c>
      <c r="F265" s="178" t="s">
        <v>1911</v>
      </c>
      <c r="G265" s="179" t="s">
        <v>532</v>
      </c>
      <c r="H265" s="180">
        <v>1</v>
      </c>
      <c r="I265" s="181"/>
      <c r="J265" s="182">
        <f>ROUND(I265*H265,2)</f>
        <v>0</v>
      </c>
      <c r="K265" s="178" t="s">
        <v>195</v>
      </c>
      <c r="L265" s="183"/>
      <c r="M265" s="184" t="s">
        <v>1</v>
      </c>
      <c r="N265" s="185" t="s">
        <v>42</v>
      </c>
      <c r="P265" s="145">
        <f>O265*H265</f>
        <v>0</v>
      </c>
      <c r="Q265" s="145">
        <v>0.19600000000000001</v>
      </c>
      <c r="R265" s="145">
        <f>Q265*H265</f>
        <v>0.19600000000000001</v>
      </c>
      <c r="S265" s="145">
        <v>0</v>
      </c>
      <c r="T265" s="146">
        <f>S265*H265</f>
        <v>0</v>
      </c>
      <c r="AR265" s="147" t="s">
        <v>236</v>
      </c>
      <c r="AT265" s="147" t="s">
        <v>455</v>
      </c>
      <c r="AU265" s="147" t="s">
        <v>87</v>
      </c>
      <c r="AY265" s="17" t="s">
        <v>185</v>
      </c>
      <c r="BE265" s="148">
        <f>IF(N265="základní",J265,0)</f>
        <v>0</v>
      </c>
      <c r="BF265" s="148">
        <f>IF(N265="snížená",J265,0)</f>
        <v>0</v>
      </c>
      <c r="BG265" s="148">
        <f>IF(N265="zákl. přenesená",J265,0)</f>
        <v>0</v>
      </c>
      <c r="BH265" s="148">
        <f>IF(N265="sníž. přenesená",J265,0)</f>
        <v>0</v>
      </c>
      <c r="BI265" s="148">
        <f>IF(N265="nulová",J265,0)</f>
        <v>0</v>
      </c>
      <c r="BJ265" s="17" t="s">
        <v>85</v>
      </c>
      <c r="BK265" s="148">
        <f>ROUND(I265*H265,2)</f>
        <v>0</v>
      </c>
      <c r="BL265" s="17" t="s">
        <v>184</v>
      </c>
      <c r="BM265" s="147" t="s">
        <v>1912</v>
      </c>
    </row>
    <row r="266" spans="2:65" s="1" customFormat="1" x14ac:dyDescent="0.2">
      <c r="B266" s="32"/>
      <c r="D266" s="149" t="s">
        <v>198</v>
      </c>
      <c r="F266" s="150" t="s">
        <v>1911</v>
      </c>
      <c r="I266" s="151"/>
      <c r="L266" s="32"/>
      <c r="M266" s="152"/>
      <c r="T266" s="56"/>
      <c r="AT266" s="17" t="s">
        <v>198</v>
      </c>
      <c r="AU266" s="17" t="s">
        <v>87</v>
      </c>
    </row>
    <row r="267" spans="2:65" s="13" customFormat="1" x14ac:dyDescent="0.2">
      <c r="B267" s="159"/>
      <c r="D267" s="149" t="s">
        <v>199</v>
      </c>
      <c r="E267" s="160" t="s">
        <v>1</v>
      </c>
      <c r="F267" s="161" t="s">
        <v>1913</v>
      </c>
      <c r="H267" s="162">
        <v>1</v>
      </c>
      <c r="I267" s="163"/>
      <c r="L267" s="159"/>
      <c r="M267" s="164"/>
      <c r="T267" s="165"/>
      <c r="AT267" s="160" t="s">
        <v>199</v>
      </c>
      <c r="AU267" s="160" t="s">
        <v>87</v>
      </c>
      <c r="AV267" s="13" t="s">
        <v>87</v>
      </c>
      <c r="AW267" s="13" t="s">
        <v>33</v>
      </c>
      <c r="AX267" s="13" t="s">
        <v>85</v>
      </c>
      <c r="AY267" s="160" t="s">
        <v>185</v>
      </c>
    </row>
    <row r="268" spans="2:65" s="12" customFormat="1" x14ac:dyDescent="0.2">
      <c r="B268" s="153"/>
      <c r="D268" s="149" t="s">
        <v>199</v>
      </c>
      <c r="E268" s="154" t="s">
        <v>1</v>
      </c>
      <c r="F268" s="155" t="s">
        <v>1914</v>
      </c>
      <c r="H268" s="154" t="s">
        <v>1</v>
      </c>
      <c r="I268" s="156"/>
      <c r="L268" s="153"/>
      <c r="M268" s="157"/>
      <c r="T268" s="158"/>
      <c r="AT268" s="154" t="s">
        <v>199</v>
      </c>
      <c r="AU268" s="154" t="s">
        <v>87</v>
      </c>
      <c r="AV268" s="12" t="s">
        <v>85</v>
      </c>
      <c r="AW268" s="12" t="s">
        <v>33</v>
      </c>
      <c r="AX268" s="12" t="s">
        <v>77</v>
      </c>
      <c r="AY268" s="154" t="s">
        <v>185</v>
      </c>
    </row>
    <row r="269" spans="2:65" s="1" customFormat="1" ht="16.5" customHeight="1" x14ac:dyDescent="0.2">
      <c r="B269" s="32"/>
      <c r="C269" s="136" t="s">
        <v>529</v>
      </c>
      <c r="D269" s="136" t="s">
        <v>191</v>
      </c>
      <c r="E269" s="137" t="s">
        <v>1915</v>
      </c>
      <c r="F269" s="138" t="s">
        <v>1916</v>
      </c>
      <c r="G269" s="139" t="s">
        <v>382</v>
      </c>
      <c r="H269" s="140">
        <v>0.5</v>
      </c>
      <c r="I269" s="141"/>
      <c r="J269" s="142">
        <f>ROUND(I269*H269,2)</f>
        <v>0</v>
      </c>
      <c r="K269" s="138" t="s">
        <v>195</v>
      </c>
      <c r="L269" s="32"/>
      <c r="M269" s="143" t="s">
        <v>1</v>
      </c>
      <c r="N269" s="144" t="s">
        <v>42</v>
      </c>
      <c r="P269" s="145">
        <f>O269*H269</f>
        <v>0</v>
      </c>
      <c r="Q269" s="145">
        <v>0</v>
      </c>
      <c r="R269" s="145">
        <f>Q269*H269</f>
        <v>0</v>
      </c>
      <c r="S269" s="145">
        <v>0</v>
      </c>
      <c r="T269" s="146">
        <f>S269*H269</f>
        <v>0</v>
      </c>
      <c r="AR269" s="147" t="s">
        <v>184</v>
      </c>
      <c r="AT269" s="147" t="s">
        <v>191</v>
      </c>
      <c r="AU269" s="147" t="s">
        <v>87</v>
      </c>
      <c r="AY269" s="17" t="s">
        <v>185</v>
      </c>
      <c r="BE269" s="148">
        <f>IF(N269="základní",J269,0)</f>
        <v>0</v>
      </c>
      <c r="BF269" s="148">
        <f>IF(N269="snížená",J269,0)</f>
        <v>0</v>
      </c>
      <c r="BG269" s="148">
        <f>IF(N269="zákl. přenesená",J269,0)</f>
        <v>0</v>
      </c>
      <c r="BH269" s="148">
        <f>IF(N269="sníž. přenesená",J269,0)</f>
        <v>0</v>
      </c>
      <c r="BI269" s="148">
        <f>IF(N269="nulová",J269,0)</f>
        <v>0</v>
      </c>
      <c r="BJ269" s="17" t="s">
        <v>85</v>
      </c>
      <c r="BK269" s="148">
        <f>ROUND(I269*H269,2)</f>
        <v>0</v>
      </c>
      <c r="BL269" s="17" t="s">
        <v>184</v>
      </c>
      <c r="BM269" s="147" t="s">
        <v>1917</v>
      </c>
    </row>
    <row r="270" spans="2:65" s="1" customFormat="1" x14ac:dyDescent="0.2">
      <c r="B270" s="32"/>
      <c r="D270" s="149" t="s">
        <v>198</v>
      </c>
      <c r="F270" s="150" t="s">
        <v>1918</v>
      </c>
      <c r="I270" s="151"/>
      <c r="L270" s="32"/>
      <c r="M270" s="152"/>
      <c r="T270" s="56"/>
      <c r="AT270" s="17" t="s">
        <v>198</v>
      </c>
      <c r="AU270" s="17" t="s">
        <v>87</v>
      </c>
    </row>
    <row r="271" spans="2:65" s="12" customFormat="1" x14ac:dyDescent="0.2">
      <c r="B271" s="153"/>
      <c r="D271" s="149" t="s">
        <v>199</v>
      </c>
      <c r="E271" s="154" t="s">
        <v>1</v>
      </c>
      <c r="F271" s="155" t="s">
        <v>1919</v>
      </c>
      <c r="H271" s="154" t="s">
        <v>1</v>
      </c>
      <c r="I271" s="156"/>
      <c r="L271" s="153"/>
      <c r="M271" s="157"/>
      <c r="T271" s="158"/>
      <c r="AT271" s="154" t="s">
        <v>199</v>
      </c>
      <c r="AU271" s="154" t="s">
        <v>87</v>
      </c>
      <c r="AV271" s="12" t="s">
        <v>85</v>
      </c>
      <c r="AW271" s="12" t="s">
        <v>33</v>
      </c>
      <c r="AX271" s="12" t="s">
        <v>77</v>
      </c>
      <c r="AY271" s="154" t="s">
        <v>185</v>
      </c>
    </row>
    <row r="272" spans="2:65" s="12" customFormat="1" x14ac:dyDescent="0.2">
      <c r="B272" s="153"/>
      <c r="D272" s="149" t="s">
        <v>199</v>
      </c>
      <c r="E272" s="154" t="s">
        <v>1</v>
      </c>
      <c r="F272" s="155" t="s">
        <v>1920</v>
      </c>
      <c r="H272" s="154" t="s">
        <v>1</v>
      </c>
      <c r="I272" s="156"/>
      <c r="L272" s="153"/>
      <c r="M272" s="157"/>
      <c r="T272" s="158"/>
      <c r="AT272" s="154" t="s">
        <v>199</v>
      </c>
      <c r="AU272" s="154" t="s">
        <v>87</v>
      </c>
      <c r="AV272" s="12" t="s">
        <v>85</v>
      </c>
      <c r="AW272" s="12" t="s">
        <v>33</v>
      </c>
      <c r="AX272" s="12" t="s">
        <v>77</v>
      </c>
      <c r="AY272" s="154" t="s">
        <v>185</v>
      </c>
    </row>
    <row r="273" spans="2:65" s="13" customFormat="1" x14ac:dyDescent="0.2">
      <c r="B273" s="159"/>
      <c r="D273" s="149" t="s">
        <v>199</v>
      </c>
      <c r="E273" s="160" t="s">
        <v>1</v>
      </c>
      <c r="F273" s="161" t="s">
        <v>1921</v>
      </c>
      <c r="H273" s="162">
        <v>0.5</v>
      </c>
      <c r="I273" s="163"/>
      <c r="L273" s="159"/>
      <c r="M273" s="164"/>
      <c r="T273" s="165"/>
      <c r="AT273" s="160" t="s">
        <v>199</v>
      </c>
      <c r="AU273" s="160" t="s">
        <v>87</v>
      </c>
      <c r="AV273" s="13" t="s">
        <v>87</v>
      </c>
      <c r="AW273" s="13" t="s">
        <v>33</v>
      </c>
      <c r="AX273" s="13" t="s">
        <v>85</v>
      </c>
      <c r="AY273" s="160" t="s">
        <v>185</v>
      </c>
    </row>
    <row r="274" spans="2:65" s="1" customFormat="1" ht="16.5" customHeight="1" x14ac:dyDescent="0.2">
      <c r="B274" s="32"/>
      <c r="C274" s="136" t="s">
        <v>537</v>
      </c>
      <c r="D274" s="136" t="s">
        <v>191</v>
      </c>
      <c r="E274" s="137" t="s">
        <v>1922</v>
      </c>
      <c r="F274" s="138" t="s">
        <v>1923</v>
      </c>
      <c r="G274" s="139" t="s">
        <v>296</v>
      </c>
      <c r="H274" s="140">
        <v>2</v>
      </c>
      <c r="I274" s="141"/>
      <c r="J274" s="142">
        <f>ROUND(I274*H274,2)</f>
        <v>0</v>
      </c>
      <c r="K274" s="138" t="s">
        <v>195</v>
      </c>
      <c r="L274" s="32"/>
      <c r="M274" s="143" t="s">
        <v>1</v>
      </c>
      <c r="N274" s="144" t="s">
        <v>42</v>
      </c>
      <c r="P274" s="145">
        <f>O274*H274</f>
        <v>0</v>
      </c>
      <c r="Q274" s="145">
        <v>4.5999999999999999E-3</v>
      </c>
      <c r="R274" s="145">
        <f>Q274*H274</f>
        <v>9.1999999999999998E-3</v>
      </c>
      <c r="S274" s="145">
        <v>0</v>
      </c>
      <c r="T274" s="146">
        <f>S274*H274</f>
        <v>0</v>
      </c>
      <c r="AR274" s="147" t="s">
        <v>184</v>
      </c>
      <c r="AT274" s="147" t="s">
        <v>191</v>
      </c>
      <c r="AU274" s="147" t="s">
        <v>87</v>
      </c>
      <c r="AY274" s="17" t="s">
        <v>185</v>
      </c>
      <c r="BE274" s="148">
        <f>IF(N274="základní",J274,0)</f>
        <v>0</v>
      </c>
      <c r="BF274" s="148">
        <f>IF(N274="snížená",J274,0)</f>
        <v>0</v>
      </c>
      <c r="BG274" s="148">
        <f>IF(N274="zákl. přenesená",J274,0)</f>
        <v>0</v>
      </c>
      <c r="BH274" s="148">
        <f>IF(N274="sníž. přenesená",J274,0)</f>
        <v>0</v>
      </c>
      <c r="BI274" s="148">
        <f>IF(N274="nulová",J274,0)</f>
        <v>0</v>
      </c>
      <c r="BJ274" s="17" t="s">
        <v>85</v>
      </c>
      <c r="BK274" s="148">
        <f>ROUND(I274*H274,2)</f>
        <v>0</v>
      </c>
      <c r="BL274" s="17" t="s">
        <v>184</v>
      </c>
      <c r="BM274" s="147" t="s">
        <v>1924</v>
      </c>
    </row>
    <row r="275" spans="2:65" s="1" customFormat="1" x14ac:dyDescent="0.2">
      <c r="B275" s="32"/>
      <c r="D275" s="149" t="s">
        <v>198</v>
      </c>
      <c r="F275" s="150" t="s">
        <v>1925</v>
      </c>
      <c r="I275" s="151"/>
      <c r="L275" s="32"/>
      <c r="M275" s="152"/>
      <c r="T275" s="56"/>
      <c r="AT275" s="17" t="s">
        <v>198</v>
      </c>
      <c r="AU275" s="17" t="s">
        <v>87</v>
      </c>
    </row>
    <row r="276" spans="2:65" s="13" customFormat="1" x14ac:dyDescent="0.2">
      <c r="B276" s="159"/>
      <c r="D276" s="149" t="s">
        <v>199</v>
      </c>
      <c r="E276" s="160" t="s">
        <v>1</v>
      </c>
      <c r="F276" s="161" t="s">
        <v>1926</v>
      </c>
      <c r="H276" s="162">
        <v>2</v>
      </c>
      <c r="I276" s="163"/>
      <c r="L276" s="159"/>
      <c r="M276" s="164"/>
      <c r="T276" s="165"/>
      <c r="AT276" s="160" t="s">
        <v>199</v>
      </c>
      <c r="AU276" s="160" t="s">
        <v>87</v>
      </c>
      <c r="AV276" s="13" t="s">
        <v>87</v>
      </c>
      <c r="AW276" s="13" t="s">
        <v>33</v>
      </c>
      <c r="AX276" s="13" t="s">
        <v>85</v>
      </c>
      <c r="AY276" s="160" t="s">
        <v>185</v>
      </c>
    </row>
    <row r="277" spans="2:65" s="1" customFormat="1" ht="16.5" customHeight="1" x14ac:dyDescent="0.2">
      <c r="B277" s="32"/>
      <c r="C277" s="136" t="s">
        <v>543</v>
      </c>
      <c r="D277" s="136" t="s">
        <v>191</v>
      </c>
      <c r="E277" s="137" t="s">
        <v>1927</v>
      </c>
      <c r="F277" s="138" t="s">
        <v>1928</v>
      </c>
      <c r="G277" s="139" t="s">
        <v>296</v>
      </c>
      <c r="H277" s="140">
        <v>2</v>
      </c>
      <c r="I277" s="141"/>
      <c r="J277" s="142">
        <f>ROUND(I277*H277,2)</f>
        <v>0</v>
      </c>
      <c r="K277" s="138" t="s">
        <v>195</v>
      </c>
      <c r="L277" s="32"/>
      <c r="M277" s="143" t="s">
        <v>1</v>
      </c>
      <c r="N277" s="144" t="s">
        <v>42</v>
      </c>
      <c r="P277" s="145">
        <f>O277*H277</f>
        <v>0</v>
      </c>
      <c r="Q277" s="145">
        <v>0</v>
      </c>
      <c r="R277" s="145">
        <f>Q277*H277</f>
        <v>0</v>
      </c>
      <c r="S277" s="145">
        <v>0</v>
      </c>
      <c r="T277" s="146">
        <f>S277*H277</f>
        <v>0</v>
      </c>
      <c r="AR277" s="147" t="s">
        <v>184</v>
      </c>
      <c r="AT277" s="147" t="s">
        <v>191</v>
      </c>
      <c r="AU277" s="147" t="s">
        <v>87</v>
      </c>
      <c r="AY277" s="17" t="s">
        <v>185</v>
      </c>
      <c r="BE277" s="148">
        <f>IF(N277="základní",J277,0)</f>
        <v>0</v>
      </c>
      <c r="BF277" s="148">
        <f>IF(N277="snížená",J277,0)</f>
        <v>0</v>
      </c>
      <c r="BG277" s="148">
        <f>IF(N277="zákl. přenesená",J277,0)</f>
        <v>0</v>
      </c>
      <c r="BH277" s="148">
        <f>IF(N277="sníž. přenesená",J277,0)</f>
        <v>0</v>
      </c>
      <c r="BI277" s="148">
        <f>IF(N277="nulová",J277,0)</f>
        <v>0</v>
      </c>
      <c r="BJ277" s="17" t="s">
        <v>85</v>
      </c>
      <c r="BK277" s="148">
        <f>ROUND(I277*H277,2)</f>
        <v>0</v>
      </c>
      <c r="BL277" s="17" t="s">
        <v>184</v>
      </c>
      <c r="BM277" s="147" t="s">
        <v>1929</v>
      </c>
    </row>
    <row r="278" spans="2:65" s="1" customFormat="1" x14ac:dyDescent="0.2">
      <c r="B278" s="32"/>
      <c r="D278" s="149" t="s">
        <v>198</v>
      </c>
      <c r="F278" s="150" t="s">
        <v>1930</v>
      </c>
      <c r="I278" s="151"/>
      <c r="L278" s="32"/>
      <c r="M278" s="152"/>
      <c r="T278" s="56"/>
      <c r="AT278" s="17" t="s">
        <v>198</v>
      </c>
      <c r="AU278" s="17" t="s">
        <v>87</v>
      </c>
    </row>
    <row r="279" spans="2:65" s="13" customFormat="1" x14ac:dyDescent="0.2">
      <c r="B279" s="159"/>
      <c r="D279" s="149" t="s">
        <v>199</v>
      </c>
      <c r="E279" s="160" t="s">
        <v>1</v>
      </c>
      <c r="F279" s="161" t="s">
        <v>1523</v>
      </c>
      <c r="H279" s="162">
        <v>2</v>
      </c>
      <c r="I279" s="163"/>
      <c r="L279" s="159"/>
      <c r="M279" s="164"/>
      <c r="T279" s="165"/>
      <c r="AT279" s="160" t="s">
        <v>199</v>
      </c>
      <c r="AU279" s="160" t="s">
        <v>87</v>
      </c>
      <c r="AV279" s="13" t="s">
        <v>87</v>
      </c>
      <c r="AW279" s="13" t="s">
        <v>33</v>
      </c>
      <c r="AX279" s="13" t="s">
        <v>85</v>
      </c>
      <c r="AY279" s="160" t="s">
        <v>185</v>
      </c>
    </row>
    <row r="280" spans="2:65" s="11" customFormat="1" ht="22.95" customHeight="1" x14ac:dyDescent="0.25">
      <c r="B280" s="124"/>
      <c r="D280" s="125" t="s">
        <v>76</v>
      </c>
      <c r="E280" s="134" t="s">
        <v>245</v>
      </c>
      <c r="F280" s="134" t="s">
        <v>818</v>
      </c>
      <c r="I280" s="127"/>
      <c r="J280" s="135">
        <f>BK280</f>
        <v>0</v>
      </c>
      <c r="L280" s="124"/>
      <c r="M280" s="129"/>
      <c r="P280" s="130">
        <f>SUM(P281:P284)</f>
        <v>0</v>
      </c>
      <c r="R280" s="130">
        <f>SUM(R281:R284)</f>
        <v>7.3000000000000007E-4</v>
      </c>
      <c r="T280" s="131">
        <f>SUM(T281:T284)</f>
        <v>2.2000000000000002E-2</v>
      </c>
      <c r="AR280" s="125" t="s">
        <v>85</v>
      </c>
      <c r="AT280" s="132" t="s">
        <v>76</v>
      </c>
      <c r="AU280" s="132" t="s">
        <v>85</v>
      </c>
      <c r="AY280" s="125" t="s">
        <v>185</v>
      </c>
      <c r="BK280" s="133">
        <f>SUM(BK281:BK284)</f>
        <v>0</v>
      </c>
    </row>
    <row r="281" spans="2:65" s="1" customFormat="1" ht="16.5" customHeight="1" x14ac:dyDescent="0.2">
      <c r="B281" s="32"/>
      <c r="C281" s="136" t="s">
        <v>552</v>
      </c>
      <c r="D281" s="136" t="s">
        <v>191</v>
      </c>
      <c r="E281" s="137" t="s">
        <v>1931</v>
      </c>
      <c r="F281" s="138" t="s">
        <v>1932</v>
      </c>
      <c r="G281" s="139" t="s">
        <v>365</v>
      </c>
      <c r="H281" s="140">
        <v>0.2</v>
      </c>
      <c r="I281" s="141"/>
      <c r="J281" s="142">
        <f>ROUND(I281*H281,2)</f>
        <v>0</v>
      </c>
      <c r="K281" s="138" t="s">
        <v>195</v>
      </c>
      <c r="L281" s="32"/>
      <c r="M281" s="143" t="s">
        <v>1</v>
      </c>
      <c r="N281" s="144" t="s">
        <v>42</v>
      </c>
      <c r="P281" s="145">
        <f>O281*H281</f>
        <v>0</v>
      </c>
      <c r="Q281" s="145">
        <v>3.65E-3</v>
      </c>
      <c r="R281" s="145">
        <f>Q281*H281</f>
        <v>7.3000000000000007E-4</v>
      </c>
      <c r="S281" s="145">
        <v>0.11</v>
      </c>
      <c r="T281" s="146">
        <f>S281*H281</f>
        <v>2.2000000000000002E-2</v>
      </c>
      <c r="AR281" s="147" t="s">
        <v>184</v>
      </c>
      <c r="AT281" s="147" t="s">
        <v>191</v>
      </c>
      <c r="AU281" s="147" t="s">
        <v>87</v>
      </c>
      <c r="AY281" s="17" t="s">
        <v>185</v>
      </c>
      <c r="BE281" s="148">
        <f>IF(N281="základní",J281,0)</f>
        <v>0</v>
      </c>
      <c r="BF281" s="148">
        <f>IF(N281="snížená",J281,0)</f>
        <v>0</v>
      </c>
      <c r="BG281" s="148">
        <f>IF(N281="zákl. přenesená",J281,0)</f>
        <v>0</v>
      </c>
      <c r="BH281" s="148">
        <f>IF(N281="sníž. přenesená",J281,0)</f>
        <v>0</v>
      </c>
      <c r="BI281" s="148">
        <f>IF(N281="nulová",J281,0)</f>
        <v>0</v>
      </c>
      <c r="BJ281" s="17" t="s">
        <v>85</v>
      </c>
      <c r="BK281" s="148">
        <f>ROUND(I281*H281,2)</f>
        <v>0</v>
      </c>
      <c r="BL281" s="17" t="s">
        <v>184</v>
      </c>
      <c r="BM281" s="147" t="s">
        <v>1933</v>
      </c>
    </row>
    <row r="282" spans="2:65" s="1" customFormat="1" ht="19.2" x14ac:dyDescent="0.2">
      <c r="B282" s="32"/>
      <c r="D282" s="149" t="s">
        <v>198</v>
      </c>
      <c r="F282" s="150" t="s">
        <v>1934</v>
      </c>
      <c r="I282" s="151"/>
      <c r="L282" s="32"/>
      <c r="M282" s="152"/>
      <c r="T282" s="56"/>
      <c r="AT282" s="17" t="s">
        <v>198</v>
      </c>
      <c r="AU282" s="17" t="s">
        <v>87</v>
      </c>
    </row>
    <row r="283" spans="2:65" s="12" customFormat="1" x14ac:dyDescent="0.2">
      <c r="B283" s="153"/>
      <c r="D283" s="149" t="s">
        <v>199</v>
      </c>
      <c r="E283" s="154" t="s">
        <v>1</v>
      </c>
      <c r="F283" s="155" t="s">
        <v>1935</v>
      </c>
      <c r="H283" s="154" t="s">
        <v>1</v>
      </c>
      <c r="I283" s="156"/>
      <c r="L283" s="153"/>
      <c r="M283" s="157"/>
      <c r="T283" s="158"/>
      <c r="AT283" s="154" t="s">
        <v>199</v>
      </c>
      <c r="AU283" s="154" t="s">
        <v>87</v>
      </c>
      <c r="AV283" s="12" t="s">
        <v>85</v>
      </c>
      <c r="AW283" s="12" t="s">
        <v>33</v>
      </c>
      <c r="AX283" s="12" t="s">
        <v>77</v>
      </c>
      <c r="AY283" s="154" t="s">
        <v>185</v>
      </c>
    </row>
    <row r="284" spans="2:65" s="13" customFormat="1" x14ac:dyDescent="0.2">
      <c r="B284" s="159"/>
      <c r="D284" s="149" t="s">
        <v>199</v>
      </c>
      <c r="E284" s="160" t="s">
        <v>1</v>
      </c>
      <c r="F284" s="161" t="s">
        <v>1936</v>
      </c>
      <c r="H284" s="162">
        <v>0.2</v>
      </c>
      <c r="I284" s="163"/>
      <c r="L284" s="159"/>
      <c r="M284" s="164"/>
      <c r="T284" s="165"/>
      <c r="AT284" s="160" t="s">
        <v>199</v>
      </c>
      <c r="AU284" s="160" t="s">
        <v>87</v>
      </c>
      <c r="AV284" s="13" t="s">
        <v>87</v>
      </c>
      <c r="AW284" s="13" t="s">
        <v>33</v>
      </c>
      <c r="AX284" s="13" t="s">
        <v>85</v>
      </c>
      <c r="AY284" s="160" t="s">
        <v>185</v>
      </c>
    </row>
    <row r="285" spans="2:65" s="11" customFormat="1" ht="22.95" customHeight="1" x14ac:dyDescent="0.25">
      <c r="B285" s="124"/>
      <c r="D285" s="125" t="s">
        <v>76</v>
      </c>
      <c r="E285" s="134" t="s">
        <v>899</v>
      </c>
      <c r="F285" s="134" t="s">
        <v>900</v>
      </c>
      <c r="I285" s="127"/>
      <c r="J285" s="135">
        <f>BK285</f>
        <v>0</v>
      </c>
      <c r="L285" s="124"/>
      <c r="M285" s="129"/>
      <c r="P285" s="130">
        <f>SUM(P286:P324)</f>
        <v>0</v>
      </c>
      <c r="R285" s="130">
        <f>SUM(R286:R324)</f>
        <v>0</v>
      </c>
      <c r="T285" s="131">
        <f>SUM(T286:T324)</f>
        <v>0</v>
      </c>
      <c r="AR285" s="125" t="s">
        <v>85</v>
      </c>
      <c r="AT285" s="132" t="s">
        <v>76</v>
      </c>
      <c r="AU285" s="132" t="s">
        <v>85</v>
      </c>
      <c r="AY285" s="125" t="s">
        <v>185</v>
      </c>
      <c r="BK285" s="133">
        <f>SUM(BK286:BK324)</f>
        <v>0</v>
      </c>
    </row>
    <row r="286" spans="2:65" s="1" customFormat="1" ht="16.5" customHeight="1" x14ac:dyDescent="0.2">
      <c r="B286" s="32"/>
      <c r="C286" s="136" t="s">
        <v>558</v>
      </c>
      <c r="D286" s="136" t="s">
        <v>191</v>
      </c>
      <c r="E286" s="137" t="s">
        <v>921</v>
      </c>
      <c r="F286" s="138" t="s">
        <v>922</v>
      </c>
      <c r="G286" s="139" t="s">
        <v>443</v>
      </c>
      <c r="H286" s="140">
        <v>2.56</v>
      </c>
      <c r="I286" s="141"/>
      <c r="J286" s="142">
        <f>ROUND(I286*H286,2)</f>
        <v>0</v>
      </c>
      <c r="K286" s="138" t="s">
        <v>195</v>
      </c>
      <c r="L286" s="32"/>
      <c r="M286" s="143" t="s">
        <v>1</v>
      </c>
      <c r="N286" s="144" t="s">
        <v>42</v>
      </c>
      <c r="P286" s="145">
        <f>O286*H286</f>
        <v>0</v>
      </c>
      <c r="Q286" s="145">
        <v>0</v>
      </c>
      <c r="R286" s="145">
        <f>Q286*H286</f>
        <v>0</v>
      </c>
      <c r="S286" s="145">
        <v>0</v>
      </c>
      <c r="T286" s="146">
        <f>S286*H286</f>
        <v>0</v>
      </c>
      <c r="AR286" s="147" t="s">
        <v>184</v>
      </c>
      <c r="AT286" s="147" t="s">
        <v>191</v>
      </c>
      <c r="AU286" s="147" t="s">
        <v>87</v>
      </c>
      <c r="AY286" s="17" t="s">
        <v>185</v>
      </c>
      <c r="BE286" s="148">
        <f>IF(N286="základní",J286,0)</f>
        <v>0</v>
      </c>
      <c r="BF286" s="148">
        <f>IF(N286="snížená",J286,0)</f>
        <v>0</v>
      </c>
      <c r="BG286" s="148">
        <f>IF(N286="zákl. přenesená",J286,0)</f>
        <v>0</v>
      </c>
      <c r="BH286" s="148">
        <f>IF(N286="sníž. přenesená",J286,0)</f>
        <v>0</v>
      </c>
      <c r="BI286" s="148">
        <f>IF(N286="nulová",J286,0)</f>
        <v>0</v>
      </c>
      <c r="BJ286" s="17" t="s">
        <v>85</v>
      </c>
      <c r="BK286" s="148">
        <f>ROUND(I286*H286,2)</f>
        <v>0</v>
      </c>
      <c r="BL286" s="17" t="s">
        <v>184</v>
      </c>
      <c r="BM286" s="147" t="s">
        <v>1937</v>
      </c>
    </row>
    <row r="287" spans="2:65" s="1" customFormat="1" x14ac:dyDescent="0.2">
      <c r="B287" s="32"/>
      <c r="D287" s="149" t="s">
        <v>198</v>
      </c>
      <c r="F287" s="150" t="s">
        <v>924</v>
      </c>
      <c r="I287" s="151"/>
      <c r="L287" s="32"/>
      <c r="M287" s="152"/>
      <c r="T287" s="56"/>
      <c r="AT287" s="17" t="s">
        <v>198</v>
      </c>
      <c r="AU287" s="17" t="s">
        <v>87</v>
      </c>
    </row>
    <row r="288" spans="2:65" s="12" customFormat="1" x14ac:dyDescent="0.2">
      <c r="B288" s="153"/>
      <c r="D288" s="149" t="s">
        <v>199</v>
      </c>
      <c r="E288" s="154" t="s">
        <v>1</v>
      </c>
      <c r="F288" s="155" t="s">
        <v>1938</v>
      </c>
      <c r="H288" s="154" t="s">
        <v>1</v>
      </c>
      <c r="I288" s="156"/>
      <c r="L288" s="153"/>
      <c r="M288" s="157"/>
      <c r="T288" s="158"/>
      <c r="AT288" s="154" t="s">
        <v>199</v>
      </c>
      <c r="AU288" s="154" t="s">
        <v>87</v>
      </c>
      <c r="AV288" s="12" t="s">
        <v>85</v>
      </c>
      <c r="AW288" s="12" t="s">
        <v>33</v>
      </c>
      <c r="AX288" s="12" t="s">
        <v>77</v>
      </c>
      <c r="AY288" s="154" t="s">
        <v>185</v>
      </c>
    </row>
    <row r="289" spans="2:65" s="13" customFormat="1" x14ac:dyDescent="0.2">
      <c r="B289" s="159"/>
      <c r="D289" s="149" t="s">
        <v>199</v>
      </c>
      <c r="E289" s="160" t="s">
        <v>1</v>
      </c>
      <c r="F289" s="161" t="s">
        <v>1939</v>
      </c>
      <c r="H289" s="162">
        <v>2.34</v>
      </c>
      <c r="I289" s="163"/>
      <c r="L289" s="159"/>
      <c r="M289" s="164"/>
      <c r="T289" s="165"/>
      <c r="AT289" s="160" t="s">
        <v>199</v>
      </c>
      <c r="AU289" s="160" t="s">
        <v>87</v>
      </c>
      <c r="AV289" s="13" t="s">
        <v>87</v>
      </c>
      <c r="AW289" s="13" t="s">
        <v>33</v>
      </c>
      <c r="AX289" s="13" t="s">
        <v>77</v>
      </c>
      <c r="AY289" s="160" t="s">
        <v>185</v>
      </c>
    </row>
    <row r="290" spans="2:65" s="13" customFormat="1" x14ac:dyDescent="0.2">
      <c r="B290" s="159"/>
      <c r="D290" s="149" t="s">
        <v>199</v>
      </c>
      <c r="E290" s="160" t="s">
        <v>1</v>
      </c>
      <c r="F290" s="161" t="s">
        <v>1940</v>
      </c>
      <c r="H290" s="162">
        <v>0.22</v>
      </c>
      <c r="I290" s="163"/>
      <c r="L290" s="159"/>
      <c r="M290" s="164"/>
      <c r="T290" s="165"/>
      <c r="AT290" s="160" t="s">
        <v>199</v>
      </c>
      <c r="AU290" s="160" t="s">
        <v>87</v>
      </c>
      <c r="AV290" s="13" t="s">
        <v>87</v>
      </c>
      <c r="AW290" s="13" t="s">
        <v>33</v>
      </c>
      <c r="AX290" s="13" t="s">
        <v>77</v>
      </c>
      <c r="AY290" s="160" t="s">
        <v>185</v>
      </c>
    </row>
    <row r="291" spans="2:65" s="14" customFormat="1" x14ac:dyDescent="0.2">
      <c r="B291" s="169"/>
      <c r="D291" s="149" t="s">
        <v>199</v>
      </c>
      <c r="E291" s="170" t="s">
        <v>1</v>
      </c>
      <c r="F291" s="171" t="s">
        <v>324</v>
      </c>
      <c r="H291" s="172">
        <v>2.56</v>
      </c>
      <c r="I291" s="173"/>
      <c r="L291" s="169"/>
      <c r="M291" s="174"/>
      <c r="T291" s="175"/>
      <c r="AT291" s="170" t="s">
        <v>199</v>
      </c>
      <c r="AU291" s="170" t="s">
        <v>87</v>
      </c>
      <c r="AV291" s="14" t="s">
        <v>184</v>
      </c>
      <c r="AW291" s="14" t="s">
        <v>33</v>
      </c>
      <c r="AX291" s="14" t="s">
        <v>85</v>
      </c>
      <c r="AY291" s="170" t="s">
        <v>185</v>
      </c>
    </row>
    <row r="292" spans="2:65" s="1" customFormat="1" ht="16.5" customHeight="1" x14ac:dyDescent="0.2">
      <c r="B292" s="32"/>
      <c r="C292" s="136" t="s">
        <v>568</v>
      </c>
      <c r="D292" s="136" t="s">
        <v>191</v>
      </c>
      <c r="E292" s="137" t="s">
        <v>930</v>
      </c>
      <c r="F292" s="138" t="s">
        <v>931</v>
      </c>
      <c r="G292" s="139" t="s">
        <v>443</v>
      </c>
      <c r="H292" s="140">
        <v>51.2</v>
      </c>
      <c r="I292" s="141"/>
      <c r="J292" s="142">
        <f>ROUND(I292*H292,2)</f>
        <v>0</v>
      </c>
      <c r="K292" s="138" t="s">
        <v>195</v>
      </c>
      <c r="L292" s="32"/>
      <c r="M292" s="143" t="s">
        <v>1</v>
      </c>
      <c r="N292" s="144" t="s">
        <v>42</v>
      </c>
      <c r="P292" s="145">
        <f>O292*H292</f>
        <v>0</v>
      </c>
      <c r="Q292" s="145">
        <v>0</v>
      </c>
      <c r="R292" s="145">
        <f>Q292*H292</f>
        <v>0</v>
      </c>
      <c r="S292" s="145">
        <v>0</v>
      </c>
      <c r="T292" s="146">
        <f>S292*H292</f>
        <v>0</v>
      </c>
      <c r="AR292" s="147" t="s">
        <v>184</v>
      </c>
      <c r="AT292" s="147" t="s">
        <v>191</v>
      </c>
      <c r="AU292" s="147" t="s">
        <v>87</v>
      </c>
      <c r="AY292" s="17" t="s">
        <v>185</v>
      </c>
      <c r="BE292" s="148">
        <f>IF(N292="základní",J292,0)</f>
        <v>0</v>
      </c>
      <c r="BF292" s="148">
        <f>IF(N292="snížená",J292,0)</f>
        <v>0</v>
      </c>
      <c r="BG292" s="148">
        <f>IF(N292="zákl. přenesená",J292,0)</f>
        <v>0</v>
      </c>
      <c r="BH292" s="148">
        <f>IF(N292="sníž. přenesená",J292,0)</f>
        <v>0</v>
      </c>
      <c r="BI292" s="148">
        <f>IF(N292="nulová",J292,0)</f>
        <v>0</v>
      </c>
      <c r="BJ292" s="17" t="s">
        <v>85</v>
      </c>
      <c r="BK292" s="148">
        <f>ROUND(I292*H292,2)</f>
        <v>0</v>
      </c>
      <c r="BL292" s="17" t="s">
        <v>184</v>
      </c>
      <c r="BM292" s="147" t="s">
        <v>1941</v>
      </c>
    </row>
    <row r="293" spans="2:65" s="1" customFormat="1" ht="19.2" x14ac:dyDescent="0.2">
      <c r="B293" s="32"/>
      <c r="D293" s="149" t="s">
        <v>198</v>
      </c>
      <c r="F293" s="150" t="s">
        <v>915</v>
      </c>
      <c r="I293" s="151"/>
      <c r="L293" s="32"/>
      <c r="M293" s="152"/>
      <c r="T293" s="56"/>
      <c r="AT293" s="17" t="s">
        <v>198</v>
      </c>
      <c r="AU293" s="17" t="s">
        <v>87</v>
      </c>
    </row>
    <row r="294" spans="2:65" s="12" customFormat="1" x14ac:dyDescent="0.2">
      <c r="B294" s="153"/>
      <c r="D294" s="149" t="s">
        <v>199</v>
      </c>
      <c r="E294" s="154" t="s">
        <v>1</v>
      </c>
      <c r="F294" s="155" t="s">
        <v>1938</v>
      </c>
      <c r="H294" s="154" t="s">
        <v>1</v>
      </c>
      <c r="I294" s="156"/>
      <c r="L294" s="153"/>
      <c r="M294" s="157"/>
      <c r="T294" s="158"/>
      <c r="AT294" s="154" t="s">
        <v>199</v>
      </c>
      <c r="AU294" s="154" t="s">
        <v>87</v>
      </c>
      <c r="AV294" s="12" t="s">
        <v>85</v>
      </c>
      <c r="AW294" s="12" t="s">
        <v>33</v>
      </c>
      <c r="AX294" s="12" t="s">
        <v>77</v>
      </c>
      <c r="AY294" s="154" t="s">
        <v>185</v>
      </c>
    </row>
    <row r="295" spans="2:65" s="13" customFormat="1" x14ac:dyDescent="0.2">
      <c r="B295" s="159"/>
      <c r="D295" s="149" t="s">
        <v>199</v>
      </c>
      <c r="E295" s="160" t="s">
        <v>1</v>
      </c>
      <c r="F295" s="161" t="s">
        <v>1942</v>
      </c>
      <c r="H295" s="162">
        <v>46.8</v>
      </c>
      <c r="I295" s="163"/>
      <c r="L295" s="159"/>
      <c r="M295" s="164"/>
      <c r="T295" s="165"/>
      <c r="AT295" s="160" t="s">
        <v>199</v>
      </c>
      <c r="AU295" s="160" t="s">
        <v>87</v>
      </c>
      <c r="AV295" s="13" t="s">
        <v>87</v>
      </c>
      <c r="AW295" s="13" t="s">
        <v>33</v>
      </c>
      <c r="AX295" s="13" t="s">
        <v>77</v>
      </c>
      <c r="AY295" s="160" t="s">
        <v>185</v>
      </c>
    </row>
    <row r="296" spans="2:65" s="13" customFormat="1" x14ac:dyDescent="0.2">
      <c r="B296" s="159"/>
      <c r="D296" s="149" t="s">
        <v>199</v>
      </c>
      <c r="E296" s="160" t="s">
        <v>1</v>
      </c>
      <c r="F296" s="161" t="s">
        <v>1943</v>
      </c>
      <c r="H296" s="162">
        <v>4.4000000000000004</v>
      </c>
      <c r="I296" s="163"/>
      <c r="L296" s="159"/>
      <c r="M296" s="164"/>
      <c r="T296" s="165"/>
      <c r="AT296" s="160" t="s">
        <v>199</v>
      </c>
      <c r="AU296" s="160" t="s">
        <v>87</v>
      </c>
      <c r="AV296" s="13" t="s">
        <v>87</v>
      </c>
      <c r="AW296" s="13" t="s">
        <v>33</v>
      </c>
      <c r="AX296" s="13" t="s">
        <v>77</v>
      </c>
      <c r="AY296" s="160" t="s">
        <v>185</v>
      </c>
    </row>
    <row r="297" spans="2:65" s="14" customFormat="1" x14ac:dyDescent="0.2">
      <c r="B297" s="169"/>
      <c r="D297" s="149" t="s">
        <v>199</v>
      </c>
      <c r="E297" s="170" t="s">
        <v>1</v>
      </c>
      <c r="F297" s="171" t="s">
        <v>324</v>
      </c>
      <c r="H297" s="172">
        <v>51.2</v>
      </c>
      <c r="I297" s="173"/>
      <c r="L297" s="169"/>
      <c r="M297" s="174"/>
      <c r="T297" s="175"/>
      <c r="AT297" s="170" t="s">
        <v>199</v>
      </c>
      <c r="AU297" s="170" t="s">
        <v>87</v>
      </c>
      <c r="AV297" s="14" t="s">
        <v>184</v>
      </c>
      <c r="AW297" s="14" t="s">
        <v>33</v>
      </c>
      <c r="AX297" s="14" t="s">
        <v>85</v>
      </c>
      <c r="AY297" s="170" t="s">
        <v>185</v>
      </c>
    </row>
    <row r="298" spans="2:65" s="1" customFormat="1" ht="16.5" customHeight="1" x14ac:dyDescent="0.2">
      <c r="B298" s="32"/>
      <c r="C298" s="136" t="s">
        <v>575</v>
      </c>
      <c r="D298" s="136" t="s">
        <v>191</v>
      </c>
      <c r="E298" s="137" t="s">
        <v>938</v>
      </c>
      <c r="F298" s="138" t="s">
        <v>939</v>
      </c>
      <c r="G298" s="139" t="s">
        <v>443</v>
      </c>
      <c r="H298" s="140">
        <v>24.556999999999999</v>
      </c>
      <c r="I298" s="141"/>
      <c r="J298" s="142">
        <f>ROUND(I298*H298,2)</f>
        <v>0</v>
      </c>
      <c r="K298" s="138" t="s">
        <v>195</v>
      </c>
      <c r="L298" s="32"/>
      <c r="M298" s="143" t="s">
        <v>1</v>
      </c>
      <c r="N298" s="144" t="s">
        <v>42</v>
      </c>
      <c r="P298" s="145">
        <f>O298*H298</f>
        <v>0</v>
      </c>
      <c r="Q298" s="145">
        <v>0</v>
      </c>
      <c r="R298" s="145">
        <f>Q298*H298</f>
        <v>0</v>
      </c>
      <c r="S298" s="145">
        <v>0</v>
      </c>
      <c r="T298" s="146">
        <f>S298*H298</f>
        <v>0</v>
      </c>
      <c r="AR298" s="147" t="s">
        <v>184</v>
      </c>
      <c r="AT298" s="147" t="s">
        <v>191</v>
      </c>
      <c r="AU298" s="147" t="s">
        <v>87</v>
      </c>
      <c r="AY298" s="17" t="s">
        <v>185</v>
      </c>
      <c r="BE298" s="148">
        <f>IF(N298="základní",J298,0)</f>
        <v>0</v>
      </c>
      <c r="BF298" s="148">
        <f>IF(N298="snížená",J298,0)</f>
        <v>0</v>
      </c>
      <c r="BG298" s="148">
        <f>IF(N298="zákl. přenesená",J298,0)</f>
        <v>0</v>
      </c>
      <c r="BH298" s="148">
        <f>IF(N298="sníž. přenesená",J298,0)</f>
        <v>0</v>
      </c>
      <c r="BI298" s="148">
        <f>IF(N298="nulová",J298,0)</f>
        <v>0</v>
      </c>
      <c r="BJ298" s="17" t="s">
        <v>85</v>
      </c>
      <c r="BK298" s="148">
        <f>ROUND(I298*H298,2)</f>
        <v>0</v>
      </c>
      <c r="BL298" s="17" t="s">
        <v>184</v>
      </c>
      <c r="BM298" s="147" t="s">
        <v>1944</v>
      </c>
    </row>
    <row r="299" spans="2:65" s="1" customFormat="1" x14ac:dyDescent="0.2">
      <c r="B299" s="32"/>
      <c r="D299" s="149" t="s">
        <v>198</v>
      </c>
      <c r="F299" s="150" t="s">
        <v>941</v>
      </c>
      <c r="I299" s="151"/>
      <c r="L299" s="32"/>
      <c r="M299" s="152"/>
      <c r="T299" s="56"/>
      <c r="AT299" s="17" t="s">
        <v>198</v>
      </c>
      <c r="AU299" s="17" t="s">
        <v>87</v>
      </c>
    </row>
    <row r="300" spans="2:65" s="12" customFormat="1" x14ac:dyDescent="0.2">
      <c r="B300" s="153"/>
      <c r="D300" s="149" t="s">
        <v>199</v>
      </c>
      <c r="E300" s="154" t="s">
        <v>1</v>
      </c>
      <c r="F300" s="155" t="s">
        <v>1698</v>
      </c>
      <c r="H300" s="154" t="s">
        <v>1</v>
      </c>
      <c r="I300" s="156"/>
      <c r="L300" s="153"/>
      <c r="M300" s="157"/>
      <c r="T300" s="158"/>
      <c r="AT300" s="154" t="s">
        <v>199</v>
      </c>
      <c r="AU300" s="154" t="s">
        <v>87</v>
      </c>
      <c r="AV300" s="12" t="s">
        <v>85</v>
      </c>
      <c r="AW300" s="12" t="s">
        <v>33</v>
      </c>
      <c r="AX300" s="12" t="s">
        <v>77</v>
      </c>
      <c r="AY300" s="154" t="s">
        <v>185</v>
      </c>
    </row>
    <row r="301" spans="2:65" s="13" customFormat="1" x14ac:dyDescent="0.2">
      <c r="B301" s="159"/>
      <c r="D301" s="149" t="s">
        <v>199</v>
      </c>
      <c r="E301" s="160" t="s">
        <v>1</v>
      </c>
      <c r="F301" s="161" t="s">
        <v>1945</v>
      </c>
      <c r="H301" s="162">
        <v>0.15</v>
      </c>
      <c r="I301" s="163"/>
      <c r="L301" s="159"/>
      <c r="M301" s="164"/>
      <c r="T301" s="165"/>
      <c r="AT301" s="160" t="s">
        <v>199</v>
      </c>
      <c r="AU301" s="160" t="s">
        <v>87</v>
      </c>
      <c r="AV301" s="13" t="s">
        <v>87</v>
      </c>
      <c r="AW301" s="13" t="s">
        <v>33</v>
      </c>
      <c r="AX301" s="13" t="s">
        <v>77</v>
      </c>
      <c r="AY301" s="160" t="s">
        <v>185</v>
      </c>
    </row>
    <row r="302" spans="2:65" s="12" customFormat="1" x14ac:dyDescent="0.2">
      <c r="B302" s="153"/>
      <c r="D302" s="149" t="s">
        <v>199</v>
      </c>
      <c r="E302" s="154" t="s">
        <v>1</v>
      </c>
      <c r="F302" s="155" t="s">
        <v>1938</v>
      </c>
      <c r="H302" s="154" t="s">
        <v>1</v>
      </c>
      <c r="I302" s="156"/>
      <c r="L302" s="153"/>
      <c r="M302" s="157"/>
      <c r="T302" s="158"/>
      <c r="AT302" s="154" t="s">
        <v>199</v>
      </c>
      <c r="AU302" s="154" t="s">
        <v>87</v>
      </c>
      <c r="AV302" s="12" t="s">
        <v>85</v>
      </c>
      <c r="AW302" s="12" t="s">
        <v>33</v>
      </c>
      <c r="AX302" s="12" t="s">
        <v>77</v>
      </c>
      <c r="AY302" s="154" t="s">
        <v>185</v>
      </c>
    </row>
    <row r="303" spans="2:65" s="13" customFormat="1" x14ac:dyDescent="0.2">
      <c r="B303" s="159"/>
      <c r="D303" s="149" t="s">
        <v>199</v>
      </c>
      <c r="E303" s="160" t="s">
        <v>1</v>
      </c>
      <c r="F303" s="161" t="s">
        <v>1946</v>
      </c>
      <c r="H303" s="162">
        <v>22.623999999999999</v>
      </c>
      <c r="I303" s="163"/>
      <c r="L303" s="159"/>
      <c r="M303" s="164"/>
      <c r="T303" s="165"/>
      <c r="AT303" s="160" t="s">
        <v>199</v>
      </c>
      <c r="AU303" s="160" t="s">
        <v>87</v>
      </c>
      <c r="AV303" s="13" t="s">
        <v>87</v>
      </c>
      <c r="AW303" s="13" t="s">
        <v>33</v>
      </c>
      <c r="AX303" s="13" t="s">
        <v>77</v>
      </c>
      <c r="AY303" s="160" t="s">
        <v>185</v>
      </c>
    </row>
    <row r="304" spans="2:65" s="13" customFormat="1" x14ac:dyDescent="0.2">
      <c r="B304" s="159"/>
      <c r="D304" s="149" t="s">
        <v>199</v>
      </c>
      <c r="E304" s="160" t="s">
        <v>1</v>
      </c>
      <c r="F304" s="161" t="s">
        <v>1947</v>
      </c>
      <c r="H304" s="162">
        <v>1.7829999999999999</v>
      </c>
      <c r="I304" s="163"/>
      <c r="L304" s="159"/>
      <c r="M304" s="164"/>
      <c r="T304" s="165"/>
      <c r="AT304" s="160" t="s">
        <v>199</v>
      </c>
      <c r="AU304" s="160" t="s">
        <v>87</v>
      </c>
      <c r="AV304" s="13" t="s">
        <v>87</v>
      </c>
      <c r="AW304" s="13" t="s">
        <v>33</v>
      </c>
      <c r="AX304" s="13" t="s">
        <v>77</v>
      </c>
      <c r="AY304" s="160" t="s">
        <v>185</v>
      </c>
    </row>
    <row r="305" spans="2:65" s="14" customFormat="1" x14ac:dyDescent="0.2">
      <c r="B305" s="169"/>
      <c r="D305" s="149" t="s">
        <v>199</v>
      </c>
      <c r="E305" s="170" t="s">
        <v>1</v>
      </c>
      <c r="F305" s="171" t="s">
        <v>324</v>
      </c>
      <c r="H305" s="172">
        <v>24.556999999999999</v>
      </c>
      <c r="I305" s="173"/>
      <c r="L305" s="169"/>
      <c r="M305" s="174"/>
      <c r="T305" s="175"/>
      <c r="AT305" s="170" t="s">
        <v>199</v>
      </c>
      <c r="AU305" s="170" t="s">
        <v>87</v>
      </c>
      <c r="AV305" s="14" t="s">
        <v>184</v>
      </c>
      <c r="AW305" s="14" t="s">
        <v>33</v>
      </c>
      <c r="AX305" s="14" t="s">
        <v>85</v>
      </c>
      <c r="AY305" s="170" t="s">
        <v>185</v>
      </c>
    </row>
    <row r="306" spans="2:65" s="1" customFormat="1" ht="16.5" customHeight="1" x14ac:dyDescent="0.2">
      <c r="B306" s="32"/>
      <c r="C306" s="136" t="s">
        <v>584</v>
      </c>
      <c r="D306" s="136" t="s">
        <v>191</v>
      </c>
      <c r="E306" s="137" t="s">
        <v>948</v>
      </c>
      <c r="F306" s="138" t="s">
        <v>949</v>
      </c>
      <c r="G306" s="139" t="s">
        <v>443</v>
      </c>
      <c r="H306" s="140">
        <v>488.29</v>
      </c>
      <c r="I306" s="141"/>
      <c r="J306" s="142">
        <f>ROUND(I306*H306,2)</f>
        <v>0</v>
      </c>
      <c r="K306" s="138" t="s">
        <v>195</v>
      </c>
      <c r="L306" s="32"/>
      <c r="M306" s="143" t="s">
        <v>1</v>
      </c>
      <c r="N306" s="144" t="s">
        <v>42</v>
      </c>
      <c r="P306" s="145">
        <f>O306*H306</f>
        <v>0</v>
      </c>
      <c r="Q306" s="145">
        <v>0</v>
      </c>
      <c r="R306" s="145">
        <f>Q306*H306</f>
        <v>0</v>
      </c>
      <c r="S306" s="145">
        <v>0</v>
      </c>
      <c r="T306" s="146">
        <f>S306*H306</f>
        <v>0</v>
      </c>
      <c r="AR306" s="147" t="s">
        <v>184</v>
      </c>
      <c r="AT306" s="147" t="s">
        <v>191</v>
      </c>
      <c r="AU306" s="147" t="s">
        <v>87</v>
      </c>
      <c r="AY306" s="17" t="s">
        <v>185</v>
      </c>
      <c r="BE306" s="148">
        <f>IF(N306="základní",J306,0)</f>
        <v>0</v>
      </c>
      <c r="BF306" s="148">
        <f>IF(N306="snížená",J306,0)</f>
        <v>0</v>
      </c>
      <c r="BG306" s="148">
        <f>IF(N306="zákl. přenesená",J306,0)</f>
        <v>0</v>
      </c>
      <c r="BH306" s="148">
        <f>IF(N306="sníž. přenesená",J306,0)</f>
        <v>0</v>
      </c>
      <c r="BI306" s="148">
        <f>IF(N306="nulová",J306,0)</f>
        <v>0</v>
      </c>
      <c r="BJ306" s="17" t="s">
        <v>85</v>
      </c>
      <c r="BK306" s="148">
        <f>ROUND(I306*H306,2)</f>
        <v>0</v>
      </c>
      <c r="BL306" s="17" t="s">
        <v>184</v>
      </c>
      <c r="BM306" s="147" t="s">
        <v>1948</v>
      </c>
    </row>
    <row r="307" spans="2:65" s="1" customFormat="1" ht="19.2" x14ac:dyDescent="0.2">
      <c r="B307" s="32"/>
      <c r="D307" s="149" t="s">
        <v>198</v>
      </c>
      <c r="F307" s="150" t="s">
        <v>951</v>
      </c>
      <c r="I307" s="151"/>
      <c r="L307" s="32"/>
      <c r="M307" s="152"/>
      <c r="T307" s="56"/>
      <c r="AT307" s="17" t="s">
        <v>198</v>
      </c>
      <c r="AU307" s="17" t="s">
        <v>87</v>
      </c>
    </row>
    <row r="308" spans="2:65" s="12" customFormat="1" x14ac:dyDescent="0.2">
      <c r="B308" s="153"/>
      <c r="D308" s="149" t="s">
        <v>199</v>
      </c>
      <c r="E308" s="154" t="s">
        <v>1</v>
      </c>
      <c r="F308" s="155" t="s">
        <v>1698</v>
      </c>
      <c r="H308" s="154" t="s">
        <v>1</v>
      </c>
      <c r="I308" s="156"/>
      <c r="L308" s="153"/>
      <c r="M308" s="157"/>
      <c r="T308" s="158"/>
      <c r="AT308" s="154" t="s">
        <v>199</v>
      </c>
      <c r="AU308" s="154" t="s">
        <v>87</v>
      </c>
      <c r="AV308" s="12" t="s">
        <v>85</v>
      </c>
      <c r="AW308" s="12" t="s">
        <v>33</v>
      </c>
      <c r="AX308" s="12" t="s">
        <v>77</v>
      </c>
      <c r="AY308" s="154" t="s">
        <v>185</v>
      </c>
    </row>
    <row r="309" spans="2:65" s="13" customFormat="1" x14ac:dyDescent="0.2">
      <c r="B309" s="159"/>
      <c r="D309" s="149" t="s">
        <v>199</v>
      </c>
      <c r="E309" s="160" t="s">
        <v>1</v>
      </c>
      <c r="F309" s="161" t="s">
        <v>1949</v>
      </c>
      <c r="H309" s="162">
        <v>0.15</v>
      </c>
      <c r="I309" s="163"/>
      <c r="L309" s="159"/>
      <c r="M309" s="164"/>
      <c r="T309" s="165"/>
      <c r="AT309" s="160" t="s">
        <v>199</v>
      </c>
      <c r="AU309" s="160" t="s">
        <v>87</v>
      </c>
      <c r="AV309" s="13" t="s">
        <v>87</v>
      </c>
      <c r="AW309" s="13" t="s">
        <v>33</v>
      </c>
      <c r="AX309" s="13" t="s">
        <v>77</v>
      </c>
      <c r="AY309" s="160" t="s">
        <v>185</v>
      </c>
    </row>
    <row r="310" spans="2:65" s="12" customFormat="1" x14ac:dyDescent="0.2">
      <c r="B310" s="153"/>
      <c r="D310" s="149" t="s">
        <v>199</v>
      </c>
      <c r="E310" s="154" t="s">
        <v>1</v>
      </c>
      <c r="F310" s="155" t="s">
        <v>1938</v>
      </c>
      <c r="H310" s="154" t="s">
        <v>1</v>
      </c>
      <c r="I310" s="156"/>
      <c r="L310" s="153"/>
      <c r="M310" s="157"/>
      <c r="T310" s="158"/>
      <c r="AT310" s="154" t="s">
        <v>199</v>
      </c>
      <c r="AU310" s="154" t="s">
        <v>87</v>
      </c>
      <c r="AV310" s="12" t="s">
        <v>85</v>
      </c>
      <c r="AW310" s="12" t="s">
        <v>33</v>
      </c>
      <c r="AX310" s="12" t="s">
        <v>77</v>
      </c>
      <c r="AY310" s="154" t="s">
        <v>185</v>
      </c>
    </row>
    <row r="311" spans="2:65" s="13" customFormat="1" x14ac:dyDescent="0.2">
      <c r="B311" s="159"/>
      <c r="D311" s="149" t="s">
        <v>199</v>
      </c>
      <c r="E311" s="160" t="s">
        <v>1</v>
      </c>
      <c r="F311" s="161" t="s">
        <v>1950</v>
      </c>
      <c r="H311" s="162">
        <v>452.48</v>
      </c>
      <c r="I311" s="163"/>
      <c r="L311" s="159"/>
      <c r="M311" s="164"/>
      <c r="T311" s="165"/>
      <c r="AT311" s="160" t="s">
        <v>199</v>
      </c>
      <c r="AU311" s="160" t="s">
        <v>87</v>
      </c>
      <c r="AV311" s="13" t="s">
        <v>87</v>
      </c>
      <c r="AW311" s="13" t="s">
        <v>33</v>
      </c>
      <c r="AX311" s="13" t="s">
        <v>77</v>
      </c>
      <c r="AY311" s="160" t="s">
        <v>185</v>
      </c>
    </row>
    <row r="312" spans="2:65" s="13" customFormat="1" x14ac:dyDescent="0.2">
      <c r="B312" s="159"/>
      <c r="D312" s="149" t="s">
        <v>199</v>
      </c>
      <c r="E312" s="160" t="s">
        <v>1</v>
      </c>
      <c r="F312" s="161" t="s">
        <v>1951</v>
      </c>
      <c r="H312" s="162">
        <v>35.659999999999997</v>
      </c>
      <c r="I312" s="163"/>
      <c r="L312" s="159"/>
      <c r="M312" s="164"/>
      <c r="T312" s="165"/>
      <c r="AT312" s="160" t="s">
        <v>199</v>
      </c>
      <c r="AU312" s="160" t="s">
        <v>87</v>
      </c>
      <c r="AV312" s="13" t="s">
        <v>87</v>
      </c>
      <c r="AW312" s="13" t="s">
        <v>33</v>
      </c>
      <c r="AX312" s="13" t="s">
        <v>77</v>
      </c>
      <c r="AY312" s="160" t="s">
        <v>185</v>
      </c>
    </row>
    <row r="313" spans="2:65" s="14" customFormat="1" x14ac:dyDescent="0.2">
      <c r="B313" s="169"/>
      <c r="D313" s="149" t="s">
        <v>199</v>
      </c>
      <c r="E313" s="170" t="s">
        <v>1</v>
      </c>
      <c r="F313" s="171" t="s">
        <v>324</v>
      </c>
      <c r="H313" s="172">
        <v>488.29</v>
      </c>
      <c r="I313" s="173"/>
      <c r="L313" s="169"/>
      <c r="M313" s="174"/>
      <c r="T313" s="175"/>
      <c r="AT313" s="170" t="s">
        <v>199</v>
      </c>
      <c r="AU313" s="170" t="s">
        <v>87</v>
      </c>
      <c r="AV313" s="14" t="s">
        <v>184</v>
      </c>
      <c r="AW313" s="14" t="s">
        <v>33</v>
      </c>
      <c r="AX313" s="14" t="s">
        <v>85</v>
      </c>
      <c r="AY313" s="170" t="s">
        <v>185</v>
      </c>
    </row>
    <row r="314" spans="2:65" s="1" customFormat="1" ht="24.15" customHeight="1" x14ac:dyDescent="0.2">
      <c r="B314" s="32"/>
      <c r="C314" s="136" t="s">
        <v>593</v>
      </c>
      <c r="D314" s="136" t="s">
        <v>191</v>
      </c>
      <c r="E314" s="137" t="s">
        <v>1952</v>
      </c>
      <c r="F314" s="138" t="s">
        <v>1953</v>
      </c>
      <c r="G314" s="139" t="s">
        <v>443</v>
      </c>
      <c r="H314" s="140">
        <v>1.7829999999999999</v>
      </c>
      <c r="I314" s="141"/>
      <c r="J314" s="142">
        <f>ROUND(I314*H314,2)</f>
        <v>0</v>
      </c>
      <c r="K314" s="138" t="s">
        <v>195</v>
      </c>
      <c r="L314" s="32"/>
      <c r="M314" s="143" t="s">
        <v>1</v>
      </c>
      <c r="N314" s="144" t="s">
        <v>42</v>
      </c>
      <c r="P314" s="145">
        <f>O314*H314</f>
        <v>0</v>
      </c>
      <c r="Q314" s="145">
        <v>0</v>
      </c>
      <c r="R314" s="145">
        <f>Q314*H314</f>
        <v>0</v>
      </c>
      <c r="S314" s="145">
        <v>0</v>
      </c>
      <c r="T314" s="146">
        <f>S314*H314</f>
        <v>0</v>
      </c>
      <c r="AR314" s="147" t="s">
        <v>184</v>
      </c>
      <c r="AT314" s="147" t="s">
        <v>191</v>
      </c>
      <c r="AU314" s="147" t="s">
        <v>87</v>
      </c>
      <c r="AY314" s="17" t="s">
        <v>185</v>
      </c>
      <c r="BE314" s="148">
        <f>IF(N314="základní",J314,0)</f>
        <v>0</v>
      </c>
      <c r="BF314" s="148">
        <f>IF(N314="snížená",J314,0)</f>
        <v>0</v>
      </c>
      <c r="BG314" s="148">
        <f>IF(N314="zákl. přenesená",J314,0)</f>
        <v>0</v>
      </c>
      <c r="BH314" s="148">
        <f>IF(N314="sníž. přenesená",J314,0)</f>
        <v>0</v>
      </c>
      <c r="BI314" s="148">
        <f>IF(N314="nulová",J314,0)</f>
        <v>0</v>
      </c>
      <c r="BJ314" s="17" t="s">
        <v>85</v>
      </c>
      <c r="BK314" s="148">
        <f>ROUND(I314*H314,2)</f>
        <v>0</v>
      </c>
      <c r="BL314" s="17" t="s">
        <v>184</v>
      </c>
      <c r="BM314" s="147" t="s">
        <v>1954</v>
      </c>
    </row>
    <row r="315" spans="2:65" s="1" customFormat="1" ht="19.2" x14ac:dyDescent="0.2">
      <c r="B315" s="32"/>
      <c r="D315" s="149" t="s">
        <v>198</v>
      </c>
      <c r="F315" s="150" t="s">
        <v>1955</v>
      </c>
      <c r="I315" s="151"/>
      <c r="L315" s="32"/>
      <c r="M315" s="152"/>
      <c r="T315" s="56"/>
      <c r="AT315" s="17" t="s">
        <v>198</v>
      </c>
      <c r="AU315" s="17" t="s">
        <v>87</v>
      </c>
    </row>
    <row r="316" spans="2:65" s="13" customFormat="1" x14ac:dyDescent="0.2">
      <c r="B316" s="159"/>
      <c r="D316" s="149" t="s">
        <v>199</v>
      </c>
      <c r="E316" s="160" t="s">
        <v>1</v>
      </c>
      <c r="F316" s="161" t="s">
        <v>1947</v>
      </c>
      <c r="H316" s="162">
        <v>1.7829999999999999</v>
      </c>
      <c r="I316" s="163"/>
      <c r="L316" s="159"/>
      <c r="M316" s="164"/>
      <c r="T316" s="165"/>
      <c r="AT316" s="160" t="s">
        <v>199</v>
      </c>
      <c r="AU316" s="160" t="s">
        <v>87</v>
      </c>
      <c r="AV316" s="13" t="s">
        <v>87</v>
      </c>
      <c r="AW316" s="13" t="s">
        <v>33</v>
      </c>
      <c r="AX316" s="13" t="s">
        <v>85</v>
      </c>
      <c r="AY316" s="160" t="s">
        <v>185</v>
      </c>
    </row>
    <row r="317" spans="2:65" s="1" customFormat="1" ht="24.15" customHeight="1" x14ac:dyDescent="0.2">
      <c r="B317" s="32"/>
      <c r="C317" s="136" t="s">
        <v>602</v>
      </c>
      <c r="D317" s="136" t="s">
        <v>191</v>
      </c>
      <c r="E317" s="137" t="s">
        <v>1956</v>
      </c>
      <c r="F317" s="138" t="s">
        <v>1957</v>
      </c>
      <c r="G317" s="139" t="s">
        <v>443</v>
      </c>
      <c r="H317" s="140">
        <v>2.34</v>
      </c>
      <c r="I317" s="141"/>
      <c r="J317" s="142">
        <f>ROUND(I317*H317,2)</f>
        <v>0</v>
      </c>
      <c r="K317" s="138" t="s">
        <v>195</v>
      </c>
      <c r="L317" s="32"/>
      <c r="M317" s="143" t="s">
        <v>1</v>
      </c>
      <c r="N317" s="144" t="s">
        <v>42</v>
      </c>
      <c r="P317" s="145">
        <f>O317*H317</f>
        <v>0</v>
      </c>
      <c r="Q317" s="145">
        <v>0</v>
      </c>
      <c r="R317" s="145">
        <f>Q317*H317</f>
        <v>0</v>
      </c>
      <c r="S317" s="145">
        <v>0</v>
      </c>
      <c r="T317" s="146">
        <f>S317*H317</f>
        <v>0</v>
      </c>
      <c r="AR317" s="147" t="s">
        <v>184</v>
      </c>
      <c r="AT317" s="147" t="s">
        <v>191</v>
      </c>
      <c r="AU317" s="147" t="s">
        <v>87</v>
      </c>
      <c r="AY317" s="17" t="s">
        <v>185</v>
      </c>
      <c r="BE317" s="148">
        <f>IF(N317="základní",J317,0)</f>
        <v>0</v>
      </c>
      <c r="BF317" s="148">
        <f>IF(N317="snížená",J317,0)</f>
        <v>0</v>
      </c>
      <c r="BG317" s="148">
        <f>IF(N317="zákl. přenesená",J317,0)</f>
        <v>0</v>
      </c>
      <c r="BH317" s="148">
        <f>IF(N317="sníž. přenesená",J317,0)</f>
        <v>0</v>
      </c>
      <c r="BI317" s="148">
        <f>IF(N317="nulová",J317,0)</f>
        <v>0</v>
      </c>
      <c r="BJ317" s="17" t="s">
        <v>85</v>
      </c>
      <c r="BK317" s="148">
        <f>ROUND(I317*H317,2)</f>
        <v>0</v>
      </c>
      <c r="BL317" s="17" t="s">
        <v>184</v>
      </c>
      <c r="BM317" s="147" t="s">
        <v>1958</v>
      </c>
    </row>
    <row r="318" spans="2:65" s="1" customFormat="1" ht="19.2" x14ac:dyDescent="0.2">
      <c r="B318" s="32"/>
      <c r="D318" s="149" t="s">
        <v>198</v>
      </c>
      <c r="F318" s="150" t="s">
        <v>1959</v>
      </c>
      <c r="I318" s="151"/>
      <c r="L318" s="32"/>
      <c r="M318" s="152"/>
      <c r="T318" s="56"/>
      <c r="AT318" s="17" t="s">
        <v>198</v>
      </c>
      <c r="AU318" s="17" t="s">
        <v>87</v>
      </c>
    </row>
    <row r="319" spans="2:65" s="13" customFormat="1" x14ac:dyDescent="0.2">
      <c r="B319" s="159"/>
      <c r="D319" s="149" t="s">
        <v>199</v>
      </c>
      <c r="E319" s="160" t="s">
        <v>1</v>
      </c>
      <c r="F319" s="161" t="s">
        <v>1939</v>
      </c>
      <c r="H319" s="162">
        <v>2.34</v>
      </c>
      <c r="I319" s="163"/>
      <c r="L319" s="159"/>
      <c r="M319" s="164"/>
      <c r="T319" s="165"/>
      <c r="AT319" s="160" t="s">
        <v>199</v>
      </c>
      <c r="AU319" s="160" t="s">
        <v>87</v>
      </c>
      <c r="AV319" s="13" t="s">
        <v>87</v>
      </c>
      <c r="AW319" s="13" t="s">
        <v>33</v>
      </c>
      <c r="AX319" s="13" t="s">
        <v>85</v>
      </c>
      <c r="AY319" s="160" t="s">
        <v>185</v>
      </c>
    </row>
    <row r="320" spans="2:65" s="1" customFormat="1" ht="24.15" customHeight="1" x14ac:dyDescent="0.2">
      <c r="B320" s="32"/>
      <c r="C320" s="136" t="s">
        <v>609</v>
      </c>
      <c r="D320" s="136" t="s">
        <v>191</v>
      </c>
      <c r="E320" s="137" t="s">
        <v>1960</v>
      </c>
      <c r="F320" s="138" t="s">
        <v>1961</v>
      </c>
      <c r="G320" s="139" t="s">
        <v>443</v>
      </c>
      <c r="H320" s="140">
        <v>22.844000000000001</v>
      </c>
      <c r="I320" s="141"/>
      <c r="J320" s="142">
        <f>ROUND(I320*H320,2)</f>
        <v>0</v>
      </c>
      <c r="K320" s="138" t="s">
        <v>195</v>
      </c>
      <c r="L320" s="32"/>
      <c r="M320" s="143" t="s">
        <v>1</v>
      </c>
      <c r="N320" s="144" t="s">
        <v>42</v>
      </c>
      <c r="P320" s="145">
        <f>O320*H320</f>
        <v>0</v>
      </c>
      <c r="Q320" s="145">
        <v>0</v>
      </c>
      <c r="R320" s="145">
        <f>Q320*H320</f>
        <v>0</v>
      </c>
      <c r="S320" s="145">
        <v>0</v>
      </c>
      <c r="T320" s="146">
        <f>S320*H320</f>
        <v>0</v>
      </c>
      <c r="AR320" s="147" t="s">
        <v>184</v>
      </c>
      <c r="AT320" s="147" t="s">
        <v>191</v>
      </c>
      <c r="AU320" s="147" t="s">
        <v>87</v>
      </c>
      <c r="AY320" s="17" t="s">
        <v>185</v>
      </c>
      <c r="BE320" s="148">
        <f>IF(N320="základní",J320,0)</f>
        <v>0</v>
      </c>
      <c r="BF320" s="148">
        <f>IF(N320="snížená",J320,0)</f>
        <v>0</v>
      </c>
      <c r="BG320" s="148">
        <f>IF(N320="zákl. přenesená",J320,0)</f>
        <v>0</v>
      </c>
      <c r="BH320" s="148">
        <f>IF(N320="sníž. přenesená",J320,0)</f>
        <v>0</v>
      </c>
      <c r="BI320" s="148">
        <f>IF(N320="nulová",J320,0)</f>
        <v>0</v>
      </c>
      <c r="BJ320" s="17" t="s">
        <v>85</v>
      </c>
      <c r="BK320" s="148">
        <f>ROUND(I320*H320,2)</f>
        <v>0</v>
      </c>
      <c r="BL320" s="17" t="s">
        <v>184</v>
      </c>
      <c r="BM320" s="147" t="s">
        <v>1962</v>
      </c>
    </row>
    <row r="321" spans="2:65" s="1" customFormat="1" ht="19.2" x14ac:dyDescent="0.2">
      <c r="B321" s="32"/>
      <c r="D321" s="149" t="s">
        <v>198</v>
      </c>
      <c r="F321" s="150" t="s">
        <v>1963</v>
      </c>
      <c r="I321" s="151"/>
      <c r="L321" s="32"/>
      <c r="M321" s="152"/>
      <c r="T321" s="56"/>
      <c r="AT321" s="17" t="s">
        <v>198</v>
      </c>
      <c r="AU321" s="17" t="s">
        <v>87</v>
      </c>
    </row>
    <row r="322" spans="2:65" s="13" customFormat="1" x14ac:dyDescent="0.2">
      <c r="B322" s="159"/>
      <c r="D322" s="149" t="s">
        <v>199</v>
      </c>
      <c r="E322" s="160" t="s">
        <v>1</v>
      </c>
      <c r="F322" s="161" t="s">
        <v>1946</v>
      </c>
      <c r="H322" s="162">
        <v>22.623999999999999</v>
      </c>
      <c r="I322" s="163"/>
      <c r="L322" s="159"/>
      <c r="M322" s="164"/>
      <c r="T322" s="165"/>
      <c r="AT322" s="160" t="s">
        <v>199</v>
      </c>
      <c r="AU322" s="160" t="s">
        <v>87</v>
      </c>
      <c r="AV322" s="13" t="s">
        <v>87</v>
      </c>
      <c r="AW322" s="13" t="s">
        <v>33</v>
      </c>
      <c r="AX322" s="13" t="s">
        <v>77</v>
      </c>
      <c r="AY322" s="160" t="s">
        <v>185</v>
      </c>
    </row>
    <row r="323" spans="2:65" s="13" customFormat="1" x14ac:dyDescent="0.2">
      <c r="B323" s="159"/>
      <c r="D323" s="149" t="s">
        <v>199</v>
      </c>
      <c r="E323" s="160" t="s">
        <v>1</v>
      </c>
      <c r="F323" s="161" t="s">
        <v>1940</v>
      </c>
      <c r="H323" s="162">
        <v>0.22</v>
      </c>
      <c r="I323" s="163"/>
      <c r="L323" s="159"/>
      <c r="M323" s="164"/>
      <c r="T323" s="165"/>
      <c r="AT323" s="160" t="s">
        <v>199</v>
      </c>
      <c r="AU323" s="160" t="s">
        <v>87</v>
      </c>
      <c r="AV323" s="13" t="s">
        <v>87</v>
      </c>
      <c r="AW323" s="13" t="s">
        <v>33</v>
      </c>
      <c r="AX323" s="13" t="s">
        <v>77</v>
      </c>
      <c r="AY323" s="160" t="s">
        <v>185</v>
      </c>
    </row>
    <row r="324" spans="2:65" s="14" customFormat="1" x14ac:dyDescent="0.2">
      <c r="B324" s="169"/>
      <c r="D324" s="149" t="s">
        <v>199</v>
      </c>
      <c r="E324" s="170" t="s">
        <v>1</v>
      </c>
      <c r="F324" s="171" t="s">
        <v>324</v>
      </c>
      <c r="H324" s="172">
        <v>22.844000000000001</v>
      </c>
      <c r="I324" s="173"/>
      <c r="L324" s="169"/>
      <c r="M324" s="174"/>
      <c r="T324" s="175"/>
      <c r="AT324" s="170" t="s">
        <v>199</v>
      </c>
      <c r="AU324" s="170" t="s">
        <v>87</v>
      </c>
      <c r="AV324" s="14" t="s">
        <v>184</v>
      </c>
      <c r="AW324" s="14" t="s">
        <v>33</v>
      </c>
      <c r="AX324" s="14" t="s">
        <v>85</v>
      </c>
      <c r="AY324" s="170" t="s">
        <v>185</v>
      </c>
    </row>
    <row r="325" spans="2:65" s="11" customFormat="1" ht="22.95" customHeight="1" x14ac:dyDescent="0.25">
      <c r="B325" s="124"/>
      <c r="D325" s="125" t="s">
        <v>76</v>
      </c>
      <c r="E325" s="134" t="s">
        <v>975</v>
      </c>
      <c r="F325" s="134" t="s">
        <v>976</v>
      </c>
      <c r="I325" s="127"/>
      <c r="J325" s="135">
        <f>BK325</f>
        <v>0</v>
      </c>
      <c r="L325" s="124"/>
      <c r="M325" s="129"/>
      <c r="P325" s="130">
        <f>SUM(P326:P327)</f>
        <v>0</v>
      </c>
      <c r="R325" s="130">
        <f>SUM(R326:R327)</f>
        <v>0</v>
      </c>
      <c r="T325" s="131">
        <f>SUM(T326:T327)</f>
        <v>0</v>
      </c>
      <c r="AR325" s="125" t="s">
        <v>85</v>
      </c>
      <c r="AT325" s="132" t="s">
        <v>76</v>
      </c>
      <c r="AU325" s="132" t="s">
        <v>85</v>
      </c>
      <c r="AY325" s="125" t="s">
        <v>185</v>
      </c>
      <c r="BK325" s="133">
        <f>SUM(BK326:BK327)</f>
        <v>0</v>
      </c>
    </row>
    <row r="326" spans="2:65" s="1" customFormat="1" ht="16.5" customHeight="1" x14ac:dyDescent="0.2">
      <c r="B326" s="32"/>
      <c r="C326" s="136" t="s">
        <v>614</v>
      </c>
      <c r="D326" s="136" t="s">
        <v>191</v>
      </c>
      <c r="E326" s="137" t="s">
        <v>1705</v>
      </c>
      <c r="F326" s="138" t="s">
        <v>1706</v>
      </c>
      <c r="G326" s="139" t="s">
        <v>443</v>
      </c>
      <c r="H326" s="140">
        <v>302.84699999999998</v>
      </c>
      <c r="I326" s="141"/>
      <c r="J326" s="142">
        <f>ROUND(I326*H326,2)</f>
        <v>0</v>
      </c>
      <c r="K326" s="138" t="s">
        <v>195</v>
      </c>
      <c r="L326" s="32"/>
      <c r="M326" s="143" t="s">
        <v>1</v>
      </c>
      <c r="N326" s="144" t="s">
        <v>42</v>
      </c>
      <c r="P326" s="145">
        <f>O326*H326</f>
        <v>0</v>
      </c>
      <c r="Q326" s="145">
        <v>0</v>
      </c>
      <c r="R326" s="145">
        <f>Q326*H326</f>
        <v>0</v>
      </c>
      <c r="S326" s="145">
        <v>0</v>
      </c>
      <c r="T326" s="146">
        <f>S326*H326</f>
        <v>0</v>
      </c>
      <c r="AR326" s="147" t="s">
        <v>184</v>
      </c>
      <c r="AT326" s="147" t="s">
        <v>191</v>
      </c>
      <c r="AU326" s="147" t="s">
        <v>87</v>
      </c>
      <c r="AY326" s="17" t="s">
        <v>185</v>
      </c>
      <c r="BE326" s="148">
        <f>IF(N326="základní",J326,0)</f>
        <v>0</v>
      </c>
      <c r="BF326" s="148">
        <f>IF(N326="snížená",J326,0)</f>
        <v>0</v>
      </c>
      <c r="BG326" s="148">
        <f>IF(N326="zákl. přenesená",J326,0)</f>
        <v>0</v>
      </c>
      <c r="BH326" s="148">
        <f>IF(N326="sníž. přenesená",J326,0)</f>
        <v>0</v>
      </c>
      <c r="BI326" s="148">
        <f>IF(N326="nulová",J326,0)</f>
        <v>0</v>
      </c>
      <c r="BJ326" s="17" t="s">
        <v>85</v>
      </c>
      <c r="BK326" s="148">
        <f>ROUND(I326*H326,2)</f>
        <v>0</v>
      </c>
      <c r="BL326" s="17" t="s">
        <v>184</v>
      </c>
      <c r="BM326" s="147" t="s">
        <v>1707</v>
      </c>
    </row>
    <row r="327" spans="2:65" s="1" customFormat="1" ht="19.2" x14ac:dyDescent="0.2">
      <c r="B327" s="32"/>
      <c r="D327" s="149" t="s">
        <v>198</v>
      </c>
      <c r="F327" s="150" t="s">
        <v>1708</v>
      </c>
      <c r="I327" s="151"/>
      <c r="L327" s="32"/>
      <c r="M327" s="193"/>
      <c r="N327" s="194"/>
      <c r="O327" s="194"/>
      <c r="P327" s="194"/>
      <c r="Q327" s="194"/>
      <c r="R327" s="194"/>
      <c r="S327" s="194"/>
      <c r="T327" s="195"/>
      <c r="AT327" s="17" t="s">
        <v>198</v>
      </c>
      <c r="AU327" s="17" t="s">
        <v>87</v>
      </c>
    </row>
    <row r="328" spans="2:65" s="1" customFormat="1" ht="6.9" customHeight="1" x14ac:dyDescent="0.2">
      <c r="B328" s="44"/>
      <c r="C328" s="45"/>
      <c r="D328" s="45"/>
      <c r="E328" s="45"/>
      <c r="F328" s="45"/>
      <c r="G328" s="45"/>
      <c r="H328" s="45"/>
      <c r="I328" s="45"/>
      <c r="J328" s="45"/>
      <c r="K328" s="45"/>
      <c r="L328" s="32"/>
    </row>
  </sheetData>
  <sheetProtection algorithmName="SHA-512" hashValue="mBaoBtGLo4ArhexyEYm65t9xJSPX0fUE/ZeF4hmgqSOFHUr4wFv66JM6MTM3ZhNUyvgyH/Z05dsfXoavBDbjOA==" saltValue="Mt5oQ42H8SJtFtj2S6yywFeOE590JG4+OSDfs8ycNAK043+OBrs1cb0b0SCuocRzJwESJmPRsMCi0l8meFKegw==" spinCount="100000" sheet="1" objects="1" scenarios="1" formatColumns="0" formatRows="0" autoFilter="0"/>
  <autoFilter ref="C127:K327" xr:uid="{00000000-0009-0000-0000-000006000000}"/>
  <mergeCells count="12">
    <mergeCell ref="E120:H120"/>
    <mergeCell ref="L2:V2"/>
    <mergeCell ref="E85:H85"/>
    <mergeCell ref="E87:H87"/>
    <mergeCell ref="E89:H89"/>
    <mergeCell ref="E116:H116"/>
    <mergeCell ref="E118:H118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B2:BM299"/>
  <sheetViews>
    <sheetView showGridLines="0" workbookViewId="0"/>
  </sheetViews>
  <sheetFormatPr defaultRowHeight="10.199999999999999" x14ac:dyDescent="0.2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100.85546875" customWidth="1"/>
    <col min="7" max="7" width="7.42578125" customWidth="1"/>
    <col min="8" max="8" width="14" customWidth="1"/>
    <col min="9" max="9" width="15.85546875" customWidth="1"/>
    <col min="10" max="11" width="22.28515625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 x14ac:dyDescent="0.2">
      <c r="L2" s="209"/>
      <c r="M2" s="209"/>
      <c r="N2" s="209"/>
      <c r="O2" s="209"/>
      <c r="P2" s="209"/>
      <c r="Q2" s="209"/>
      <c r="R2" s="209"/>
      <c r="S2" s="209"/>
      <c r="T2" s="209"/>
      <c r="U2" s="209"/>
      <c r="V2" s="209"/>
      <c r="AT2" s="17" t="s">
        <v>114</v>
      </c>
    </row>
    <row r="3" spans="2:46" ht="6.9" customHeight="1" x14ac:dyDescent="0.2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87</v>
      </c>
    </row>
    <row r="4" spans="2:46" ht="24.9" customHeight="1" x14ac:dyDescent="0.2">
      <c r="B4" s="20"/>
      <c r="D4" s="21" t="s">
        <v>154</v>
      </c>
      <c r="L4" s="20"/>
      <c r="M4" s="93" t="s">
        <v>10</v>
      </c>
      <c r="AT4" s="17" t="s">
        <v>4</v>
      </c>
    </row>
    <row r="5" spans="2:46" ht="6.9" customHeight="1" x14ac:dyDescent="0.2">
      <c r="B5" s="20"/>
      <c r="L5" s="20"/>
    </row>
    <row r="6" spans="2:46" ht="12" customHeight="1" x14ac:dyDescent="0.2">
      <c r="B6" s="20"/>
      <c r="D6" s="27" t="s">
        <v>16</v>
      </c>
      <c r="L6" s="20"/>
    </row>
    <row r="7" spans="2:46" ht="16.5" customHeight="1" x14ac:dyDescent="0.2">
      <c r="B7" s="20"/>
      <c r="E7" s="239" t="str">
        <f>'Rekapitulace stavby'!K6</f>
        <v>Stavební úpravy MK v ul. Na Chmelnici a části ul. Vrchlickéhé v Třeboni</v>
      </c>
      <c r="F7" s="240"/>
      <c r="G7" s="240"/>
      <c r="H7" s="240"/>
      <c r="L7" s="20"/>
    </row>
    <row r="8" spans="2:46" ht="12" customHeight="1" x14ac:dyDescent="0.2">
      <c r="B8" s="20"/>
      <c r="D8" s="27" t="s">
        <v>155</v>
      </c>
      <c r="L8" s="20"/>
    </row>
    <row r="9" spans="2:46" s="1" customFormat="1" ht="16.5" customHeight="1" x14ac:dyDescent="0.2">
      <c r="B9" s="32"/>
      <c r="E9" s="239" t="s">
        <v>1773</v>
      </c>
      <c r="F9" s="238"/>
      <c r="G9" s="238"/>
      <c r="H9" s="238"/>
      <c r="L9" s="32"/>
    </row>
    <row r="10" spans="2:46" s="1" customFormat="1" ht="12" customHeight="1" x14ac:dyDescent="0.2">
      <c r="B10" s="32"/>
      <c r="D10" s="27" t="s">
        <v>1450</v>
      </c>
      <c r="L10" s="32"/>
    </row>
    <row r="11" spans="2:46" s="1" customFormat="1" ht="16.5" customHeight="1" x14ac:dyDescent="0.2">
      <c r="B11" s="32"/>
      <c r="E11" s="225" t="s">
        <v>1964</v>
      </c>
      <c r="F11" s="238"/>
      <c r="G11" s="238"/>
      <c r="H11" s="238"/>
      <c r="L11" s="32"/>
    </row>
    <row r="12" spans="2:46" s="1" customFormat="1" x14ac:dyDescent="0.2">
      <c r="B12" s="32"/>
      <c r="L12" s="32"/>
    </row>
    <row r="13" spans="2:46" s="1" customFormat="1" ht="12" customHeight="1" x14ac:dyDescent="0.2">
      <c r="B13" s="32"/>
      <c r="D13" s="27" t="s">
        <v>18</v>
      </c>
      <c r="F13" s="25" t="s">
        <v>1</v>
      </c>
      <c r="I13" s="27" t="s">
        <v>19</v>
      </c>
      <c r="J13" s="25" t="s">
        <v>1</v>
      </c>
      <c r="L13" s="32"/>
    </row>
    <row r="14" spans="2:46" s="1" customFormat="1" ht="12" customHeight="1" x14ac:dyDescent="0.2">
      <c r="B14" s="32"/>
      <c r="D14" s="27" t="s">
        <v>20</v>
      </c>
      <c r="F14" s="25" t="s">
        <v>21</v>
      </c>
      <c r="I14" s="27" t="s">
        <v>22</v>
      </c>
      <c r="J14" s="52" t="str">
        <f>'Rekapitulace stavby'!AN8</f>
        <v>6. 6. 2024</v>
      </c>
      <c r="L14" s="32"/>
    </row>
    <row r="15" spans="2:46" s="1" customFormat="1" ht="10.95" customHeight="1" x14ac:dyDescent="0.2">
      <c r="B15" s="32"/>
      <c r="L15" s="32"/>
    </row>
    <row r="16" spans="2:46" s="1" customFormat="1" ht="12" customHeight="1" x14ac:dyDescent="0.2">
      <c r="B16" s="32"/>
      <c r="D16" s="27" t="s">
        <v>24</v>
      </c>
      <c r="I16" s="27" t="s">
        <v>25</v>
      </c>
      <c r="J16" s="25" t="s">
        <v>1</v>
      </c>
      <c r="L16" s="32"/>
    </row>
    <row r="17" spans="2:12" s="1" customFormat="1" ht="18" customHeight="1" x14ac:dyDescent="0.2">
      <c r="B17" s="32"/>
      <c r="E17" s="25" t="s">
        <v>26</v>
      </c>
      <c r="I17" s="27" t="s">
        <v>27</v>
      </c>
      <c r="J17" s="25" t="s">
        <v>1</v>
      </c>
      <c r="L17" s="32"/>
    </row>
    <row r="18" spans="2:12" s="1" customFormat="1" ht="6.9" customHeight="1" x14ac:dyDescent="0.2">
      <c r="B18" s="32"/>
      <c r="L18" s="32"/>
    </row>
    <row r="19" spans="2:12" s="1" customFormat="1" ht="12" customHeight="1" x14ac:dyDescent="0.2">
      <c r="B19" s="32"/>
      <c r="D19" s="27" t="s">
        <v>28</v>
      </c>
      <c r="I19" s="27" t="s">
        <v>25</v>
      </c>
      <c r="J19" s="28" t="str">
        <f>'Rekapitulace stavby'!AN13</f>
        <v>Vyplň údaj</v>
      </c>
      <c r="L19" s="32"/>
    </row>
    <row r="20" spans="2:12" s="1" customFormat="1" ht="18" customHeight="1" x14ac:dyDescent="0.2">
      <c r="B20" s="32"/>
      <c r="E20" s="241" t="str">
        <f>'Rekapitulace stavby'!E14</f>
        <v>Vyplň údaj</v>
      </c>
      <c r="F20" s="208"/>
      <c r="G20" s="208"/>
      <c r="H20" s="208"/>
      <c r="I20" s="27" t="s">
        <v>27</v>
      </c>
      <c r="J20" s="28" t="str">
        <f>'Rekapitulace stavby'!AN14</f>
        <v>Vyplň údaj</v>
      </c>
      <c r="L20" s="32"/>
    </row>
    <row r="21" spans="2:12" s="1" customFormat="1" ht="6.9" customHeight="1" x14ac:dyDescent="0.2">
      <c r="B21" s="32"/>
      <c r="L21" s="32"/>
    </row>
    <row r="22" spans="2:12" s="1" customFormat="1" ht="12" customHeight="1" x14ac:dyDescent="0.2">
      <c r="B22" s="32"/>
      <c r="D22" s="27" t="s">
        <v>30</v>
      </c>
      <c r="I22" s="27" t="s">
        <v>25</v>
      </c>
      <c r="J22" s="25" t="s">
        <v>31</v>
      </c>
      <c r="L22" s="32"/>
    </row>
    <row r="23" spans="2:12" s="1" customFormat="1" ht="18" customHeight="1" x14ac:dyDescent="0.2">
      <c r="B23" s="32"/>
      <c r="E23" s="25" t="s">
        <v>32</v>
      </c>
      <c r="I23" s="27" t="s">
        <v>27</v>
      </c>
      <c r="J23" s="25" t="s">
        <v>1775</v>
      </c>
      <c r="L23" s="32"/>
    </row>
    <row r="24" spans="2:12" s="1" customFormat="1" ht="6.9" customHeight="1" x14ac:dyDescent="0.2">
      <c r="B24" s="32"/>
      <c r="L24" s="32"/>
    </row>
    <row r="25" spans="2:12" s="1" customFormat="1" ht="12" customHeight="1" x14ac:dyDescent="0.2">
      <c r="B25" s="32"/>
      <c r="D25" s="27" t="s">
        <v>34</v>
      </c>
      <c r="I25" s="27" t="s">
        <v>25</v>
      </c>
      <c r="J25" s="25" t="str">
        <f>IF('Rekapitulace stavby'!AN19="","",'Rekapitulace stavby'!AN19)</f>
        <v/>
      </c>
      <c r="L25" s="32"/>
    </row>
    <row r="26" spans="2:12" s="1" customFormat="1" ht="18" customHeight="1" x14ac:dyDescent="0.2">
      <c r="B26" s="32"/>
      <c r="E26" s="25" t="str">
        <f>IF('Rekapitulace stavby'!E20="","",'Rekapitulace stavby'!E20)</f>
        <v xml:space="preserve"> </v>
      </c>
      <c r="I26" s="27" t="s">
        <v>27</v>
      </c>
      <c r="J26" s="25" t="str">
        <f>IF('Rekapitulace stavby'!AN20="","",'Rekapitulace stavby'!AN20)</f>
        <v/>
      </c>
      <c r="L26" s="32"/>
    </row>
    <row r="27" spans="2:12" s="1" customFormat="1" ht="6.9" customHeight="1" x14ac:dyDescent="0.2">
      <c r="B27" s="32"/>
      <c r="L27" s="32"/>
    </row>
    <row r="28" spans="2:12" s="1" customFormat="1" ht="12" customHeight="1" x14ac:dyDescent="0.2">
      <c r="B28" s="32"/>
      <c r="D28" s="27" t="s">
        <v>36</v>
      </c>
      <c r="L28" s="32"/>
    </row>
    <row r="29" spans="2:12" s="7" customFormat="1" ht="16.5" customHeight="1" x14ac:dyDescent="0.2">
      <c r="B29" s="94"/>
      <c r="E29" s="213" t="s">
        <v>1</v>
      </c>
      <c r="F29" s="213"/>
      <c r="G29" s="213"/>
      <c r="H29" s="213"/>
      <c r="L29" s="94"/>
    </row>
    <row r="30" spans="2:12" s="1" customFormat="1" ht="6.9" customHeight="1" x14ac:dyDescent="0.2">
      <c r="B30" s="32"/>
      <c r="L30" s="32"/>
    </row>
    <row r="31" spans="2:12" s="1" customFormat="1" ht="6.9" customHeight="1" x14ac:dyDescent="0.2">
      <c r="B31" s="32"/>
      <c r="D31" s="53"/>
      <c r="E31" s="53"/>
      <c r="F31" s="53"/>
      <c r="G31" s="53"/>
      <c r="H31" s="53"/>
      <c r="I31" s="53"/>
      <c r="J31" s="53"/>
      <c r="K31" s="53"/>
      <c r="L31" s="32"/>
    </row>
    <row r="32" spans="2:12" s="1" customFormat="1" ht="25.35" customHeight="1" x14ac:dyDescent="0.2">
      <c r="B32" s="32"/>
      <c r="D32" s="95" t="s">
        <v>37</v>
      </c>
      <c r="J32" s="66">
        <f>ROUND(J127, 2)</f>
        <v>0</v>
      </c>
      <c r="L32" s="32"/>
    </row>
    <row r="33" spans="2:12" s="1" customFormat="1" ht="6.9" customHeight="1" x14ac:dyDescent="0.2">
      <c r="B33" s="32"/>
      <c r="D33" s="53"/>
      <c r="E33" s="53"/>
      <c r="F33" s="53"/>
      <c r="G33" s="53"/>
      <c r="H33" s="53"/>
      <c r="I33" s="53"/>
      <c r="J33" s="53"/>
      <c r="K33" s="53"/>
      <c r="L33" s="32"/>
    </row>
    <row r="34" spans="2:12" s="1" customFormat="1" ht="14.4" customHeight="1" x14ac:dyDescent="0.2">
      <c r="B34" s="32"/>
      <c r="F34" s="35" t="s">
        <v>39</v>
      </c>
      <c r="I34" s="35" t="s">
        <v>38</v>
      </c>
      <c r="J34" s="35" t="s">
        <v>40</v>
      </c>
      <c r="L34" s="32"/>
    </row>
    <row r="35" spans="2:12" s="1" customFormat="1" ht="14.4" customHeight="1" x14ac:dyDescent="0.2">
      <c r="B35" s="32"/>
      <c r="D35" s="55" t="s">
        <v>41</v>
      </c>
      <c r="E35" s="27" t="s">
        <v>42</v>
      </c>
      <c r="F35" s="86">
        <f>ROUND((SUM(BE127:BE298)),  2)</f>
        <v>0</v>
      </c>
      <c r="I35" s="96">
        <v>0.21</v>
      </c>
      <c r="J35" s="86">
        <f>ROUND(((SUM(BE127:BE298))*I35),  2)</f>
        <v>0</v>
      </c>
      <c r="L35" s="32"/>
    </row>
    <row r="36" spans="2:12" s="1" customFormat="1" ht="14.4" customHeight="1" x14ac:dyDescent="0.2">
      <c r="B36" s="32"/>
      <c r="E36" s="27" t="s">
        <v>43</v>
      </c>
      <c r="F36" s="86">
        <f>ROUND((SUM(BF127:BF298)),  2)</f>
        <v>0</v>
      </c>
      <c r="I36" s="96">
        <v>0.15</v>
      </c>
      <c r="J36" s="86">
        <f>ROUND(((SUM(BF127:BF298))*I36),  2)</f>
        <v>0</v>
      </c>
      <c r="L36" s="32"/>
    </row>
    <row r="37" spans="2:12" s="1" customFormat="1" ht="14.4" hidden="1" customHeight="1" x14ac:dyDescent="0.2">
      <c r="B37" s="32"/>
      <c r="E37" s="27" t="s">
        <v>44</v>
      </c>
      <c r="F37" s="86">
        <f>ROUND((SUM(BG127:BG298)),  2)</f>
        <v>0</v>
      </c>
      <c r="I37" s="96">
        <v>0.21</v>
      </c>
      <c r="J37" s="86">
        <f>0</f>
        <v>0</v>
      </c>
      <c r="L37" s="32"/>
    </row>
    <row r="38" spans="2:12" s="1" customFormat="1" ht="14.4" hidden="1" customHeight="1" x14ac:dyDescent="0.2">
      <c r="B38" s="32"/>
      <c r="E38" s="27" t="s">
        <v>45</v>
      </c>
      <c r="F38" s="86">
        <f>ROUND((SUM(BH127:BH298)),  2)</f>
        <v>0</v>
      </c>
      <c r="I38" s="96">
        <v>0.15</v>
      </c>
      <c r="J38" s="86">
        <f>0</f>
        <v>0</v>
      </c>
      <c r="L38" s="32"/>
    </row>
    <row r="39" spans="2:12" s="1" customFormat="1" ht="14.4" hidden="1" customHeight="1" x14ac:dyDescent="0.2">
      <c r="B39" s="32"/>
      <c r="E39" s="27" t="s">
        <v>46</v>
      </c>
      <c r="F39" s="86">
        <f>ROUND((SUM(BI127:BI298)),  2)</f>
        <v>0</v>
      </c>
      <c r="I39" s="96">
        <v>0</v>
      </c>
      <c r="J39" s="86">
        <f>0</f>
        <v>0</v>
      </c>
      <c r="L39" s="32"/>
    </row>
    <row r="40" spans="2:12" s="1" customFormat="1" ht="6.9" customHeight="1" x14ac:dyDescent="0.2">
      <c r="B40" s="32"/>
      <c r="L40" s="32"/>
    </row>
    <row r="41" spans="2:12" s="1" customFormat="1" ht="25.35" customHeight="1" x14ac:dyDescent="0.2">
      <c r="B41" s="32"/>
      <c r="C41" s="97"/>
      <c r="D41" s="98" t="s">
        <v>47</v>
      </c>
      <c r="E41" s="57"/>
      <c r="F41" s="57"/>
      <c r="G41" s="99" t="s">
        <v>48</v>
      </c>
      <c r="H41" s="100" t="s">
        <v>49</v>
      </c>
      <c r="I41" s="57"/>
      <c r="J41" s="101">
        <f>SUM(J32:J39)</f>
        <v>0</v>
      </c>
      <c r="K41" s="102"/>
      <c r="L41" s="32"/>
    </row>
    <row r="42" spans="2:12" s="1" customFormat="1" ht="14.4" customHeight="1" x14ac:dyDescent="0.2">
      <c r="B42" s="32"/>
      <c r="L42" s="32"/>
    </row>
    <row r="43" spans="2:12" ht="14.4" customHeight="1" x14ac:dyDescent="0.2">
      <c r="B43" s="20"/>
      <c r="L43" s="20"/>
    </row>
    <row r="44" spans="2:12" ht="14.4" customHeight="1" x14ac:dyDescent="0.2">
      <c r="B44" s="20"/>
      <c r="L44" s="20"/>
    </row>
    <row r="45" spans="2:12" ht="14.4" customHeight="1" x14ac:dyDescent="0.2">
      <c r="B45" s="20"/>
      <c r="L45" s="20"/>
    </row>
    <row r="46" spans="2:12" ht="14.4" customHeight="1" x14ac:dyDescent="0.2">
      <c r="B46" s="20"/>
      <c r="L46" s="20"/>
    </row>
    <row r="47" spans="2:12" ht="14.4" customHeight="1" x14ac:dyDescent="0.2">
      <c r="B47" s="20"/>
      <c r="L47" s="20"/>
    </row>
    <row r="48" spans="2:12" ht="14.4" customHeight="1" x14ac:dyDescent="0.2">
      <c r="B48" s="20"/>
      <c r="L48" s="20"/>
    </row>
    <row r="49" spans="2:12" ht="14.4" customHeight="1" x14ac:dyDescent="0.2">
      <c r="B49" s="20"/>
      <c r="L49" s="20"/>
    </row>
    <row r="50" spans="2:12" s="1" customFormat="1" ht="14.4" customHeight="1" x14ac:dyDescent="0.2">
      <c r="B50" s="32"/>
      <c r="D50" s="41" t="s">
        <v>50</v>
      </c>
      <c r="E50" s="42"/>
      <c r="F50" s="42"/>
      <c r="G50" s="41" t="s">
        <v>51</v>
      </c>
      <c r="H50" s="42"/>
      <c r="I50" s="42"/>
      <c r="J50" s="42"/>
      <c r="K50" s="42"/>
      <c r="L50" s="32"/>
    </row>
    <row r="51" spans="2:12" x14ac:dyDescent="0.2">
      <c r="B51" s="20"/>
      <c r="L51" s="20"/>
    </row>
    <row r="52" spans="2:12" x14ac:dyDescent="0.2">
      <c r="B52" s="20"/>
      <c r="L52" s="20"/>
    </row>
    <row r="53" spans="2:12" x14ac:dyDescent="0.2">
      <c r="B53" s="20"/>
      <c r="L53" s="20"/>
    </row>
    <row r="54" spans="2:12" x14ac:dyDescent="0.2">
      <c r="B54" s="20"/>
      <c r="L54" s="20"/>
    </row>
    <row r="55" spans="2:12" x14ac:dyDescent="0.2">
      <c r="B55" s="20"/>
      <c r="L55" s="20"/>
    </row>
    <row r="56" spans="2:12" x14ac:dyDescent="0.2">
      <c r="B56" s="20"/>
      <c r="L56" s="20"/>
    </row>
    <row r="57" spans="2:12" x14ac:dyDescent="0.2">
      <c r="B57" s="20"/>
      <c r="L57" s="20"/>
    </row>
    <row r="58" spans="2:12" x14ac:dyDescent="0.2">
      <c r="B58" s="20"/>
      <c r="L58" s="20"/>
    </row>
    <row r="59" spans="2:12" x14ac:dyDescent="0.2">
      <c r="B59" s="20"/>
      <c r="L59" s="20"/>
    </row>
    <row r="60" spans="2:12" x14ac:dyDescent="0.2">
      <c r="B60" s="20"/>
      <c r="L60" s="20"/>
    </row>
    <row r="61" spans="2:12" s="1" customFormat="1" ht="13.2" x14ac:dyDescent="0.2">
      <c r="B61" s="32"/>
      <c r="D61" s="43" t="s">
        <v>52</v>
      </c>
      <c r="E61" s="34"/>
      <c r="F61" s="103" t="s">
        <v>53</v>
      </c>
      <c r="G61" s="43" t="s">
        <v>52</v>
      </c>
      <c r="H61" s="34"/>
      <c r="I61" s="34"/>
      <c r="J61" s="104" t="s">
        <v>53</v>
      </c>
      <c r="K61" s="34"/>
      <c r="L61" s="32"/>
    </row>
    <row r="62" spans="2:12" x14ac:dyDescent="0.2">
      <c r="B62" s="20"/>
      <c r="L62" s="20"/>
    </row>
    <row r="63" spans="2:12" x14ac:dyDescent="0.2">
      <c r="B63" s="20"/>
      <c r="L63" s="20"/>
    </row>
    <row r="64" spans="2:12" x14ac:dyDescent="0.2">
      <c r="B64" s="20"/>
      <c r="L64" s="20"/>
    </row>
    <row r="65" spans="2:12" s="1" customFormat="1" ht="13.2" x14ac:dyDescent="0.2">
      <c r="B65" s="32"/>
      <c r="D65" s="41" t="s">
        <v>54</v>
      </c>
      <c r="E65" s="42"/>
      <c r="F65" s="42"/>
      <c r="G65" s="41" t="s">
        <v>55</v>
      </c>
      <c r="H65" s="42"/>
      <c r="I65" s="42"/>
      <c r="J65" s="42"/>
      <c r="K65" s="42"/>
      <c r="L65" s="32"/>
    </row>
    <row r="66" spans="2:12" x14ac:dyDescent="0.2">
      <c r="B66" s="20"/>
      <c r="L66" s="20"/>
    </row>
    <row r="67" spans="2:12" x14ac:dyDescent="0.2">
      <c r="B67" s="20"/>
      <c r="L67" s="20"/>
    </row>
    <row r="68" spans="2:12" x14ac:dyDescent="0.2">
      <c r="B68" s="20"/>
      <c r="L68" s="20"/>
    </row>
    <row r="69" spans="2:12" x14ac:dyDescent="0.2">
      <c r="B69" s="20"/>
      <c r="L69" s="20"/>
    </row>
    <row r="70" spans="2:12" x14ac:dyDescent="0.2">
      <c r="B70" s="20"/>
      <c r="L70" s="20"/>
    </row>
    <row r="71" spans="2:12" x14ac:dyDescent="0.2">
      <c r="B71" s="20"/>
      <c r="L71" s="20"/>
    </row>
    <row r="72" spans="2:12" x14ac:dyDescent="0.2">
      <c r="B72" s="20"/>
      <c r="L72" s="20"/>
    </row>
    <row r="73" spans="2:12" x14ac:dyDescent="0.2">
      <c r="B73" s="20"/>
      <c r="L73" s="20"/>
    </row>
    <row r="74" spans="2:12" x14ac:dyDescent="0.2">
      <c r="B74" s="20"/>
      <c r="L74" s="20"/>
    </row>
    <row r="75" spans="2:12" x14ac:dyDescent="0.2">
      <c r="B75" s="20"/>
      <c r="L75" s="20"/>
    </row>
    <row r="76" spans="2:12" s="1" customFormat="1" ht="13.2" x14ac:dyDescent="0.2">
      <c r="B76" s="32"/>
      <c r="D76" s="43" t="s">
        <v>52</v>
      </c>
      <c r="E76" s="34"/>
      <c r="F76" s="103" t="s">
        <v>53</v>
      </c>
      <c r="G76" s="43" t="s">
        <v>52</v>
      </c>
      <c r="H76" s="34"/>
      <c r="I76" s="34"/>
      <c r="J76" s="104" t="s">
        <v>53</v>
      </c>
      <c r="K76" s="34"/>
      <c r="L76" s="32"/>
    </row>
    <row r="77" spans="2:12" s="1" customFormat="1" ht="14.4" customHeight="1" x14ac:dyDescent="0.2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2"/>
    </row>
    <row r="81" spans="2:12" s="1" customFormat="1" ht="6.9" customHeight="1" x14ac:dyDescent="0.2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2"/>
    </row>
    <row r="82" spans="2:12" s="1" customFormat="1" ht="24.9" customHeight="1" x14ac:dyDescent="0.2">
      <c r="B82" s="32"/>
      <c r="C82" s="21" t="s">
        <v>157</v>
      </c>
      <c r="L82" s="32"/>
    </row>
    <row r="83" spans="2:12" s="1" customFormat="1" ht="6.9" customHeight="1" x14ac:dyDescent="0.2">
      <c r="B83" s="32"/>
      <c r="L83" s="32"/>
    </row>
    <row r="84" spans="2:12" s="1" customFormat="1" ht="12" customHeight="1" x14ac:dyDescent="0.2">
      <c r="B84" s="32"/>
      <c r="C84" s="27" t="s">
        <v>16</v>
      </c>
      <c r="L84" s="32"/>
    </row>
    <row r="85" spans="2:12" s="1" customFormat="1" ht="16.5" customHeight="1" x14ac:dyDescent="0.2">
      <c r="B85" s="32"/>
      <c r="E85" s="239" t="str">
        <f>E7</f>
        <v>Stavební úpravy MK v ul. Na Chmelnici a části ul. Vrchlickéhé v Třeboni</v>
      </c>
      <c r="F85" s="240"/>
      <c r="G85" s="240"/>
      <c r="H85" s="240"/>
      <c r="L85" s="32"/>
    </row>
    <row r="86" spans="2:12" ht="12" customHeight="1" x14ac:dyDescent="0.2">
      <c r="B86" s="20"/>
      <c r="C86" s="27" t="s">
        <v>155</v>
      </c>
      <c r="L86" s="20"/>
    </row>
    <row r="87" spans="2:12" s="1" customFormat="1" ht="16.5" customHeight="1" x14ac:dyDescent="0.2">
      <c r="B87" s="32"/>
      <c r="E87" s="239" t="s">
        <v>1773</v>
      </c>
      <c r="F87" s="238"/>
      <c r="G87" s="238"/>
      <c r="H87" s="238"/>
      <c r="L87" s="32"/>
    </row>
    <row r="88" spans="2:12" s="1" customFormat="1" ht="12" customHeight="1" x14ac:dyDescent="0.2">
      <c r="B88" s="32"/>
      <c r="C88" s="27" t="s">
        <v>1450</v>
      </c>
      <c r="L88" s="32"/>
    </row>
    <row r="89" spans="2:12" s="1" customFormat="1" ht="16.5" customHeight="1" x14ac:dyDescent="0.2">
      <c r="B89" s="32"/>
      <c r="E89" s="225" t="str">
        <f>E11</f>
        <v>302b - Splašková kanalizace, ulice Na Chmelnici</v>
      </c>
      <c r="F89" s="238"/>
      <c r="G89" s="238"/>
      <c r="H89" s="238"/>
      <c r="L89" s="32"/>
    </row>
    <row r="90" spans="2:12" s="1" customFormat="1" ht="6.9" customHeight="1" x14ac:dyDescent="0.2">
      <c r="B90" s="32"/>
      <c r="L90" s="32"/>
    </row>
    <row r="91" spans="2:12" s="1" customFormat="1" ht="12" customHeight="1" x14ac:dyDescent="0.2">
      <c r="B91" s="32"/>
      <c r="C91" s="27" t="s">
        <v>20</v>
      </c>
      <c r="F91" s="25" t="str">
        <f>F14</f>
        <v>Třeboň</v>
      </c>
      <c r="I91" s="27" t="s">
        <v>22</v>
      </c>
      <c r="J91" s="52" t="str">
        <f>IF(J14="","",J14)</f>
        <v>6. 6. 2024</v>
      </c>
      <c r="L91" s="32"/>
    </row>
    <row r="92" spans="2:12" s="1" customFormat="1" ht="6.9" customHeight="1" x14ac:dyDescent="0.2">
      <c r="B92" s="32"/>
      <c r="L92" s="32"/>
    </row>
    <row r="93" spans="2:12" s="1" customFormat="1" ht="15.15" customHeight="1" x14ac:dyDescent="0.2">
      <c r="B93" s="32"/>
      <c r="C93" s="27" t="s">
        <v>24</v>
      </c>
      <c r="F93" s="25" t="str">
        <f>E17</f>
        <v>Město Třeboň</v>
      </c>
      <c r="I93" s="27" t="s">
        <v>30</v>
      </c>
      <c r="J93" s="30" t="str">
        <f>E23</f>
        <v>WAY project s.r.o.</v>
      </c>
      <c r="L93" s="32"/>
    </row>
    <row r="94" spans="2:12" s="1" customFormat="1" ht="15.15" customHeight="1" x14ac:dyDescent="0.2">
      <c r="B94" s="32"/>
      <c r="C94" s="27" t="s">
        <v>28</v>
      </c>
      <c r="F94" s="25" t="str">
        <f>IF(E20="","",E20)</f>
        <v>Vyplň údaj</v>
      </c>
      <c r="I94" s="27" t="s">
        <v>34</v>
      </c>
      <c r="J94" s="30" t="str">
        <f>E26</f>
        <v xml:space="preserve"> </v>
      </c>
      <c r="L94" s="32"/>
    </row>
    <row r="95" spans="2:12" s="1" customFormat="1" ht="10.35" customHeight="1" x14ac:dyDescent="0.2">
      <c r="B95" s="32"/>
      <c r="L95" s="32"/>
    </row>
    <row r="96" spans="2:12" s="1" customFormat="1" ht="29.25" customHeight="1" x14ac:dyDescent="0.2">
      <c r="B96" s="32"/>
      <c r="C96" s="105" t="s">
        <v>158</v>
      </c>
      <c r="D96" s="97"/>
      <c r="E96" s="97"/>
      <c r="F96" s="97"/>
      <c r="G96" s="97"/>
      <c r="H96" s="97"/>
      <c r="I96" s="97"/>
      <c r="J96" s="106" t="s">
        <v>159</v>
      </c>
      <c r="K96" s="97"/>
      <c r="L96" s="32"/>
    </row>
    <row r="97" spans="2:47" s="1" customFormat="1" ht="10.35" customHeight="1" x14ac:dyDescent="0.2">
      <c r="B97" s="32"/>
      <c r="L97" s="32"/>
    </row>
    <row r="98" spans="2:47" s="1" customFormat="1" ht="22.95" customHeight="1" x14ac:dyDescent="0.2">
      <c r="B98" s="32"/>
      <c r="C98" s="107" t="s">
        <v>160</v>
      </c>
      <c r="J98" s="66">
        <f>J127</f>
        <v>0</v>
      </c>
      <c r="L98" s="32"/>
      <c r="AU98" s="17" t="s">
        <v>161</v>
      </c>
    </row>
    <row r="99" spans="2:47" s="8" customFormat="1" ht="24.9" customHeight="1" x14ac:dyDescent="0.2">
      <c r="B99" s="108"/>
      <c r="D99" s="109" t="s">
        <v>282</v>
      </c>
      <c r="E99" s="110"/>
      <c r="F99" s="110"/>
      <c r="G99" s="110"/>
      <c r="H99" s="110"/>
      <c r="I99" s="110"/>
      <c r="J99" s="111">
        <f>J128</f>
        <v>0</v>
      </c>
      <c r="L99" s="108"/>
    </row>
    <row r="100" spans="2:47" s="9" customFormat="1" ht="19.95" customHeight="1" x14ac:dyDescent="0.2">
      <c r="B100" s="112"/>
      <c r="D100" s="113" t="s">
        <v>283</v>
      </c>
      <c r="E100" s="114"/>
      <c r="F100" s="114"/>
      <c r="G100" s="114"/>
      <c r="H100" s="114"/>
      <c r="I100" s="114"/>
      <c r="J100" s="115">
        <f>J129</f>
        <v>0</v>
      </c>
      <c r="L100" s="112"/>
    </row>
    <row r="101" spans="2:47" s="9" customFormat="1" ht="19.95" customHeight="1" x14ac:dyDescent="0.2">
      <c r="B101" s="112"/>
      <c r="D101" s="113" t="s">
        <v>983</v>
      </c>
      <c r="E101" s="114"/>
      <c r="F101" s="114"/>
      <c r="G101" s="114"/>
      <c r="H101" s="114"/>
      <c r="I101" s="114"/>
      <c r="J101" s="115">
        <f>J190</f>
        <v>0</v>
      </c>
      <c r="L101" s="112"/>
    </row>
    <row r="102" spans="2:47" s="9" customFormat="1" ht="19.95" customHeight="1" x14ac:dyDescent="0.2">
      <c r="B102" s="112"/>
      <c r="D102" s="113" t="s">
        <v>285</v>
      </c>
      <c r="E102" s="114"/>
      <c r="F102" s="114"/>
      <c r="G102" s="114"/>
      <c r="H102" s="114"/>
      <c r="I102" s="114"/>
      <c r="J102" s="115">
        <f>J199</f>
        <v>0</v>
      </c>
      <c r="L102" s="112"/>
    </row>
    <row r="103" spans="2:47" s="9" customFormat="1" ht="19.95" customHeight="1" x14ac:dyDescent="0.2">
      <c r="B103" s="112"/>
      <c r="D103" s="113" t="s">
        <v>287</v>
      </c>
      <c r="E103" s="114"/>
      <c r="F103" s="114"/>
      <c r="G103" s="114"/>
      <c r="H103" s="114"/>
      <c r="I103" s="114"/>
      <c r="J103" s="115">
        <f>J213</f>
        <v>0</v>
      </c>
      <c r="L103" s="112"/>
    </row>
    <row r="104" spans="2:47" s="9" customFormat="1" ht="19.95" customHeight="1" x14ac:dyDescent="0.2">
      <c r="B104" s="112"/>
      <c r="D104" s="113" t="s">
        <v>289</v>
      </c>
      <c r="E104" s="114"/>
      <c r="F104" s="114"/>
      <c r="G104" s="114"/>
      <c r="H104" s="114"/>
      <c r="I104" s="114"/>
      <c r="J104" s="115">
        <f>J276</f>
        <v>0</v>
      </c>
      <c r="L104" s="112"/>
    </row>
    <row r="105" spans="2:47" s="9" customFormat="1" ht="19.95" customHeight="1" x14ac:dyDescent="0.2">
      <c r="B105" s="112"/>
      <c r="D105" s="113" t="s">
        <v>290</v>
      </c>
      <c r="E105" s="114"/>
      <c r="F105" s="114"/>
      <c r="G105" s="114"/>
      <c r="H105" s="114"/>
      <c r="I105" s="114"/>
      <c r="J105" s="115">
        <f>J296</f>
        <v>0</v>
      </c>
      <c r="L105" s="112"/>
    </row>
    <row r="106" spans="2:47" s="1" customFormat="1" ht="21.75" customHeight="1" x14ac:dyDescent="0.2">
      <c r="B106" s="32"/>
      <c r="L106" s="32"/>
    </row>
    <row r="107" spans="2:47" s="1" customFormat="1" ht="6.9" customHeight="1" x14ac:dyDescent="0.2">
      <c r="B107" s="44"/>
      <c r="C107" s="45"/>
      <c r="D107" s="45"/>
      <c r="E107" s="45"/>
      <c r="F107" s="45"/>
      <c r="G107" s="45"/>
      <c r="H107" s="45"/>
      <c r="I107" s="45"/>
      <c r="J107" s="45"/>
      <c r="K107" s="45"/>
      <c r="L107" s="32"/>
    </row>
    <row r="111" spans="2:47" s="1" customFormat="1" ht="6.9" customHeight="1" x14ac:dyDescent="0.2">
      <c r="B111" s="46"/>
      <c r="C111" s="47"/>
      <c r="D111" s="47"/>
      <c r="E111" s="47"/>
      <c r="F111" s="47"/>
      <c r="G111" s="47"/>
      <c r="H111" s="47"/>
      <c r="I111" s="47"/>
      <c r="J111" s="47"/>
      <c r="K111" s="47"/>
      <c r="L111" s="32"/>
    </row>
    <row r="112" spans="2:47" s="1" customFormat="1" ht="24.9" customHeight="1" x14ac:dyDescent="0.2">
      <c r="B112" s="32"/>
      <c r="C112" s="21" t="s">
        <v>169</v>
      </c>
      <c r="L112" s="32"/>
    </row>
    <row r="113" spans="2:63" s="1" customFormat="1" ht="6.9" customHeight="1" x14ac:dyDescent="0.2">
      <c r="B113" s="32"/>
      <c r="L113" s="32"/>
    </row>
    <row r="114" spans="2:63" s="1" customFormat="1" ht="12" customHeight="1" x14ac:dyDescent="0.2">
      <c r="B114" s="32"/>
      <c r="C114" s="27" t="s">
        <v>16</v>
      </c>
      <c r="L114" s="32"/>
    </row>
    <row r="115" spans="2:63" s="1" customFormat="1" ht="16.5" customHeight="1" x14ac:dyDescent="0.2">
      <c r="B115" s="32"/>
      <c r="E115" s="239" t="str">
        <f>E7</f>
        <v>Stavební úpravy MK v ul. Na Chmelnici a části ul. Vrchlickéhé v Třeboni</v>
      </c>
      <c r="F115" s="240"/>
      <c r="G115" s="240"/>
      <c r="H115" s="240"/>
      <c r="L115" s="32"/>
    </row>
    <row r="116" spans="2:63" ht="12" customHeight="1" x14ac:dyDescent="0.2">
      <c r="B116" s="20"/>
      <c r="C116" s="27" t="s">
        <v>155</v>
      </c>
      <c r="L116" s="20"/>
    </row>
    <row r="117" spans="2:63" s="1" customFormat="1" ht="16.5" customHeight="1" x14ac:dyDescent="0.2">
      <c r="B117" s="32"/>
      <c r="E117" s="239" t="s">
        <v>1773</v>
      </c>
      <c r="F117" s="238"/>
      <c r="G117" s="238"/>
      <c r="H117" s="238"/>
      <c r="L117" s="32"/>
    </row>
    <row r="118" spans="2:63" s="1" customFormat="1" ht="12" customHeight="1" x14ac:dyDescent="0.2">
      <c r="B118" s="32"/>
      <c r="C118" s="27" t="s">
        <v>1450</v>
      </c>
      <c r="L118" s="32"/>
    </row>
    <row r="119" spans="2:63" s="1" customFormat="1" ht="16.5" customHeight="1" x14ac:dyDescent="0.2">
      <c r="B119" s="32"/>
      <c r="E119" s="225" t="str">
        <f>E11</f>
        <v>302b - Splašková kanalizace, ulice Na Chmelnici</v>
      </c>
      <c r="F119" s="238"/>
      <c r="G119" s="238"/>
      <c r="H119" s="238"/>
      <c r="L119" s="32"/>
    </row>
    <row r="120" spans="2:63" s="1" customFormat="1" ht="6.9" customHeight="1" x14ac:dyDescent="0.2">
      <c r="B120" s="32"/>
      <c r="L120" s="32"/>
    </row>
    <row r="121" spans="2:63" s="1" customFormat="1" ht="12" customHeight="1" x14ac:dyDescent="0.2">
      <c r="B121" s="32"/>
      <c r="C121" s="27" t="s">
        <v>20</v>
      </c>
      <c r="F121" s="25" t="str">
        <f>F14</f>
        <v>Třeboň</v>
      </c>
      <c r="I121" s="27" t="s">
        <v>22</v>
      </c>
      <c r="J121" s="52" t="str">
        <f>IF(J14="","",J14)</f>
        <v>6. 6. 2024</v>
      </c>
      <c r="L121" s="32"/>
    </row>
    <row r="122" spans="2:63" s="1" customFormat="1" ht="6.9" customHeight="1" x14ac:dyDescent="0.2">
      <c r="B122" s="32"/>
      <c r="L122" s="32"/>
    </row>
    <row r="123" spans="2:63" s="1" customFormat="1" ht="15.15" customHeight="1" x14ac:dyDescent="0.2">
      <c r="B123" s="32"/>
      <c r="C123" s="27" t="s">
        <v>24</v>
      </c>
      <c r="F123" s="25" t="str">
        <f>E17</f>
        <v>Město Třeboň</v>
      </c>
      <c r="I123" s="27" t="s">
        <v>30</v>
      </c>
      <c r="J123" s="30" t="str">
        <f>E23</f>
        <v>WAY project s.r.o.</v>
      </c>
      <c r="L123" s="32"/>
    </row>
    <row r="124" spans="2:63" s="1" customFormat="1" ht="15.15" customHeight="1" x14ac:dyDescent="0.2">
      <c r="B124" s="32"/>
      <c r="C124" s="27" t="s">
        <v>28</v>
      </c>
      <c r="F124" s="25" t="str">
        <f>IF(E20="","",E20)</f>
        <v>Vyplň údaj</v>
      </c>
      <c r="I124" s="27" t="s">
        <v>34</v>
      </c>
      <c r="J124" s="30" t="str">
        <f>E26</f>
        <v xml:space="preserve"> </v>
      </c>
      <c r="L124" s="32"/>
    </row>
    <row r="125" spans="2:63" s="1" customFormat="1" ht="10.35" customHeight="1" x14ac:dyDescent="0.2">
      <c r="B125" s="32"/>
      <c r="L125" s="32"/>
    </row>
    <row r="126" spans="2:63" s="10" customFormat="1" ht="29.25" customHeight="1" x14ac:dyDescent="0.2">
      <c r="B126" s="116"/>
      <c r="C126" s="117" t="s">
        <v>170</v>
      </c>
      <c r="D126" s="118" t="s">
        <v>62</v>
      </c>
      <c r="E126" s="118" t="s">
        <v>58</v>
      </c>
      <c r="F126" s="118" t="s">
        <v>59</v>
      </c>
      <c r="G126" s="118" t="s">
        <v>171</v>
      </c>
      <c r="H126" s="118" t="s">
        <v>172</v>
      </c>
      <c r="I126" s="118" t="s">
        <v>173</v>
      </c>
      <c r="J126" s="118" t="s">
        <v>159</v>
      </c>
      <c r="K126" s="119" t="s">
        <v>174</v>
      </c>
      <c r="L126" s="116"/>
      <c r="M126" s="59" t="s">
        <v>1</v>
      </c>
      <c r="N126" s="60" t="s">
        <v>41</v>
      </c>
      <c r="O126" s="60" t="s">
        <v>175</v>
      </c>
      <c r="P126" s="60" t="s">
        <v>176</v>
      </c>
      <c r="Q126" s="60" t="s">
        <v>177</v>
      </c>
      <c r="R126" s="60" t="s">
        <v>178</v>
      </c>
      <c r="S126" s="60" t="s">
        <v>179</v>
      </c>
      <c r="T126" s="61" t="s">
        <v>180</v>
      </c>
    </row>
    <row r="127" spans="2:63" s="1" customFormat="1" ht="22.95" customHeight="1" x14ac:dyDescent="0.3">
      <c r="B127" s="32"/>
      <c r="C127" s="64" t="s">
        <v>181</v>
      </c>
      <c r="J127" s="120">
        <f>BK127</f>
        <v>0</v>
      </c>
      <c r="L127" s="32"/>
      <c r="M127" s="62"/>
      <c r="N127" s="53"/>
      <c r="O127" s="53"/>
      <c r="P127" s="121">
        <f>P128</f>
        <v>0</v>
      </c>
      <c r="Q127" s="53"/>
      <c r="R127" s="121">
        <f>R128</f>
        <v>161.4933427</v>
      </c>
      <c r="S127" s="53"/>
      <c r="T127" s="122">
        <f>T128</f>
        <v>2.4899999999999998</v>
      </c>
      <c r="AT127" s="17" t="s">
        <v>76</v>
      </c>
      <c r="AU127" s="17" t="s">
        <v>161</v>
      </c>
      <c r="BK127" s="123">
        <f>BK128</f>
        <v>0</v>
      </c>
    </row>
    <row r="128" spans="2:63" s="11" customFormat="1" ht="25.95" customHeight="1" x14ac:dyDescent="0.25">
      <c r="B128" s="124"/>
      <c r="D128" s="125" t="s">
        <v>76</v>
      </c>
      <c r="E128" s="126" t="s">
        <v>291</v>
      </c>
      <c r="F128" s="126" t="s">
        <v>292</v>
      </c>
      <c r="I128" s="127"/>
      <c r="J128" s="128">
        <f>BK128</f>
        <v>0</v>
      </c>
      <c r="L128" s="124"/>
      <c r="M128" s="129"/>
      <c r="P128" s="130">
        <f>P129+P190+P199+P213+P276+P296</f>
        <v>0</v>
      </c>
      <c r="R128" s="130">
        <f>R129+R190+R199+R213+R276+R296</f>
        <v>161.4933427</v>
      </c>
      <c r="T128" s="131">
        <f>T129+T190+T199+T213+T276+T296</f>
        <v>2.4899999999999998</v>
      </c>
      <c r="AR128" s="125" t="s">
        <v>85</v>
      </c>
      <c r="AT128" s="132" t="s">
        <v>76</v>
      </c>
      <c r="AU128" s="132" t="s">
        <v>77</v>
      </c>
      <c r="AY128" s="125" t="s">
        <v>185</v>
      </c>
      <c r="BK128" s="133">
        <f>BK129+BK190+BK199+BK213+BK276+BK296</f>
        <v>0</v>
      </c>
    </row>
    <row r="129" spans="2:65" s="11" customFormat="1" ht="22.95" customHeight="1" x14ac:dyDescent="0.25">
      <c r="B129" s="124"/>
      <c r="D129" s="125" t="s">
        <v>76</v>
      </c>
      <c r="E129" s="134" t="s">
        <v>85</v>
      </c>
      <c r="F129" s="134" t="s">
        <v>293</v>
      </c>
      <c r="I129" s="127"/>
      <c r="J129" s="135">
        <f>BK129</f>
        <v>0</v>
      </c>
      <c r="L129" s="124"/>
      <c r="M129" s="129"/>
      <c r="P129" s="130">
        <f>SUM(P130:P189)</f>
        <v>0</v>
      </c>
      <c r="R129" s="130">
        <f>SUM(R130:R189)</f>
        <v>148.63027149999999</v>
      </c>
      <c r="T129" s="131">
        <f>SUM(T130:T189)</f>
        <v>0</v>
      </c>
      <c r="AR129" s="125" t="s">
        <v>85</v>
      </c>
      <c r="AT129" s="132" t="s">
        <v>76</v>
      </c>
      <c r="AU129" s="132" t="s">
        <v>85</v>
      </c>
      <c r="AY129" s="125" t="s">
        <v>185</v>
      </c>
      <c r="BK129" s="133">
        <f>SUM(BK130:BK189)</f>
        <v>0</v>
      </c>
    </row>
    <row r="130" spans="2:65" s="1" customFormat="1" ht="16.5" customHeight="1" x14ac:dyDescent="0.2">
      <c r="B130" s="32"/>
      <c r="C130" s="136" t="s">
        <v>85</v>
      </c>
      <c r="D130" s="136" t="s">
        <v>191</v>
      </c>
      <c r="E130" s="137" t="s">
        <v>1452</v>
      </c>
      <c r="F130" s="138" t="s">
        <v>1453</v>
      </c>
      <c r="G130" s="139" t="s">
        <v>1454</v>
      </c>
      <c r="H130" s="140">
        <v>80</v>
      </c>
      <c r="I130" s="141"/>
      <c r="J130" s="142">
        <f>ROUND(I130*H130,2)</f>
        <v>0</v>
      </c>
      <c r="K130" s="138" t="s">
        <v>195</v>
      </c>
      <c r="L130" s="32"/>
      <c r="M130" s="143" t="s">
        <v>1</v>
      </c>
      <c r="N130" s="144" t="s">
        <v>42</v>
      </c>
      <c r="P130" s="145">
        <f>O130*H130</f>
        <v>0</v>
      </c>
      <c r="Q130" s="145">
        <v>4.0000000000000003E-5</v>
      </c>
      <c r="R130" s="145">
        <f>Q130*H130</f>
        <v>3.2000000000000002E-3</v>
      </c>
      <c r="S130" s="145">
        <v>0</v>
      </c>
      <c r="T130" s="146">
        <f>S130*H130</f>
        <v>0</v>
      </c>
      <c r="AR130" s="147" t="s">
        <v>184</v>
      </c>
      <c r="AT130" s="147" t="s">
        <v>191</v>
      </c>
      <c r="AU130" s="147" t="s">
        <v>87</v>
      </c>
      <c r="AY130" s="17" t="s">
        <v>185</v>
      </c>
      <c r="BE130" s="148">
        <f>IF(N130="základní",J130,0)</f>
        <v>0</v>
      </c>
      <c r="BF130" s="148">
        <f>IF(N130="snížená",J130,0)</f>
        <v>0</v>
      </c>
      <c r="BG130" s="148">
        <f>IF(N130="zákl. přenesená",J130,0)</f>
        <v>0</v>
      </c>
      <c r="BH130" s="148">
        <f>IF(N130="sníž. přenesená",J130,0)</f>
        <v>0</v>
      </c>
      <c r="BI130" s="148">
        <f>IF(N130="nulová",J130,0)</f>
        <v>0</v>
      </c>
      <c r="BJ130" s="17" t="s">
        <v>85</v>
      </c>
      <c r="BK130" s="148">
        <f>ROUND(I130*H130,2)</f>
        <v>0</v>
      </c>
      <c r="BL130" s="17" t="s">
        <v>184</v>
      </c>
      <c r="BM130" s="147" t="s">
        <v>1776</v>
      </c>
    </row>
    <row r="131" spans="2:65" s="1" customFormat="1" x14ac:dyDescent="0.2">
      <c r="B131" s="32"/>
      <c r="D131" s="149" t="s">
        <v>198</v>
      </c>
      <c r="F131" s="150" t="s">
        <v>1456</v>
      </c>
      <c r="I131" s="151"/>
      <c r="L131" s="32"/>
      <c r="M131" s="152"/>
      <c r="T131" s="56"/>
      <c r="AT131" s="17" t="s">
        <v>198</v>
      </c>
      <c r="AU131" s="17" t="s">
        <v>87</v>
      </c>
    </row>
    <row r="132" spans="2:65" s="12" customFormat="1" x14ac:dyDescent="0.2">
      <c r="B132" s="153"/>
      <c r="D132" s="149" t="s">
        <v>199</v>
      </c>
      <c r="E132" s="154" t="s">
        <v>1</v>
      </c>
      <c r="F132" s="155" t="s">
        <v>1457</v>
      </c>
      <c r="H132" s="154" t="s">
        <v>1</v>
      </c>
      <c r="I132" s="156"/>
      <c r="L132" s="153"/>
      <c r="M132" s="157"/>
      <c r="T132" s="158"/>
      <c r="AT132" s="154" t="s">
        <v>199</v>
      </c>
      <c r="AU132" s="154" t="s">
        <v>87</v>
      </c>
      <c r="AV132" s="12" t="s">
        <v>85</v>
      </c>
      <c r="AW132" s="12" t="s">
        <v>33</v>
      </c>
      <c r="AX132" s="12" t="s">
        <v>77</v>
      </c>
      <c r="AY132" s="154" t="s">
        <v>185</v>
      </c>
    </row>
    <row r="133" spans="2:65" s="13" customFormat="1" x14ac:dyDescent="0.2">
      <c r="B133" s="159"/>
      <c r="D133" s="149" t="s">
        <v>199</v>
      </c>
      <c r="E133" s="160" t="s">
        <v>1</v>
      </c>
      <c r="F133" s="161" t="s">
        <v>1458</v>
      </c>
      <c r="H133" s="162">
        <v>80</v>
      </c>
      <c r="I133" s="163"/>
      <c r="L133" s="159"/>
      <c r="M133" s="164"/>
      <c r="T133" s="165"/>
      <c r="AT133" s="160" t="s">
        <v>199</v>
      </c>
      <c r="AU133" s="160" t="s">
        <v>87</v>
      </c>
      <c r="AV133" s="13" t="s">
        <v>87</v>
      </c>
      <c r="AW133" s="13" t="s">
        <v>33</v>
      </c>
      <c r="AX133" s="13" t="s">
        <v>85</v>
      </c>
      <c r="AY133" s="160" t="s">
        <v>185</v>
      </c>
    </row>
    <row r="134" spans="2:65" s="1" customFormat="1" ht="21.75" customHeight="1" x14ac:dyDescent="0.2">
      <c r="B134" s="32"/>
      <c r="C134" s="136" t="s">
        <v>87</v>
      </c>
      <c r="D134" s="136" t="s">
        <v>191</v>
      </c>
      <c r="E134" s="137" t="s">
        <v>1459</v>
      </c>
      <c r="F134" s="138" t="s">
        <v>1460</v>
      </c>
      <c r="G134" s="139" t="s">
        <v>382</v>
      </c>
      <c r="H134" s="140">
        <v>124.67</v>
      </c>
      <c r="I134" s="141"/>
      <c r="J134" s="142">
        <f>ROUND(I134*H134,2)</f>
        <v>0</v>
      </c>
      <c r="K134" s="138" t="s">
        <v>195</v>
      </c>
      <c r="L134" s="32"/>
      <c r="M134" s="143" t="s">
        <v>1</v>
      </c>
      <c r="N134" s="144" t="s">
        <v>42</v>
      </c>
      <c r="P134" s="145">
        <f>O134*H134</f>
        <v>0</v>
      </c>
      <c r="Q134" s="145">
        <v>0</v>
      </c>
      <c r="R134" s="145">
        <f>Q134*H134</f>
        <v>0</v>
      </c>
      <c r="S134" s="145">
        <v>0</v>
      </c>
      <c r="T134" s="146">
        <f>S134*H134</f>
        <v>0</v>
      </c>
      <c r="AR134" s="147" t="s">
        <v>184</v>
      </c>
      <c r="AT134" s="147" t="s">
        <v>191</v>
      </c>
      <c r="AU134" s="147" t="s">
        <v>87</v>
      </c>
      <c r="AY134" s="17" t="s">
        <v>185</v>
      </c>
      <c r="BE134" s="148">
        <f>IF(N134="základní",J134,0)</f>
        <v>0</v>
      </c>
      <c r="BF134" s="148">
        <f>IF(N134="snížená",J134,0)</f>
        <v>0</v>
      </c>
      <c r="BG134" s="148">
        <f>IF(N134="zákl. přenesená",J134,0)</f>
        <v>0</v>
      </c>
      <c r="BH134" s="148">
        <f>IF(N134="sníž. přenesená",J134,0)</f>
        <v>0</v>
      </c>
      <c r="BI134" s="148">
        <f>IF(N134="nulová",J134,0)</f>
        <v>0</v>
      </c>
      <c r="BJ134" s="17" t="s">
        <v>85</v>
      </c>
      <c r="BK134" s="148">
        <f>ROUND(I134*H134,2)</f>
        <v>0</v>
      </c>
      <c r="BL134" s="17" t="s">
        <v>184</v>
      </c>
      <c r="BM134" s="147" t="s">
        <v>1777</v>
      </c>
    </row>
    <row r="135" spans="2:65" s="1" customFormat="1" ht="19.2" x14ac:dyDescent="0.2">
      <c r="B135" s="32"/>
      <c r="D135" s="149" t="s">
        <v>198</v>
      </c>
      <c r="F135" s="150" t="s">
        <v>1462</v>
      </c>
      <c r="I135" s="151"/>
      <c r="L135" s="32"/>
      <c r="M135" s="152"/>
      <c r="T135" s="56"/>
      <c r="AT135" s="17" t="s">
        <v>198</v>
      </c>
      <c r="AU135" s="17" t="s">
        <v>87</v>
      </c>
    </row>
    <row r="136" spans="2:65" s="13" customFormat="1" x14ac:dyDescent="0.2">
      <c r="B136" s="159"/>
      <c r="D136" s="149" t="s">
        <v>199</v>
      </c>
      <c r="E136" s="160" t="s">
        <v>1</v>
      </c>
      <c r="F136" s="161" t="s">
        <v>1965</v>
      </c>
      <c r="H136" s="162">
        <v>124.67</v>
      </c>
      <c r="I136" s="163"/>
      <c r="L136" s="159"/>
      <c r="M136" s="164"/>
      <c r="T136" s="165"/>
      <c r="AT136" s="160" t="s">
        <v>199</v>
      </c>
      <c r="AU136" s="160" t="s">
        <v>87</v>
      </c>
      <c r="AV136" s="13" t="s">
        <v>87</v>
      </c>
      <c r="AW136" s="13" t="s">
        <v>33</v>
      </c>
      <c r="AX136" s="13" t="s">
        <v>85</v>
      </c>
      <c r="AY136" s="160" t="s">
        <v>185</v>
      </c>
    </row>
    <row r="137" spans="2:65" s="12" customFormat="1" x14ac:dyDescent="0.2">
      <c r="B137" s="153"/>
      <c r="D137" s="149" t="s">
        <v>199</v>
      </c>
      <c r="E137" s="154" t="s">
        <v>1</v>
      </c>
      <c r="F137" s="155" t="s">
        <v>1464</v>
      </c>
      <c r="H137" s="154" t="s">
        <v>1</v>
      </c>
      <c r="I137" s="156"/>
      <c r="L137" s="153"/>
      <c r="M137" s="157"/>
      <c r="T137" s="158"/>
      <c r="AT137" s="154" t="s">
        <v>199</v>
      </c>
      <c r="AU137" s="154" t="s">
        <v>87</v>
      </c>
      <c r="AV137" s="12" t="s">
        <v>85</v>
      </c>
      <c r="AW137" s="12" t="s">
        <v>33</v>
      </c>
      <c r="AX137" s="12" t="s">
        <v>77</v>
      </c>
      <c r="AY137" s="154" t="s">
        <v>185</v>
      </c>
    </row>
    <row r="138" spans="2:65" s="12" customFormat="1" x14ac:dyDescent="0.2">
      <c r="B138" s="153"/>
      <c r="D138" s="149" t="s">
        <v>199</v>
      </c>
      <c r="E138" s="154" t="s">
        <v>1</v>
      </c>
      <c r="F138" s="155" t="s">
        <v>1465</v>
      </c>
      <c r="H138" s="154" t="s">
        <v>1</v>
      </c>
      <c r="I138" s="156"/>
      <c r="L138" s="153"/>
      <c r="M138" s="157"/>
      <c r="T138" s="158"/>
      <c r="AT138" s="154" t="s">
        <v>199</v>
      </c>
      <c r="AU138" s="154" t="s">
        <v>87</v>
      </c>
      <c r="AV138" s="12" t="s">
        <v>85</v>
      </c>
      <c r="AW138" s="12" t="s">
        <v>33</v>
      </c>
      <c r="AX138" s="12" t="s">
        <v>77</v>
      </c>
      <c r="AY138" s="154" t="s">
        <v>185</v>
      </c>
    </row>
    <row r="139" spans="2:65" s="1" customFormat="1" ht="16.5" customHeight="1" x14ac:dyDescent="0.2">
      <c r="B139" s="32"/>
      <c r="C139" s="136" t="s">
        <v>207</v>
      </c>
      <c r="D139" s="136" t="s">
        <v>191</v>
      </c>
      <c r="E139" s="137" t="s">
        <v>1466</v>
      </c>
      <c r="F139" s="138" t="s">
        <v>1467</v>
      </c>
      <c r="G139" s="139" t="s">
        <v>382</v>
      </c>
      <c r="H139" s="140">
        <v>24.934000000000001</v>
      </c>
      <c r="I139" s="141"/>
      <c r="J139" s="142">
        <f>ROUND(I139*H139,2)</f>
        <v>0</v>
      </c>
      <c r="K139" s="138" t="s">
        <v>195</v>
      </c>
      <c r="L139" s="32"/>
      <c r="M139" s="143" t="s">
        <v>1</v>
      </c>
      <c r="N139" s="144" t="s">
        <v>42</v>
      </c>
      <c r="P139" s="145">
        <f>O139*H139</f>
        <v>0</v>
      </c>
      <c r="Q139" s="145">
        <v>0</v>
      </c>
      <c r="R139" s="145">
        <f>Q139*H139</f>
        <v>0</v>
      </c>
      <c r="S139" s="145">
        <v>0</v>
      </c>
      <c r="T139" s="146">
        <f>S139*H139</f>
        <v>0</v>
      </c>
      <c r="AR139" s="147" t="s">
        <v>184</v>
      </c>
      <c r="AT139" s="147" t="s">
        <v>191</v>
      </c>
      <c r="AU139" s="147" t="s">
        <v>87</v>
      </c>
      <c r="AY139" s="17" t="s">
        <v>185</v>
      </c>
      <c r="BE139" s="148">
        <f>IF(N139="základní",J139,0)</f>
        <v>0</v>
      </c>
      <c r="BF139" s="148">
        <f>IF(N139="snížená",J139,0)</f>
        <v>0</v>
      </c>
      <c r="BG139" s="148">
        <f>IF(N139="zákl. přenesená",J139,0)</f>
        <v>0</v>
      </c>
      <c r="BH139" s="148">
        <f>IF(N139="sníž. přenesená",J139,0)</f>
        <v>0</v>
      </c>
      <c r="BI139" s="148">
        <f>IF(N139="nulová",J139,0)</f>
        <v>0</v>
      </c>
      <c r="BJ139" s="17" t="s">
        <v>85</v>
      </c>
      <c r="BK139" s="148">
        <f>ROUND(I139*H139,2)</f>
        <v>0</v>
      </c>
      <c r="BL139" s="17" t="s">
        <v>184</v>
      </c>
      <c r="BM139" s="147" t="s">
        <v>1779</v>
      </c>
    </row>
    <row r="140" spans="2:65" s="1" customFormat="1" ht="19.2" x14ac:dyDescent="0.2">
      <c r="B140" s="32"/>
      <c r="D140" s="149" t="s">
        <v>198</v>
      </c>
      <c r="F140" s="150" t="s">
        <v>1469</v>
      </c>
      <c r="I140" s="151"/>
      <c r="L140" s="32"/>
      <c r="M140" s="152"/>
      <c r="T140" s="56"/>
      <c r="AT140" s="17" t="s">
        <v>198</v>
      </c>
      <c r="AU140" s="17" t="s">
        <v>87</v>
      </c>
    </row>
    <row r="141" spans="2:65" s="12" customFormat="1" x14ac:dyDescent="0.2">
      <c r="B141" s="153"/>
      <c r="D141" s="149" t="s">
        <v>199</v>
      </c>
      <c r="E141" s="154" t="s">
        <v>1</v>
      </c>
      <c r="F141" s="155" t="s">
        <v>1780</v>
      </c>
      <c r="H141" s="154" t="s">
        <v>1</v>
      </c>
      <c r="I141" s="156"/>
      <c r="L141" s="153"/>
      <c r="M141" s="157"/>
      <c r="T141" s="158"/>
      <c r="AT141" s="154" t="s">
        <v>199</v>
      </c>
      <c r="AU141" s="154" t="s">
        <v>87</v>
      </c>
      <c r="AV141" s="12" t="s">
        <v>85</v>
      </c>
      <c r="AW141" s="12" t="s">
        <v>33</v>
      </c>
      <c r="AX141" s="12" t="s">
        <v>77</v>
      </c>
      <c r="AY141" s="154" t="s">
        <v>185</v>
      </c>
    </row>
    <row r="142" spans="2:65" s="13" customFormat="1" x14ac:dyDescent="0.2">
      <c r="B142" s="159"/>
      <c r="D142" s="149" t="s">
        <v>199</v>
      </c>
      <c r="E142" s="160" t="s">
        <v>1</v>
      </c>
      <c r="F142" s="161" t="s">
        <v>1966</v>
      </c>
      <c r="H142" s="162">
        <v>24.934000000000001</v>
      </c>
      <c r="I142" s="163"/>
      <c r="L142" s="159"/>
      <c r="M142" s="164"/>
      <c r="T142" s="165"/>
      <c r="AT142" s="160" t="s">
        <v>199</v>
      </c>
      <c r="AU142" s="160" t="s">
        <v>87</v>
      </c>
      <c r="AV142" s="13" t="s">
        <v>87</v>
      </c>
      <c r="AW142" s="13" t="s">
        <v>33</v>
      </c>
      <c r="AX142" s="13" t="s">
        <v>85</v>
      </c>
      <c r="AY142" s="160" t="s">
        <v>185</v>
      </c>
    </row>
    <row r="143" spans="2:65" s="1" customFormat="1" ht="16.5" customHeight="1" x14ac:dyDescent="0.2">
      <c r="B143" s="32"/>
      <c r="C143" s="136" t="s">
        <v>184</v>
      </c>
      <c r="D143" s="136" t="s">
        <v>191</v>
      </c>
      <c r="E143" s="137" t="s">
        <v>1782</v>
      </c>
      <c r="F143" s="138" t="s">
        <v>1783</v>
      </c>
      <c r="G143" s="139" t="s">
        <v>296</v>
      </c>
      <c r="H143" s="140">
        <v>284.79000000000002</v>
      </c>
      <c r="I143" s="141"/>
      <c r="J143" s="142">
        <f>ROUND(I143*H143,2)</f>
        <v>0</v>
      </c>
      <c r="K143" s="138" t="s">
        <v>195</v>
      </c>
      <c r="L143" s="32"/>
      <c r="M143" s="143" t="s">
        <v>1</v>
      </c>
      <c r="N143" s="144" t="s">
        <v>42</v>
      </c>
      <c r="P143" s="145">
        <f>O143*H143</f>
        <v>0</v>
      </c>
      <c r="Q143" s="145">
        <v>8.4999999999999995E-4</v>
      </c>
      <c r="R143" s="145">
        <f>Q143*H143</f>
        <v>0.2420715</v>
      </c>
      <c r="S143" s="145">
        <v>0</v>
      </c>
      <c r="T143" s="146">
        <f>S143*H143</f>
        <v>0</v>
      </c>
      <c r="AR143" s="147" t="s">
        <v>184</v>
      </c>
      <c r="AT143" s="147" t="s">
        <v>191</v>
      </c>
      <c r="AU143" s="147" t="s">
        <v>87</v>
      </c>
      <c r="AY143" s="17" t="s">
        <v>185</v>
      </c>
      <c r="BE143" s="148">
        <f>IF(N143="základní",J143,0)</f>
        <v>0</v>
      </c>
      <c r="BF143" s="148">
        <f>IF(N143="snížená",J143,0)</f>
        <v>0</v>
      </c>
      <c r="BG143" s="148">
        <f>IF(N143="zákl. přenesená",J143,0)</f>
        <v>0</v>
      </c>
      <c r="BH143" s="148">
        <f>IF(N143="sníž. přenesená",J143,0)</f>
        <v>0</v>
      </c>
      <c r="BI143" s="148">
        <f>IF(N143="nulová",J143,0)</f>
        <v>0</v>
      </c>
      <c r="BJ143" s="17" t="s">
        <v>85</v>
      </c>
      <c r="BK143" s="148">
        <f>ROUND(I143*H143,2)</f>
        <v>0</v>
      </c>
      <c r="BL143" s="17" t="s">
        <v>184</v>
      </c>
      <c r="BM143" s="147" t="s">
        <v>1784</v>
      </c>
    </row>
    <row r="144" spans="2:65" s="1" customFormat="1" x14ac:dyDescent="0.2">
      <c r="B144" s="32"/>
      <c r="D144" s="149" t="s">
        <v>198</v>
      </c>
      <c r="F144" s="150" t="s">
        <v>1785</v>
      </c>
      <c r="I144" s="151"/>
      <c r="L144" s="32"/>
      <c r="M144" s="152"/>
      <c r="T144" s="56"/>
      <c r="AT144" s="17" t="s">
        <v>198</v>
      </c>
      <c r="AU144" s="17" t="s">
        <v>87</v>
      </c>
    </row>
    <row r="145" spans="2:65" s="13" customFormat="1" x14ac:dyDescent="0.2">
      <c r="B145" s="159"/>
      <c r="D145" s="149" t="s">
        <v>199</v>
      </c>
      <c r="E145" s="160" t="s">
        <v>1</v>
      </c>
      <c r="F145" s="161" t="s">
        <v>1967</v>
      </c>
      <c r="H145" s="162">
        <v>284.79000000000002</v>
      </c>
      <c r="I145" s="163"/>
      <c r="L145" s="159"/>
      <c r="M145" s="164"/>
      <c r="T145" s="165"/>
      <c r="AT145" s="160" t="s">
        <v>199</v>
      </c>
      <c r="AU145" s="160" t="s">
        <v>87</v>
      </c>
      <c r="AV145" s="13" t="s">
        <v>87</v>
      </c>
      <c r="AW145" s="13" t="s">
        <v>33</v>
      </c>
      <c r="AX145" s="13" t="s">
        <v>85</v>
      </c>
      <c r="AY145" s="160" t="s">
        <v>185</v>
      </c>
    </row>
    <row r="146" spans="2:65" s="1" customFormat="1" ht="16.5" customHeight="1" x14ac:dyDescent="0.2">
      <c r="B146" s="32"/>
      <c r="C146" s="136" t="s">
        <v>188</v>
      </c>
      <c r="D146" s="136" t="s">
        <v>191</v>
      </c>
      <c r="E146" s="137" t="s">
        <v>1787</v>
      </c>
      <c r="F146" s="138" t="s">
        <v>1788</v>
      </c>
      <c r="G146" s="139" t="s">
        <v>296</v>
      </c>
      <c r="H146" s="140">
        <v>284.79000000000002</v>
      </c>
      <c r="I146" s="141"/>
      <c r="J146" s="142">
        <f>ROUND(I146*H146,2)</f>
        <v>0</v>
      </c>
      <c r="K146" s="138" t="s">
        <v>195</v>
      </c>
      <c r="L146" s="32"/>
      <c r="M146" s="143" t="s">
        <v>1</v>
      </c>
      <c r="N146" s="144" t="s">
        <v>42</v>
      </c>
      <c r="P146" s="145">
        <f>O146*H146</f>
        <v>0</v>
      </c>
      <c r="Q146" s="145">
        <v>0</v>
      </c>
      <c r="R146" s="145">
        <f>Q146*H146</f>
        <v>0</v>
      </c>
      <c r="S146" s="145">
        <v>0</v>
      </c>
      <c r="T146" s="146">
        <f>S146*H146</f>
        <v>0</v>
      </c>
      <c r="AR146" s="147" t="s">
        <v>184</v>
      </c>
      <c r="AT146" s="147" t="s">
        <v>191</v>
      </c>
      <c r="AU146" s="147" t="s">
        <v>87</v>
      </c>
      <c r="AY146" s="17" t="s">
        <v>185</v>
      </c>
      <c r="BE146" s="148">
        <f>IF(N146="základní",J146,0)</f>
        <v>0</v>
      </c>
      <c r="BF146" s="148">
        <f>IF(N146="snížená",J146,0)</f>
        <v>0</v>
      </c>
      <c r="BG146" s="148">
        <f>IF(N146="zákl. přenesená",J146,0)</f>
        <v>0</v>
      </c>
      <c r="BH146" s="148">
        <f>IF(N146="sníž. přenesená",J146,0)</f>
        <v>0</v>
      </c>
      <c r="BI146" s="148">
        <f>IF(N146="nulová",J146,0)</f>
        <v>0</v>
      </c>
      <c r="BJ146" s="17" t="s">
        <v>85</v>
      </c>
      <c r="BK146" s="148">
        <f>ROUND(I146*H146,2)</f>
        <v>0</v>
      </c>
      <c r="BL146" s="17" t="s">
        <v>184</v>
      </c>
      <c r="BM146" s="147" t="s">
        <v>1789</v>
      </c>
    </row>
    <row r="147" spans="2:65" s="1" customFormat="1" ht="19.2" x14ac:dyDescent="0.2">
      <c r="B147" s="32"/>
      <c r="D147" s="149" t="s">
        <v>198</v>
      </c>
      <c r="F147" s="150" t="s">
        <v>1790</v>
      </c>
      <c r="I147" s="151"/>
      <c r="L147" s="32"/>
      <c r="M147" s="152"/>
      <c r="T147" s="56"/>
      <c r="AT147" s="17" t="s">
        <v>198</v>
      </c>
      <c r="AU147" s="17" t="s">
        <v>87</v>
      </c>
    </row>
    <row r="148" spans="2:65" s="13" customFormat="1" x14ac:dyDescent="0.2">
      <c r="B148" s="159"/>
      <c r="D148" s="149" t="s">
        <v>199</v>
      </c>
      <c r="E148" s="160" t="s">
        <v>1</v>
      </c>
      <c r="F148" s="161" t="s">
        <v>1968</v>
      </c>
      <c r="H148" s="162">
        <v>284.79000000000002</v>
      </c>
      <c r="I148" s="163"/>
      <c r="L148" s="159"/>
      <c r="M148" s="164"/>
      <c r="T148" s="165"/>
      <c r="AT148" s="160" t="s">
        <v>199</v>
      </c>
      <c r="AU148" s="160" t="s">
        <v>87</v>
      </c>
      <c r="AV148" s="13" t="s">
        <v>87</v>
      </c>
      <c r="AW148" s="13" t="s">
        <v>33</v>
      </c>
      <c r="AX148" s="13" t="s">
        <v>85</v>
      </c>
      <c r="AY148" s="160" t="s">
        <v>185</v>
      </c>
    </row>
    <row r="149" spans="2:65" s="1" customFormat="1" ht="21.75" customHeight="1" x14ac:dyDescent="0.2">
      <c r="B149" s="32"/>
      <c r="C149" s="136" t="s">
        <v>225</v>
      </c>
      <c r="D149" s="136" t="s">
        <v>191</v>
      </c>
      <c r="E149" s="137" t="s">
        <v>425</v>
      </c>
      <c r="F149" s="138" t="s">
        <v>426</v>
      </c>
      <c r="G149" s="139" t="s">
        <v>382</v>
      </c>
      <c r="H149" s="140">
        <v>124.67</v>
      </c>
      <c r="I149" s="141"/>
      <c r="J149" s="142">
        <f>ROUND(I149*H149,2)</f>
        <v>0</v>
      </c>
      <c r="K149" s="138" t="s">
        <v>195</v>
      </c>
      <c r="L149" s="32"/>
      <c r="M149" s="143" t="s">
        <v>1</v>
      </c>
      <c r="N149" s="144" t="s">
        <v>42</v>
      </c>
      <c r="P149" s="145">
        <f>O149*H149</f>
        <v>0</v>
      </c>
      <c r="Q149" s="145">
        <v>0</v>
      </c>
      <c r="R149" s="145">
        <f>Q149*H149</f>
        <v>0</v>
      </c>
      <c r="S149" s="145">
        <v>0</v>
      </c>
      <c r="T149" s="146">
        <f>S149*H149</f>
        <v>0</v>
      </c>
      <c r="AR149" s="147" t="s">
        <v>184</v>
      </c>
      <c r="AT149" s="147" t="s">
        <v>191</v>
      </c>
      <c r="AU149" s="147" t="s">
        <v>87</v>
      </c>
      <c r="AY149" s="17" t="s">
        <v>185</v>
      </c>
      <c r="BE149" s="148">
        <f>IF(N149="základní",J149,0)</f>
        <v>0</v>
      </c>
      <c r="BF149" s="148">
        <f>IF(N149="snížená",J149,0)</f>
        <v>0</v>
      </c>
      <c r="BG149" s="148">
        <f>IF(N149="zákl. přenesená",J149,0)</f>
        <v>0</v>
      </c>
      <c r="BH149" s="148">
        <f>IF(N149="sníž. přenesená",J149,0)</f>
        <v>0</v>
      </c>
      <c r="BI149" s="148">
        <f>IF(N149="nulová",J149,0)</f>
        <v>0</v>
      </c>
      <c r="BJ149" s="17" t="s">
        <v>85</v>
      </c>
      <c r="BK149" s="148">
        <f>ROUND(I149*H149,2)</f>
        <v>0</v>
      </c>
      <c r="BL149" s="17" t="s">
        <v>184</v>
      </c>
      <c r="BM149" s="147" t="s">
        <v>1792</v>
      </c>
    </row>
    <row r="150" spans="2:65" s="1" customFormat="1" ht="19.2" x14ac:dyDescent="0.2">
      <c r="B150" s="32"/>
      <c r="D150" s="149" t="s">
        <v>198</v>
      </c>
      <c r="F150" s="150" t="s">
        <v>428</v>
      </c>
      <c r="I150" s="151"/>
      <c r="L150" s="32"/>
      <c r="M150" s="152"/>
      <c r="T150" s="56"/>
      <c r="AT150" s="17" t="s">
        <v>198</v>
      </c>
      <c r="AU150" s="17" t="s">
        <v>87</v>
      </c>
    </row>
    <row r="151" spans="2:65" s="12" customFormat="1" x14ac:dyDescent="0.2">
      <c r="B151" s="153"/>
      <c r="D151" s="149" t="s">
        <v>199</v>
      </c>
      <c r="E151" s="154" t="s">
        <v>1</v>
      </c>
      <c r="F151" s="155" t="s">
        <v>430</v>
      </c>
      <c r="H151" s="154" t="s">
        <v>1</v>
      </c>
      <c r="I151" s="156"/>
      <c r="L151" s="153"/>
      <c r="M151" s="157"/>
      <c r="T151" s="158"/>
      <c r="AT151" s="154" t="s">
        <v>199</v>
      </c>
      <c r="AU151" s="154" t="s">
        <v>87</v>
      </c>
      <c r="AV151" s="12" t="s">
        <v>85</v>
      </c>
      <c r="AW151" s="12" t="s">
        <v>33</v>
      </c>
      <c r="AX151" s="12" t="s">
        <v>77</v>
      </c>
      <c r="AY151" s="154" t="s">
        <v>185</v>
      </c>
    </row>
    <row r="152" spans="2:65" s="13" customFormat="1" x14ac:dyDescent="0.2">
      <c r="B152" s="159"/>
      <c r="D152" s="149" t="s">
        <v>199</v>
      </c>
      <c r="E152" s="160" t="s">
        <v>1</v>
      </c>
      <c r="F152" s="161" t="s">
        <v>1969</v>
      </c>
      <c r="H152" s="162">
        <v>124.67</v>
      </c>
      <c r="I152" s="163"/>
      <c r="L152" s="159"/>
      <c r="M152" s="164"/>
      <c r="T152" s="165"/>
      <c r="AT152" s="160" t="s">
        <v>199</v>
      </c>
      <c r="AU152" s="160" t="s">
        <v>87</v>
      </c>
      <c r="AV152" s="13" t="s">
        <v>87</v>
      </c>
      <c r="AW152" s="13" t="s">
        <v>33</v>
      </c>
      <c r="AX152" s="13" t="s">
        <v>85</v>
      </c>
      <c r="AY152" s="160" t="s">
        <v>185</v>
      </c>
    </row>
    <row r="153" spans="2:65" s="1" customFormat="1" ht="24.15" customHeight="1" x14ac:dyDescent="0.2">
      <c r="B153" s="32"/>
      <c r="C153" s="136" t="s">
        <v>231</v>
      </c>
      <c r="D153" s="136" t="s">
        <v>191</v>
      </c>
      <c r="E153" s="137" t="s">
        <v>435</v>
      </c>
      <c r="F153" s="138" t="s">
        <v>436</v>
      </c>
      <c r="G153" s="139" t="s">
        <v>382</v>
      </c>
      <c r="H153" s="140">
        <v>1371.37</v>
      </c>
      <c r="I153" s="141"/>
      <c r="J153" s="142">
        <f>ROUND(I153*H153,2)</f>
        <v>0</v>
      </c>
      <c r="K153" s="138" t="s">
        <v>195</v>
      </c>
      <c r="L153" s="32"/>
      <c r="M153" s="143" t="s">
        <v>1</v>
      </c>
      <c r="N153" s="144" t="s">
        <v>42</v>
      </c>
      <c r="P153" s="145">
        <f>O153*H153</f>
        <v>0</v>
      </c>
      <c r="Q153" s="145">
        <v>0</v>
      </c>
      <c r="R153" s="145">
        <f>Q153*H153</f>
        <v>0</v>
      </c>
      <c r="S153" s="145">
        <v>0</v>
      </c>
      <c r="T153" s="146">
        <f>S153*H153</f>
        <v>0</v>
      </c>
      <c r="AR153" s="147" t="s">
        <v>184</v>
      </c>
      <c r="AT153" s="147" t="s">
        <v>191</v>
      </c>
      <c r="AU153" s="147" t="s">
        <v>87</v>
      </c>
      <c r="AY153" s="17" t="s">
        <v>185</v>
      </c>
      <c r="BE153" s="148">
        <f>IF(N153="základní",J153,0)</f>
        <v>0</v>
      </c>
      <c r="BF153" s="148">
        <f>IF(N153="snížená",J153,0)</f>
        <v>0</v>
      </c>
      <c r="BG153" s="148">
        <f>IF(N153="zákl. přenesená",J153,0)</f>
        <v>0</v>
      </c>
      <c r="BH153" s="148">
        <f>IF(N153="sníž. přenesená",J153,0)</f>
        <v>0</v>
      </c>
      <c r="BI153" s="148">
        <f>IF(N153="nulová",J153,0)</f>
        <v>0</v>
      </c>
      <c r="BJ153" s="17" t="s">
        <v>85</v>
      </c>
      <c r="BK153" s="148">
        <f>ROUND(I153*H153,2)</f>
        <v>0</v>
      </c>
      <c r="BL153" s="17" t="s">
        <v>184</v>
      </c>
      <c r="BM153" s="147" t="s">
        <v>1794</v>
      </c>
    </row>
    <row r="154" spans="2:65" s="1" customFormat="1" ht="28.8" x14ac:dyDescent="0.2">
      <c r="B154" s="32"/>
      <c r="D154" s="149" t="s">
        <v>198</v>
      </c>
      <c r="F154" s="150" t="s">
        <v>438</v>
      </c>
      <c r="I154" s="151"/>
      <c r="L154" s="32"/>
      <c r="M154" s="152"/>
      <c r="T154" s="56"/>
      <c r="AT154" s="17" t="s">
        <v>198</v>
      </c>
      <c r="AU154" s="17" t="s">
        <v>87</v>
      </c>
    </row>
    <row r="155" spans="2:65" s="12" customFormat="1" x14ac:dyDescent="0.2">
      <c r="B155" s="153"/>
      <c r="D155" s="149" t="s">
        <v>199</v>
      </c>
      <c r="E155" s="154" t="s">
        <v>1</v>
      </c>
      <c r="F155" s="155" t="s">
        <v>430</v>
      </c>
      <c r="H155" s="154" t="s">
        <v>1</v>
      </c>
      <c r="I155" s="156"/>
      <c r="L155" s="153"/>
      <c r="M155" s="157"/>
      <c r="T155" s="158"/>
      <c r="AT155" s="154" t="s">
        <v>199</v>
      </c>
      <c r="AU155" s="154" t="s">
        <v>87</v>
      </c>
      <c r="AV155" s="12" t="s">
        <v>85</v>
      </c>
      <c r="AW155" s="12" t="s">
        <v>33</v>
      </c>
      <c r="AX155" s="12" t="s">
        <v>77</v>
      </c>
      <c r="AY155" s="154" t="s">
        <v>185</v>
      </c>
    </row>
    <row r="156" spans="2:65" s="13" customFormat="1" x14ac:dyDescent="0.2">
      <c r="B156" s="159"/>
      <c r="D156" s="149" t="s">
        <v>199</v>
      </c>
      <c r="E156" s="160" t="s">
        <v>1</v>
      </c>
      <c r="F156" s="161" t="s">
        <v>1970</v>
      </c>
      <c r="H156" s="162">
        <v>1371.37</v>
      </c>
      <c r="I156" s="163"/>
      <c r="L156" s="159"/>
      <c r="M156" s="164"/>
      <c r="T156" s="165"/>
      <c r="AT156" s="160" t="s">
        <v>199</v>
      </c>
      <c r="AU156" s="160" t="s">
        <v>87</v>
      </c>
      <c r="AV156" s="13" t="s">
        <v>87</v>
      </c>
      <c r="AW156" s="13" t="s">
        <v>33</v>
      </c>
      <c r="AX156" s="13" t="s">
        <v>85</v>
      </c>
      <c r="AY156" s="160" t="s">
        <v>185</v>
      </c>
    </row>
    <row r="157" spans="2:65" s="1" customFormat="1" ht="16.5" customHeight="1" x14ac:dyDescent="0.2">
      <c r="B157" s="32"/>
      <c r="C157" s="136" t="s">
        <v>236</v>
      </c>
      <c r="D157" s="136" t="s">
        <v>191</v>
      </c>
      <c r="E157" s="137" t="s">
        <v>441</v>
      </c>
      <c r="F157" s="138" t="s">
        <v>442</v>
      </c>
      <c r="G157" s="139" t="s">
        <v>443</v>
      </c>
      <c r="H157" s="140">
        <v>224.40600000000001</v>
      </c>
      <c r="I157" s="141"/>
      <c r="J157" s="142">
        <f>ROUND(I157*H157,2)</f>
        <v>0</v>
      </c>
      <c r="K157" s="138" t="s">
        <v>195</v>
      </c>
      <c r="L157" s="32"/>
      <c r="M157" s="143" t="s">
        <v>1</v>
      </c>
      <c r="N157" s="144" t="s">
        <v>42</v>
      </c>
      <c r="P157" s="145">
        <f>O157*H157</f>
        <v>0</v>
      </c>
      <c r="Q157" s="145">
        <v>0</v>
      </c>
      <c r="R157" s="145">
        <f>Q157*H157</f>
        <v>0</v>
      </c>
      <c r="S157" s="145">
        <v>0</v>
      </c>
      <c r="T157" s="146">
        <f>S157*H157</f>
        <v>0</v>
      </c>
      <c r="AR157" s="147" t="s">
        <v>184</v>
      </c>
      <c r="AT157" s="147" t="s">
        <v>191</v>
      </c>
      <c r="AU157" s="147" t="s">
        <v>87</v>
      </c>
      <c r="AY157" s="17" t="s">
        <v>185</v>
      </c>
      <c r="BE157" s="148">
        <f>IF(N157="základní",J157,0)</f>
        <v>0</v>
      </c>
      <c r="BF157" s="148">
        <f>IF(N157="snížená",J157,0)</f>
        <v>0</v>
      </c>
      <c r="BG157" s="148">
        <f>IF(N157="zákl. přenesená",J157,0)</f>
        <v>0</v>
      </c>
      <c r="BH157" s="148">
        <f>IF(N157="sníž. přenesená",J157,0)</f>
        <v>0</v>
      </c>
      <c r="BI157" s="148">
        <f>IF(N157="nulová",J157,0)</f>
        <v>0</v>
      </c>
      <c r="BJ157" s="17" t="s">
        <v>85</v>
      </c>
      <c r="BK157" s="148">
        <f>ROUND(I157*H157,2)</f>
        <v>0</v>
      </c>
      <c r="BL157" s="17" t="s">
        <v>184</v>
      </c>
      <c r="BM157" s="147" t="s">
        <v>1796</v>
      </c>
    </row>
    <row r="158" spans="2:65" s="1" customFormat="1" ht="19.2" x14ac:dyDescent="0.2">
      <c r="B158" s="32"/>
      <c r="D158" s="149" t="s">
        <v>198</v>
      </c>
      <c r="F158" s="150" t="s">
        <v>445</v>
      </c>
      <c r="I158" s="151"/>
      <c r="L158" s="32"/>
      <c r="M158" s="152"/>
      <c r="T158" s="56"/>
      <c r="AT158" s="17" t="s">
        <v>198</v>
      </c>
      <c r="AU158" s="17" t="s">
        <v>87</v>
      </c>
    </row>
    <row r="159" spans="2:65" s="13" customFormat="1" x14ac:dyDescent="0.2">
      <c r="B159" s="159"/>
      <c r="D159" s="149" t="s">
        <v>199</v>
      </c>
      <c r="E159" s="160" t="s">
        <v>1</v>
      </c>
      <c r="F159" s="161" t="s">
        <v>1971</v>
      </c>
      <c r="H159" s="162">
        <v>224.40600000000001</v>
      </c>
      <c r="I159" s="163"/>
      <c r="L159" s="159"/>
      <c r="M159" s="164"/>
      <c r="T159" s="165"/>
      <c r="AT159" s="160" t="s">
        <v>199</v>
      </c>
      <c r="AU159" s="160" t="s">
        <v>87</v>
      </c>
      <c r="AV159" s="13" t="s">
        <v>87</v>
      </c>
      <c r="AW159" s="13" t="s">
        <v>33</v>
      </c>
      <c r="AX159" s="13" t="s">
        <v>85</v>
      </c>
      <c r="AY159" s="160" t="s">
        <v>185</v>
      </c>
    </row>
    <row r="160" spans="2:65" s="1" customFormat="1" ht="16.5" customHeight="1" x14ac:dyDescent="0.2">
      <c r="B160" s="32"/>
      <c r="C160" s="136" t="s">
        <v>245</v>
      </c>
      <c r="D160" s="136" t="s">
        <v>191</v>
      </c>
      <c r="E160" s="137" t="s">
        <v>464</v>
      </c>
      <c r="F160" s="138" t="s">
        <v>465</v>
      </c>
      <c r="G160" s="139" t="s">
        <v>382</v>
      </c>
      <c r="H160" s="140">
        <v>56.674999999999997</v>
      </c>
      <c r="I160" s="141"/>
      <c r="J160" s="142">
        <f>ROUND(I160*H160,2)</f>
        <v>0</v>
      </c>
      <c r="K160" s="138" t="s">
        <v>195</v>
      </c>
      <c r="L160" s="32"/>
      <c r="M160" s="143" t="s">
        <v>1</v>
      </c>
      <c r="N160" s="144" t="s">
        <v>42</v>
      </c>
      <c r="P160" s="145">
        <f>O160*H160</f>
        <v>0</v>
      </c>
      <c r="Q160" s="145">
        <v>0</v>
      </c>
      <c r="R160" s="145">
        <f>Q160*H160</f>
        <v>0</v>
      </c>
      <c r="S160" s="145">
        <v>0</v>
      </c>
      <c r="T160" s="146">
        <f>S160*H160</f>
        <v>0</v>
      </c>
      <c r="AR160" s="147" t="s">
        <v>184</v>
      </c>
      <c r="AT160" s="147" t="s">
        <v>191</v>
      </c>
      <c r="AU160" s="147" t="s">
        <v>87</v>
      </c>
      <c r="AY160" s="17" t="s">
        <v>185</v>
      </c>
      <c r="BE160" s="148">
        <f>IF(N160="základní",J160,0)</f>
        <v>0</v>
      </c>
      <c r="BF160" s="148">
        <f>IF(N160="snížená",J160,0)</f>
        <v>0</v>
      </c>
      <c r="BG160" s="148">
        <f>IF(N160="zákl. přenesená",J160,0)</f>
        <v>0</v>
      </c>
      <c r="BH160" s="148">
        <f>IF(N160="sníž. přenesená",J160,0)</f>
        <v>0</v>
      </c>
      <c r="BI160" s="148">
        <f>IF(N160="nulová",J160,0)</f>
        <v>0</v>
      </c>
      <c r="BJ160" s="17" t="s">
        <v>85</v>
      </c>
      <c r="BK160" s="148">
        <f>ROUND(I160*H160,2)</f>
        <v>0</v>
      </c>
      <c r="BL160" s="17" t="s">
        <v>184</v>
      </c>
      <c r="BM160" s="147" t="s">
        <v>1798</v>
      </c>
    </row>
    <row r="161" spans="2:65" s="1" customFormat="1" ht="19.2" x14ac:dyDescent="0.2">
      <c r="B161" s="32"/>
      <c r="D161" s="149" t="s">
        <v>198</v>
      </c>
      <c r="F161" s="150" t="s">
        <v>467</v>
      </c>
      <c r="I161" s="151"/>
      <c r="L161" s="32"/>
      <c r="M161" s="152"/>
      <c r="T161" s="56"/>
      <c r="AT161" s="17" t="s">
        <v>198</v>
      </c>
      <c r="AU161" s="17" t="s">
        <v>87</v>
      </c>
    </row>
    <row r="162" spans="2:65" s="12" customFormat="1" x14ac:dyDescent="0.2">
      <c r="B162" s="153"/>
      <c r="D162" s="149" t="s">
        <v>199</v>
      </c>
      <c r="E162" s="154" t="s">
        <v>1</v>
      </c>
      <c r="F162" s="155" t="s">
        <v>468</v>
      </c>
      <c r="H162" s="154" t="s">
        <v>1</v>
      </c>
      <c r="I162" s="156"/>
      <c r="L162" s="153"/>
      <c r="M162" s="157"/>
      <c r="T162" s="158"/>
      <c r="AT162" s="154" t="s">
        <v>199</v>
      </c>
      <c r="AU162" s="154" t="s">
        <v>87</v>
      </c>
      <c r="AV162" s="12" t="s">
        <v>85</v>
      </c>
      <c r="AW162" s="12" t="s">
        <v>33</v>
      </c>
      <c r="AX162" s="12" t="s">
        <v>77</v>
      </c>
      <c r="AY162" s="154" t="s">
        <v>185</v>
      </c>
    </row>
    <row r="163" spans="2:65" s="12" customFormat="1" x14ac:dyDescent="0.2">
      <c r="B163" s="153"/>
      <c r="D163" s="149" t="s">
        <v>199</v>
      </c>
      <c r="E163" s="154" t="s">
        <v>1</v>
      </c>
      <c r="F163" s="155" t="s">
        <v>1484</v>
      </c>
      <c r="H163" s="154" t="s">
        <v>1</v>
      </c>
      <c r="I163" s="156"/>
      <c r="L163" s="153"/>
      <c r="M163" s="157"/>
      <c r="T163" s="158"/>
      <c r="AT163" s="154" t="s">
        <v>199</v>
      </c>
      <c r="AU163" s="154" t="s">
        <v>87</v>
      </c>
      <c r="AV163" s="12" t="s">
        <v>85</v>
      </c>
      <c r="AW163" s="12" t="s">
        <v>33</v>
      </c>
      <c r="AX163" s="12" t="s">
        <v>77</v>
      </c>
      <c r="AY163" s="154" t="s">
        <v>185</v>
      </c>
    </row>
    <row r="164" spans="2:65" s="12" customFormat="1" x14ac:dyDescent="0.2">
      <c r="B164" s="153"/>
      <c r="D164" s="149" t="s">
        <v>199</v>
      </c>
      <c r="E164" s="154" t="s">
        <v>1</v>
      </c>
      <c r="F164" s="155" t="s">
        <v>1799</v>
      </c>
      <c r="H164" s="154" t="s">
        <v>1</v>
      </c>
      <c r="I164" s="156"/>
      <c r="L164" s="153"/>
      <c r="M164" s="157"/>
      <c r="T164" s="158"/>
      <c r="AT164" s="154" t="s">
        <v>199</v>
      </c>
      <c r="AU164" s="154" t="s">
        <v>87</v>
      </c>
      <c r="AV164" s="12" t="s">
        <v>85</v>
      </c>
      <c r="AW164" s="12" t="s">
        <v>33</v>
      </c>
      <c r="AX164" s="12" t="s">
        <v>77</v>
      </c>
      <c r="AY164" s="154" t="s">
        <v>185</v>
      </c>
    </row>
    <row r="165" spans="2:65" s="13" customFormat="1" x14ac:dyDescent="0.2">
      <c r="B165" s="159"/>
      <c r="D165" s="149" t="s">
        <v>199</v>
      </c>
      <c r="E165" s="160" t="s">
        <v>1</v>
      </c>
      <c r="F165" s="161" t="s">
        <v>1972</v>
      </c>
      <c r="H165" s="162">
        <v>124.67</v>
      </c>
      <c r="I165" s="163"/>
      <c r="L165" s="159"/>
      <c r="M165" s="164"/>
      <c r="T165" s="165"/>
      <c r="AT165" s="160" t="s">
        <v>199</v>
      </c>
      <c r="AU165" s="160" t="s">
        <v>87</v>
      </c>
      <c r="AV165" s="13" t="s">
        <v>87</v>
      </c>
      <c r="AW165" s="13" t="s">
        <v>33</v>
      </c>
      <c r="AX165" s="13" t="s">
        <v>77</v>
      </c>
      <c r="AY165" s="160" t="s">
        <v>185</v>
      </c>
    </row>
    <row r="166" spans="2:65" s="13" customFormat="1" x14ac:dyDescent="0.2">
      <c r="B166" s="159"/>
      <c r="D166" s="149" t="s">
        <v>199</v>
      </c>
      <c r="E166" s="160" t="s">
        <v>1</v>
      </c>
      <c r="F166" s="161" t="s">
        <v>1973</v>
      </c>
      <c r="H166" s="162">
        <v>-30.414999999999999</v>
      </c>
      <c r="I166" s="163"/>
      <c r="L166" s="159"/>
      <c r="M166" s="164"/>
      <c r="T166" s="165"/>
      <c r="AT166" s="160" t="s">
        <v>199</v>
      </c>
      <c r="AU166" s="160" t="s">
        <v>87</v>
      </c>
      <c r="AV166" s="13" t="s">
        <v>87</v>
      </c>
      <c r="AW166" s="13" t="s">
        <v>33</v>
      </c>
      <c r="AX166" s="13" t="s">
        <v>77</v>
      </c>
      <c r="AY166" s="160" t="s">
        <v>185</v>
      </c>
    </row>
    <row r="167" spans="2:65" s="12" customFormat="1" x14ac:dyDescent="0.2">
      <c r="B167" s="153"/>
      <c r="D167" s="149" t="s">
        <v>199</v>
      </c>
      <c r="E167" s="154" t="s">
        <v>1</v>
      </c>
      <c r="F167" s="155" t="s">
        <v>1802</v>
      </c>
      <c r="H167" s="154" t="s">
        <v>1</v>
      </c>
      <c r="I167" s="156"/>
      <c r="L167" s="153"/>
      <c r="M167" s="157"/>
      <c r="T167" s="158"/>
      <c r="AT167" s="154" t="s">
        <v>199</v>
      </c>
      <c r="AU167" s="154" t="s">
        <v>87</v>
      </c>
      <c r="AV167" s="12" t="s">
        <v>85</v>
      </c>
      <c r="AW167" s="12" t="s">
        <v>33</v>
      </c>
      <c r="AX167" s="12" t="s">
        <v>77</v>
      </c>
      <c r="AY167" s="154" t="s">
        <v>185</v>
      </c>
    </row>
    <row r="168" spans="2:65" s="13" customFormat="1" x14ac:dyDescent="0.2">
      <c r="B168" s="159"/>
      <c r="D168" s="149" t="s">
        <v>199</v>
      </c>
      <c r="E168" s="160" t="s">
        <v>1</v>
      </c>
      <c r="F168" s="161" t="s">
        <v>1974</v>
      </c>
      <c r="H168" s="162">
        <v>-5.53</v>
      </c>
      <c r="I168" s="163"/>
      <c r="L168" s="159"/>
      <c r="M168" s="164"/>
      <c r="T168" s="165"/>
      <c r="AT168" s="160" t="s">
        <v>199</v>
      </c>
      <c r="AU168" s="160" t="s">
        <v>87</v>
      </c>
      <c r="AV168" s="13" t="s">
        <v>87</v>
      </c>
      <c r="AW168" s="13" t="s">
        <v>33</v>
      </c>
      <c r="AX168" s="13" t="s">
        <v>77</v>
      </c>
      <c r="AY168" s="160" t="s">
        <v>185</v>
      </c>
    </row>
    <row r="169" spans="2:65" s="12" customFormat="1" x14ac:dyDescent="0.2">
      <c r="B169" s="153"/>
      <c r="D169" s="149" t="s">
        <v>199</v>
      </c>
      <c r="E169" s="154" t="s">
        <v>1</v>
      </c>
      <c r="F169" s="155" t="s">
        <v>1975</v>
      </c>
      <c r="H169" s="154" t="s">
        <v>1</v>
      </c>
      <c r="I169" s="156"/>
      <c r="L169" s="153"/>
      <c r="M169" s="157"/>
      <c r="T169" s="158"/>
      <c r="AT169" s="154" t="s">
        <v>199</v>
      </c>
      <c r="AU169" s="154" t="s">
        <v>87</v>
      </c>
      <c r="AV169" s="12" t="s">
        <v>85</v>
      </c>
      <c r="AW169" s="12" t="s">
        <v>33</v>
      </c>
      <c r="AX169" s="12" t="s">
        <v>77</v>
      </c>
      <c r="AY169" s="154" t="s">
        <v>185</v>
      </c>
    </row>
    <row r="170" spans="2:65" s="13" customFormat="1" x14ac:dyDescent="0.2">
      <c r="B170" s="159"/>
      <c r="D170" s="149" t="s">
        <v>199</v>
      </c>
      <c r="E170" s="160" t="s">
        <v>1</v>
      </c>
      <c r="F170" s="161" t="s">
        <v>1976</v>
      </c>
      <c r="H170" s="162">
        <v>-3.5</v>
      </c>
      <c r="I170" s="163"/>
      <c r="L170" s="159"/>
      <c r="M170" s="164"/>
      <c r="T170" s="165"/>
      <c r="AT170" s="160" t="s">
        <v>199</v>
      </c>
      <c r="AU170" s="160" t="s">
        <v>87</v>
      </c>
      <c r="AV170" s="13" t="s">
        <v>87</v>
      </c>
      <c r="AW170" s="13" t="s">
        <v>33</v>
      </c>
      <c r="AX170" s="13" t="s">
        <v>77</v>
      </c>
      <c r="AY170" s="160" t="s">
        <v>185</v>
      </c>
    </row>
    <row r="171" spans="2:65" s="13" customFormat="1" x14ac:dyDescent="0.2">
      <c r="B171" s="159"/>
      <c r="D171" s="149" t="s">
        <v>199</v>
      </c>
      <c r="E171" s="160" t="s">
        <v>1</v>
      </c>
      <c r="F171" s="161" t="s">
        <v>1977</v>
      </c>
      <c r="H171" s="162">
        <v>-28.55</v>
      </c>
      <c r="I171" s="163"/>
      <c r="L171" s="159"/>
      <c r="M171" s="164"/>
      <c r="T171" s="165"/>
      <c r="AT171" s="160" t="s">
        <v>199</v>
      </c>
      <c r="AU171" s="160" t="s">
        <v>87</v>
      </c>
      <c r="AV171" s="13" t="s">
        <v>87</v>
      </c>
      <c r="AW171" s="13" t="s">
        <v>33</v>
      </c>
      <c r="AX171" s="13" t="s">
        <v>77</v>
      </c>
      <c r="AY171" s="160" t="s">
        <v>185</v>
      </c>
    </row>
    <row r="172" spans="2:65" s="14" customFormat="1" x14ac:dyDescent="0.2">
      <c r="B172" s="169"/>
      <c r="D172" s="149" t="s">
        <v>199</v>
      </c>
      <c r="E172" s="170" t="s">
        <v>1</v>
      </c>
      <c r="F172" s="171" t="s">
        <v>324</v>
      </c>
      <c r="H172" s="172">
        <v>56.674999999999997</v>
      </c>
      <c r="I172" s="173"/>
      <c r="L172" s="169"/>
      <c r="M172" s="174"/>
      <c r="T172" s="175"/>
      <c r="AT172" s="170" t="s">
        <v>199</v>
      </c>
      <c r="AU172" s="170" t="s">
        <v>87</v>
      </c>
      <c r="AV172" s="14" t="s">
        <v>184</v>
      </c>
      <c r="AW172" s="14" t="s">
        <v>33</v>
      </c>
      <c r="AX172" s="14" t="s">
        <v>85</v>
      </c>
      <c r="AY172" s="170" t="s">
        <v>185</v>
      </c>
    </row>
    <row r="173" spans="2:65" s="1" customFormat="1" ht="16.5" customHeight="1" x14ac:dyDescent="0.2">
      <c r="B173" s="32"/>
      <c r="C173" s="176" t="s">
        <v>252</v>
      </c>
      <c r="D173" s="176" t="s">
        <v>455</v>
      </c>
      <c r="E173" s="177" t="s">
        <v>1490</v>
      </c>
      <c r="F173" s="178" t="s">
        <v>457</v>
      </c>
      <c r="G173" s="179" t="s">
        <v>443</v>
      </c>
      <c r="H173" s="180">
        <v>92.980999999999995</v>
      </c>
      <c r="I173" s="181"/>
      <c r="J173" s="182">
        <f>ROUND(I173*H173,2)</f>
        <v>0</v>
      </c>
      <c r="K173" s="178" t="s">
        <v>195</v>
      </c>
      <c r="L173" s="183"/>
      <c r="M173" s="184" t="s">
        <v>1</v>
      </c>
      <c r="N173" s="185" t="s">
        <v>42</v>
      </c>
      <c r="P173" s="145">
        <f>O173*H173</f>
        <v>0</v>
      </c>
      <c r="Q173" s="145">
        <v>1</v>
      </c>
      <c r="R173" s="145">
        <f>Q173*H173</f>
        <v>92.980999999999995</v>
      </c>
      <c r="S173" s="145">
        <v>0</v>
      </c>
      <c r="T173" s="146">
        <f>S173*H173</f>
        <v>0</v>
      </c>
      <c r="AR173" s="147" t="s">
        <v>236</v>
      </c>
      <c r="AT173" s="147" t="s">
        <v>455</v>
      </c>
      <c r="AU173" s="147" t="s">
        <v>87</v>
      </c>
      <c r="AY173" s="17" t="s">
        <v>185</v>
      </c>
      <c r="BE173" s="148">
        <f>IF(N173="základní",J173,0)</f>
        <v>0</v>
      </c>
      <c r="BF173" s="148">
        <f>IF(N173="snížená",J173,0)</f>
        <v>0</v>
      </c>
      <c r="BG173" s="148">
        <f>IF(N173="zákl. přenesená",J173,0)</f>
        <v>0</v>
      </c>
      <c r="BH173" s="148">
        <f>IF(N173="sníž. přenesená",J173,0)</f>
        <v>0</v>
      </c>
      <c r="BI173" s="148">
        <f>IF(N173="nulová",J173,0)</f>
        <v>0</v>
      </c>
      <c r="BJ173" s="17" t="s">
        <v>85</v>
      </c>
      <c r="BK173" s="148">
        <f>ROUND(I173*H173,2)</f>
        <v>0</v>
      </c>
      <c r="BL173" s="17" t="s">
        <v>184</v>
      </c>
      <c r="BM173" s="147" t="s">
        <v>1978</v>
      </c>
    </row>
    <row r="174" spans="2:65" s="1" customFormat="1" x14ac:dyDescent="0.2">
      <c r="B174" s="32"/>
      <c r="D174" s="149" t="s">
        <v>198</v>
      </c>
      <c r="F174" s="150" t="s">
        <v>457</v>
      </c>
      <c r="I174" s="151"/>
      <c r="L174" s="32"/>
      <c r="M174" s="152"/>
      <c r="T174" s="56"/>
      <c r="AT174" s="17" t="s">
        <v>198</v>
      </c>
      <c r="AU174" s="17" t="s">
        <v>87</v>
      </c>
    </row>
    <row r="175" spans="2:65" s="12" customFormat="1" x14ac:dyDescent="0.2">
      <c r="B175" s="153"/>
      <c r="D175" s="149" t="s">
        <v>199</v>
      </c>
      <c r="E175" s="154" t="s">
        <v>1</v>
      </c>
      <c r="F175" s="155" t="s">
        <v>1492</v>
      </c>
      <c r="H175" s="154" t="s">
        <v>1</v>
      </c>
      <c r="I175" s="156"/>
      <c r="L175" s="153"/>
      <c r="M175" s="157"/>
      <c r="T175" s="158"/>
      <c r="AT175" s="154" t="s">
        <v>199</v>
      </c>
      <c r="AU175" s="154" t="s">
        <v>87</v>
      </c>
      <c r="AV175" s="12" t="s">
        <v>85</v>
      </c>
      <c r="AW175" s="12" t="s">
        <v>33</v>
      </c>
      <c r="AX175" s="12" t="s">
        <v>77</v>
      </c>
      <c r="AY175" s="154" t="s">
        <v>185</v>
      </c>
    </row>
    <row r="176" spans="2:65" s="13" customFormat="1" x14ac:dyDescent="0.2">
      <c r="B176" s="159"/>
      <c r="D176" s="149" t="s">
        <v>199</v>
      </c>
      <c r="E176" s="160" t="s">
        <v>1</v>
      </c>
      <c r="F176" s="161" t="s">
        <v>1979</v>
      </c>
      <c r="H176" s="162">
        <v>113.35</v>
      </c>
      <c r="I176" s="163"/>
      <c r="L176" s="159"/>
      <c r="M176" s="164"/>
      <c r="T176" s="165"/>
      <c r="AT176" s="160" t="s">
        <v>199</v>
      </c>
      <c r="AU176" s="160" t="s">
        <v>87</v>
      </c>
      <c r="AV176" s="13" t="s">
        <v>87</v>
      </c>
      <c r="AW176" s="13" t="s">
        <v>33</v>
      </c>
      <c r="AX176" s="13" t="s">
        <v>77</v>
      </c>
      <c r="AY176" s="160" t="s">
        <v>185</v>
      </c>
    </row>
    <row r="177" spans="2:65" s="12" customFormat="1" x14ac:dyDescent="0.2">
      <c r="B177" s="153"/>
      <c r="D177" s="149" t="s">
        <v>199</v>
      </c>
      <c r="E177" s="154" t="s">
        <v>1</v>
      </c>
      <c r="F177" s="155" t="s">
        <v>1725</v>
      </c>
      <c r="H177" s="154" t="s">
        <v>1</v>
      </c>
      <c r="I177" s="156"/>
      <c r="L177" s="153"/>
      <c r="M177" s="157"/>
      <c r="T177" s="158"/>
      <c r="AT177" s="154" t="s">
        <v>199</v>
      </c>
      <c r="AU177" s="154" t="s">
        <v>87</v>
      </c>
      <c r="AV177" s="12" t="s">
        <v>85</v>
      </c>
      <c r="AW177" s="12" t="s">
        <v>33</v>
      </c>
      <c r="AX177" s="12" t="s">
        <v>77</v>
      </c>
      <c r="AY177" s="154" t="s">
        <v>185</v>
      </c>
    </row>
    <row r="178" spans="2:65" s="13" customFormat="1" x14ac:dyDescent="0.2">
      <c r="B178" s="159"/>
      <c r="D178" s="149" t="s">
        <v>199</v>
      </c>
      <c r="E178" s="160" t="s">
        <v>1</v>
      </c>
      <c r="F178" s="161" t="s">
        <v>1726</v>
      </c>
      <c r="H178" s="162">
        <v>-20.369</v>
      </c>
      <c r="I178" s="163"/>
      <c r="L178" s="159"/>
      <c r="M178" s="164"/>
      <c r="T178" s="165"/>
      <c r="AT178" s="160" t="s">
        <v>199</v>
      </c>
      <c r="AU178" s="160" t="s">
        <v>87</v>
      </c>
      <c r="AV178" s="13" t="s">
        <v>87</v>
      </c>
      <c r="AW178" s="13" t="s">
        <v>33</v>
      </c>
      <c r="AX178" s="13" t="s">
        <v>77</v>
      </c>
      <c r="AY178" s="160" t="s">
        <v>185</v>
      </c>
    </row>
    <row r="179" spans="2:65" s="14" customFormat="1" x14ac:dyDescent="0.2">
      <c r="B179" s="169"/>
      <c r="D179" s="149" t="s">
        <v>199</v>
      </c>
      <c r="E179" s="170" t="s">
        <v>1</v>
      </c>
      <c r="F179" s="171" t="s">
        <v>324</v>
      </c>
      <c r="H179" s="172">
        <v>92.980999999999995</v>
      </c>
      <c r="I179" s="173"/>
      <c r="L179" s="169"/>
      <c r="M179" s="174"/>
      <c r="T179" s="175"/>
      <c r="AT179" s="170" t="s">
        <v>199</v>
      </c>
      <c r="AU179" s="170" t="s">
        <v>87</v>
      </c>
      <c r="AV179" s="14" t="s">
        <v>184</v>
      </c>
      <c r="AW179" s="14" t="s">
        <v>33</v>
      </c>
      <c r="AX179" s="14" t="s">
        <v>85</v>
      </c>
      <c r="AY179" s="170" t="s">
        <v>185</v>
      </c>
    </row>
    <row r="180" spans="2:65" s="1" customFormat="1" ht="16.5" customHeight="1" x14ac:dyDescent="0.2">
      <c r="B180" s="32"/>
      <c r="C180" s="136" t="s">
        <v>258</v>
      </c>
      <c r="D180" s="136" t="s">
        <v>191</v>
      </c>
      <c r="E180" s="137" t="s">
        <v>481</v>
      </c>
      <c r="F180" s="138" t="s">
        <v>482</v>
      </c>
      <c r="G180" s="139" t="s">
        <v>382</v>
      </c>
      <c r="H180" s="140">
        <v>27.702000000000002</v>
      </c>
      <c r="I180" s="141"/>
      <c r="J180" s="142">
        <f>ROUND(I180*H180,2)</f>
        <v>0</v>
      </c>
      <c r="K180" s="138" t="s">
        <v>195</v>
      </c>
      <c r="L180" s="32"/>
      <c r="M180" s="143" t="s">
        <v>1</v>
      </c>
      <c r="N180" s="144" t="s">
        <v>42</v>
      </c>
      <c r="P180" s="145">
        <f>O180*H180</f>
        <v>0</v>
      </c>
      <c r="Q180" s="145">
        <v>0</v>
      </c>
      <c r="R180" s="145">
        <f>Q180*H180</f>
        <v>0</v>
      </c>
      <c r="S180" s="145">
        <v>0</v>
      </c>
      <c r="T180" s="146">
        <f>S180*H180</f>
        <v>0</v>
      </c>
      <c r="AR180" s="147" t="s">
        <v>184</v>
      </c>
      <c r="AT180" s="147" t="s">
        <v>191</v>
      </c>
      <c r="AU180" s="147" t="s">
        <v>87</v>
      </c>
      <c r="AY180" s="17" t="s">
        <v>185</v>
      </c>
      <c r="BE180" s="148">
        <f>IF(N180="základní",J180,0)</f>
        <v>0</v>
      </c>
      <c r="BF180" s="148">
        <f>IF(N180="snížená",J180,0)</f>
        <v>0</v>
      </c>
      <c r="BG180" s="148">
        <f>IF(N180="zákl. přenesená",J180,0)</f>
        <v>0</v>
      </c>
      <c r="BH180" s="148">
        <f>IF(N180="sníž. přenesená",J180,0)</f>
        <v>0</v>
      </c>
      <c r="BI180" s="148">
        <f>IF(N180="nulová",J180,0)</f>
        <v>0</v>
      </c>
      <c r="BJ180" s="17" t="s">
        <v>85</v>
      </c>
      <c r="BK180" s="148">
        <f>ROUND(I180*H180,2)</f>
        <v>0</v>
      </c>
      <c r="BL180" s="17" t="s">
        <v>184</v>
      </c>
      <c r="BM180" s="147" t="s">
        <v>1809</v>
      </c>
    </row>
    <row r="181" spans="2:65" s="1" customFormat="1" ht="19.2" x14ac:dyDescent="0.2">
      <c r="B181" s="32"/>
      <c r="D181" s="149" t="s">
        <v>198</v>
      </c>
      <c r="F181" s="150" t="s">
        <v>484</v>
      </c>
      <c r="I181" s="151"/>
      <c r="L181" s="32"/>
      <c r="M181" s="152"/>
      <c r="T181" s="56"/>
      <c r="AT181" s="17" t="s">
        <v>198</v>
      </c>
      <c r="AU181" s="17" t="s">
        <v>87</v>
      </c>
    </row>
    <row r="182" spans="2:65" s="12" customFormat="1" x14ac:dyDescent="0.2">
      <c r="B182" s="153"/>
      <c r="D182" s="149" t="s">
        <v>199</v>
      </c>
      <c r="E182" s="154" t="s">
        <v>1</v>
      </c>
      <c r="F182" s="155" t="s">
        <v>1810</v>
      </c>
      <c r="H182" s="154" t="s">
        <v>1</v>
      </c>
      <c r="I182" s="156"/>
      <c r="L182" s="153"/>
      <c r="M182" s="157"/>
      <c r="T182" s="158"/>
      <c r="AT182" s="154" t="s">
        <v>199</v>
      </c>
      <c r="AU182" s="154" t="s">
        <v>87</v>
      </c>
      <c r="AV182" s="12" t="s">
        <v>85</v>
      </c>
      <c r="AW182" s="12" t="s">
        <v>33</v>
      </c>
      <c r="AX182" s="12" t="s">
        <v>77</v>
      </c>
      <c r="AY182" s="154" t="s">
        <v>185</v>
      </c>
    </row>
    <row r="183" spans="2:65" s="13" customFormat="1" x14ac:dyDescent="0.2">
      <c r="B183" s="159"/>
      <c r="D183" s="149" t="s">
        <v>199</v>
      </c>
      <c r="E183" s="160" t="s">
        <v>1</v>
      </c>
      <c r="F183" s="161" t="s">
        <v>1980</v>
      </c>
      <c r="H183" s="162">
        <v>30.414999999999999</v>
      </c>
      <c r="I183" s="163"/>
      <c r="L183" s="159"/>
      <c r="M183" s="164"/>
      <c r="T183" s="165"/>
      <c r="AT183" s="160" t="s">
        <v>199</v>
      </c>
      <c r="AU183" s="160" t="s">
        <v>87</v>
      </c>
      <c r="AV183" s="13" t="s">
        <v>87</v>
      </c>
      <c r="AW183" s="13" t="s">
        <v>33</v>
      </c>
      <c r="AX183" s="13" t="s">
        <v>77</v>
      </c>
      <c r="AY183" s="160" t="s">
        <v>185</v>
      </c>
    </row>
    <row r="184" spans="2:65" s="12" customFormat="1" x14ac:dyDescent="0.2">
      <c r="B184" s="153"/>
      <c r="D184" s="149" t="s">
        <v>199</v>
      </c>
      <c r="E184" s="154" t="s">
        <v>1</v>
      </c>
      <c r="F184" s="155" t="s">
        <v>489</v>
      </c>
      <c r="H184" s="154" t="s">
        <v>1</v>
      </c>
      <c r="I184" s="156"/>
      <c r="L184" s="153"/>
      <c r="M184" s="157"/>
      <c r="T184" s="158"/>
      <c r="AT184" s="154" t="s">
        <v>199</v>
      </c>
      <c r="AU184" s="154" t="s">
        <v>87</v>
      </c>
      <c r="AV184" s="12" t="s">
        <v>85</v>
      </c>
      <c r="AW184" s="12" t="s">
        <v>33</v>
      </c>
      <c r="AX184" s="12" t="s">
        <v>77</v>
      </c>
      <c r="AY184" s="154" t="s">
        <v>185</v>
      </c>
    </row>
    <row r="185" spans="2:65" s="13" customFormat="1" x14ac:dyDescent="0.2">
      <c r="B185" s="159"/>
      <c r="D185" s="149" t="s">
        <v>199</v>
      </c>
      <c r="E185" s="160" t="s">
        <v>1</v>
      </c>
      <c r="F185" s="161" t="s">
        <v>1981</v>
      </c>
      <c r="H185" s="162">
        <v>-2.7130000000000001</v>
      </c>
      <c r="I185" s="163"/>
      <c r="L185" s="159"/>
      <c r="M185" s="164"/>
      <c r="T185" s="165"/>
      <c r="AT185" s="160" t="s">
        <v>199</v>
      </c>
      <c r="AU185" s="160" t="s">
        <v>87</v>
      </c>
      <c r="AV185" s="13" t="s">
        <v>87</v>
      </c>
      <c r="AW185" s="13" t="s">
        <v>33</v>
      </c>
      <c r="AX185" s="13" t="s">
        <v>77</v>
      </c>
      <c r="AY185" s="160" t="s">
        <v>185</v>
      </c>
    </row>
    <row r="186" spans="2:65" s="14" customFormat="1" x14ac:dyDescent="0.2">
      <c r="B186" s="169"/>
      <c r="D186" s="149" t="s">
        <v>199</v>
      </c>
      <c r="E186" s="170" t="s">
        <v>1</v>
      </c>
      <c r="F186" s="171" t="s">
        <v>324</v>
      </c>
      <c r="H186" s="172">
        <v>27.702000000000002</v>
      </c>
      <c r="I186" s="173"/>
      <c r="L186" s="169"/>
      <c r="M186" s="174"/>
      <c r="T186" s="175"/>
      <c r="AT186" s="170" t="s">
        <v>199</v>
      </c>
      <c r="AU186" s="170" t="s">
        <v>87</v>
      </c>
      <c r="AV186" s="14" t="s">
        <v>184</v>
      </c>
      <c r="AW186" s="14" t="s">
        <v>33</v>
      </c>
      <c r="AX186" s="14" t="s">
        <v>85</v>
      </c>
      <c r="AY186" s="170" t="s">
        <v>185</v>
      </c>
    </row>
    <row r="187" spans="2:65" s="1" customFormat="1" ht="16.5" customHeight="1" x14ac:dyDescent="0.2">
      <c r="B187" s="32"/>
      <c r="C187" s="176" t="s">
        <v>264</v>
      </c>
      <c r="D187" s="176" t="s">
        <v>455</v>
      </c>
      <c r="E187" s="177" t="s">
        <v>493</v>
      </c>
      <c r="F187" s="178" t="s">
        <v>494</v>
      </c>
      <c r="G187" s="179" t="s">
        <v>443</v>
      </c>
      <c r="H187" s="180">
        <v>55.404000000000003</v>
      </c>
      <c r="I187" s="181"/>
      <c r="J187" s="182">
        <f>ROUND(I187*H187,2)</f>
        <v>0</v>
      </c>
      <c r="K187" s="178" t="s">
        <v>195</v>
      </c>
      <c r="L187" s="183"/>
      <c r="M187" s="184" t="s">
        <v>1</v>
      </c>
      <c r="N187" s="185" t="s">
        <v>42</v>
      </c>
      <c r="P187" s="145">
        <f>O187*H187</f>
        <v>0</v>
      </c>
      <c r="Q187" s="145">
        <v>1</v>
      </c>
      <c r="R187" s="145">
        <f>Q187*H187</f>
        <v>55.404000000000003</v>
      </c>
      <c r="S187" s="145">
        <v>0</v>
      </c>
      <c r="T187" s="146">
        <f>S187*H187</f>
        <v>0</v>
      </c>
      <c r="AR187" s="147" t="s">
        <v>236</v>
      </c>
      <c r="AT187" s="147" t="s">
        <v>455</v>
      </c>
      <c r="AU187" s="147" t="s">
        <v>87</v>
      </c>
      <c r="AY187" s="17" t="s">
        <v>185</v>
      </c>
      <c r="BE187" s="148">
        <f>IF(N187="základní",J187,0)</f>
        <v>0</v>
      </c>
      <c r="BF187" s="148">
        <f>IF(N187="snížená",J187,0)</f>
        <v>0</v>
      </c>
      <c r="BG187" s="148">
        <f>IF(N187="zákl. přenesená",J187,0)</f>
        <v>0</v>
      </c>
      <c r="BH187" s="148">
        <f>IF(N187="sníž. přenesená",J187,0)</f>
        <v>0</v>
      </c>
      <c r="BI187" s="148">
        <f>IF(N187="nulová",J187,0)</f>
        <v>0</v>
      </c>
      <c r="BJ187" s="17" t="s">
        <v>85</v>
      </c>
      <c r="BK187" s="148">
        <f>ROUND(I187*H187,2)</f>
        <v>0</v>
      </c>
      <c r="BL187" s="17" t="s">
        <v>184</v>
      </c>
      <c r="BM187" s="147" t="s">
        <v>1814</v>
      </c>
    </row>
    <row r="188" spans="2:65" s="1" customFormat="1" x14ac:dyDescent="0.2">
      <c r="B188" s="32"/>
      <c r="D188" s="149" t="s">
        <v>198</v>
      </c>
      <c r="F188" s="150" t="s">
        <v>494</v>
      </c>
      <c r="I188" s="151"/>
      <c r="L188" s="32"/>
      <c r="M188" s="152"/>
      <c r="T188" s="56"/>
      <c r="AT188" s="17" t="s">
        <v>198</v>
      </c>
      <c r="AU188" s="17" t="s">
        <v>87</v>
      </c>
    </row>
    <row r="189" spans="2:65" s="13" customFormat="1" x14ac:dyDescent="0.2">
      <c r="B189" s="159"/>
      <c r="D189" s="149" t="s">
        <v>199</v>
      </c>
      <c r="E189" s="160" t="s">
        <v>1</v>
      </c>
      <c r="F189" s="161" t="s">
        <v>1982</v>
      </c>
      <c r="H189" s="162">
        <v>55.404000000000003</v>
      </c>
      <c r="I189" s="163"/>
      <c r="L189" s="159"/>
      <c r="M189" s="164"/>
      <c r="T189" s="165"/>
      <c r="AT189" s="160" t="s">
        <v>199</v>
      </c>
      <c r="AU189" s="160" t="s">
        <v>87</v>
      </c>
      <c r="AV189" s="13" t="s">
        <v>87</v>
      </c>
      <c r="AW189" s="13" t="s">
        <v>33</v>
      </c>
      <c r="AX189" s="13" t="s">
        <v>85</v>
      </c>
      <c r="AY189" s="160" t="s">
        <v>185</v>
      </c>
    </row>
    <row r="190" spans="2:65" s="11" customFormat="1" ht="22.95" customHeight="1" x14ac:dyDescent="0.25">
      <c r="B190" s="124"/>
      <c r="D190" s="125" t="s">
        <v>76</v>
      </c>
      <c r="E190" s="134" t="s">
        <v>207</v>
      </c>
      <c r="F190" s="134" t="s">
        <v>1107</v>
      </c>
      <c r="I190" s="127"/>
      <c r="J190" s="135">
        <f>BK190</f>
        <v>0</v>
      </c>
      <c r="L190" s="124"/>
      <c r="M190" s="129"/>
      <c r="P190" s="130">
        <f>SUM(P191:P198)</f>
        <v>0</v>
      </c>
      <c r="R190" s="130">
        <f>SUM(R191:R198)</f>
        <v>0</v>
      </c>
      <c r="T190" s="131">
        <f>SUM(T191:T198)</f>
        <v>0</v>
      </c>
      <c r="AR190" s="125" t="s">
        <v>85</v>
      </c>
      <c r="AT190" s="132" t="s">
        <v>76</v>
      </c>
      <c r="AU190" s="132" t="s">
        <v>85</v>
      </c>
      <c r="AY190" s="125" t="s">
        <v>185</v>
      </c>
      <c r="BK190" s="133">
        <f>SUM(BK191:BK198)</f>
        <v>0</v>
      </c>
    </row>
    <row r="191" spans="2:65" s="1" customFormat="1" ht="16.5" customHeight="1" x14ac:dyDescent="0.2">
      <c r="B191" s="32"/>
      <c r="C191" s="136" t="s">
        <v>271</v>
      </c>
      <c r="D191" s="136" t="s">
        <v>191</v>
      </c>
      <c r="E191" s="137" t="s">
        <v>1983</v>
      </c>
      <c r="F191" s="138" t="s">
        <v>1984</v>
      </c>
      <c r="G191" s="139" t="s">
        <v>382</v>
      </c>
      <c r="H191" s="140">
        <v>1.0740000000000001</v>
      </c>
      <c r="I191" s="141"/>
      <c r="J191" s="142">
        <f>ROUND(I191*H191,2)</f>
        <v>0</v>
      </c>
      <c r="K191" s="138" t="s">
        <v>195</v>
      </c>
      <c r="L191" s="32"/>
      <c r="M191" s="143" t="s">
        <v>1</v>
      </c>
      <c r="N191" s="144" t="s">
        <v>42</v>
      </c>
      <c r="P191" s="145">
        <f>O191*H191</f>
        <v>0</v>
      </c>
      <c r="Q191" s="145">
        <v>0</v>
      </c>
      <c r="R191" s="145">
        <f>Q191*H191</f>
        <v>0</v>
      </c>
      <c r="S191" s="145">
        <v>0</v>
      </c>
      <c r="T191" s="146">
        <f>S191*H191</f>
        <v>0</v>
      </c>
      <c r="AR191" s="147" t="s">
        <v>184</v>
      </c>
      <c r="AT191" s="147" t="s">
        <v>191</v>
      </c>
      <c r="AU191" s="147" t="s">
        <v>87</v>
      </c>
      <c r="AY191" s="17" t="s">
        <v>185</v>
      </c>
      <c r="BE191" s="148">
        <f>IF(N191="základní",J191,0)</f>
        <v>0</v>
      </c>
      <c r="BF191" s="148">
        <f>IF(N191="snížená",J191,0)</f>
        <v>0</v>
      </c>
      <c r="BG191" s="148">
        <f>IF(N191="zákl. přenesená",J191,0)</f>
        <v>0</v>
      </c>
      <c r="BH191" s="148">
        <f>IF(N191="sníž. přenesená",J191,0)</f>
        <v>0</v>
      </c>
      <c r="BI191" s="148">
        <f>IF(N191="nulová",J191,0)</f>
        <v>0</v>
      </c>
      <c r="BJ191" s="17" t="s">
        <v>85</v>
      </c>
      <c r="BK191" s="148">
        <f>ROUND(I191*H191,2)</f>
        <v>0</v>
      </c>
      <c r="BL191" s="17" t="s">
        <v>184</v>
      </c>
      <c r="BM191" s="147" t="s">
        <v>1985</v>
      </c>
    </row>
    <row r="192" spans="2:65" s="1" customFormat="1" x14ac:dyDescent="0.2">
      <c r="B192" s="32"/>
      <c r="D192" s="149" t="s">
        <v>198</v>
      </c>
      <c r="F192" s="150" t="s">
        <v>1986</v>
      </c>
      <c r="I192" s="151"/>
      <c r="L192" s="32"/>
      <c r="M192" s="152"/>
      <c r="T192" s="56"/>
      <c r="AT192" s="17" t="s">
        <v>198</v>
      </c>
      <c r="AU192" s="17" t="s">
        <v>87</v>
      </c>
    </row>
    <row r="193" spans="2:65" s="12" customFormat="1" x14ac:dyDescent="0.2">
      <c r="B193" s="153"/>
      <c r="D193" s="149" t="s">
        <v>199</v>
      </c>
      <c r="E193" s="154" t="s">
        <v>1</v>
      </c>
      <c r="F193" s="155" t="s">
        <v>1987</v>
      </c>
      <c r="H193" s="154" t="s">
        <v>1</v>
      </c>
      <c r="I193" s="156"/>
      <c r="L193" s="153"/>
      <c r="M193" s="157"/>
      <c r="T193" s="158"/>
      <c r="AT193" s="154" t="s">
        <v>199</v>
      </c>
      <c r="AU193" s="154" t="s">
        <v>87</v>
      </c>
      <c r="AV193" s="12" t="s">
        <v>85</v>
      </c>
      <c r="AW193" s="12" t="s">
        <v>33</v>
      </c>
      <c r="AX193" s="12" t="s">
        <v>77</v>
      </c>
      <c r="AY193" s="154" t="s">
        <v>185</v>
      </c>
    </row>
    <row r="194" spans="2:65" s="13" customFormat="1" x14ac:dyDescent="0.2">
      <c r="B194" s="159"/>
      <c r="D194" s="149" t="s">
        <v>199</v>
      </c>
      <c r="E194" s="160" t="s">
        <v>1</v>
      </c>
      <c r="F194" s="161" t="s">
        <v>1988</v>
      </c>
      <c r="H194" s="162">
        <v>1.0740000000000001</v>
      </c>
      <c r="I194" s="163"/>
      <c r="L194" s="159"/>
      <c r="M194" s="164"/>
      <c r="T194" s="165"/>
      <c r="AT194" s="160" t="s">
        <v>199</v>
      </c>
      <c r="AU194" s="160" t="s">
        <v>87</v>
      </c>
      <c r="AV194" s="13" t="s">
        <v>87</v>
      </c>
      <c r="AW194" s="13" t="s">
        <v>33</v>
      </c>
      <c r="AX194" s="13" t="s">
        <v>85</v>
      </c>
      <c r="AY194" s="160" t="s">
        <v>185</v>
      </c>
    </row>
    <row r="195" spans="2:65" s="12" customFormat="1" x14ac:dyDescent="0.2">
      <c r="B195" s="153"/>
      <c r="D195" s="149" t="s">
        <v>199</v>
      </c>
      <c r="E195" s="154" t="s">
        <v>1</v>
      </c>
      <c r="F195" s="155" t="s">
        <v>1989</v>
      </c>
      <c r="H195" s="154" t="s">
        <v>1</v>
      </c>
      <c r="I195" s="156"/>
      <c r="L195" s="153"/>
      <c r="M195" s="157"/>
      <c r="T195" s="158"/>
      <c r="AT195" s="154" t="s">
        <v>199</v>
      </c>
      <c r="AU195" s="154" t="s">
        <v>87</v>
      </c>
      <c r="AV195" s="12" t="s">
        <v>85</v>
      </c>
      <c r="AW195" s="12" t="s">
        <v>33</v>
      </c>
      <c r="AX195" s="12" t="s">
        <v>77</v>
      </c>
      <c r="AY195" s="154" t="s">
        <v>185</v>
      </c>
    </row>
    <row r="196" spans="2:65" s="1" customFormat="1" ht="16.5" customHeight="1" x14ac:dyDescent="0.2">
      <c r="B196" s="32"/>
      <c r="C196" s="136" t="s">
        <v>277</v>
      </c>
      <c r="D196" s="136" t="s">
        <v>191</v>
      </c>
      <c r="E196" s="137" t="s">
        <v>1816</v>
      </c>
      <c r="F196" s="138" t="s">
        <v>1817</v>
      </c>
      <c r="G196" s="139" t="s">
        <v>365</v>
      </c>
      <c r="H196" s="140">
        <v>57.1</v>
      </c>
      <c r="I196" s="141"/>
      <c r="J196" s="142">
        <f>ROUND(I196*H196,2)</f>
        <v>0</v>
      </c>
      <c r="K196" s="138" t="s">
        <v>195</v>
      </c>
      <c r="L196" s="32"/>
      <c r="M196" s="143" t="s">
        <v>1</v>
      </c>
      <c r="N196" s="144" t="s">
        <v>42</v>
      </c>
      <c r="P196" s="145">
        <f>O196*H196</f>
        <v>0</v>
      </c>
      <c r="Q196" s="145">
        <v>0</v>
      </c>
      <c r="R196" s="145">
        <f>Q196*H196</f>
        <v>0</v>
      </c>
      <c r="S196" s="145">
        <v>0</v>
      </c>
      <c r="T196" s="146">
        <f>S196*H196</f>
        <v>0</v>
      </c>
      <c r="AR196" s="147" t="s">
        <v>184</v>
      </c>
      <c r="AT196" s="147" t="s">
        <v>191</v>
      </c>
      <c r="AU196" s="147" t="s">
        <v>87</v>
      </c>
      <c r="AY196" s="17" t="s">
        <v>185</v>
      </c>
      <c r="BE196" s="148">
        <f>IF(N196="základní",J196,0)</f>
        <v>0</v>
      </c>
      <c r="BF196" s="148">
        <f>IF(N196="snížená",J196,0)</f>
        <v>0</v>
      </c>
      <c r="BG196" s="148">
        <f>IF(N196="zákl. přenesená",J196,0)</f>
        <v>0</v>
      </c>
      <c r="BH196" s="148">
        <f>IF(N196="sníž. přenesená",J196,0)</f>
        <v>0</v>
      </c>
      <c r="BI196" s="148">
        <f>IF(N196="nulová",J196,0)</f>
        <v>0</v>
      </c>
      <c r="BJ196" s="17" t="s">
        <v>85</v>
      </c>
      <c r="BK196" s="148">
        <f>ROUND(I196*H196,2)</f>
        <v>0</v>
      </c>
      <c r="BL196" s="17" t="s">
        <v>184</v>
      </c>
      <c r="BM196" s="147" t="s">
        <v>1818</v>
      </c>
    </row>
    <row r="197" spans="2:65" s="1" customFormat="1" x14ac:dyDescent="0.2">
      <c r="B197" s="32"/>
      <c r="D197" s="149" t="s">
        <v>198</v>
      </c>
      <c r="F197" s="150" t="s">
        <v>1819</v>
      </c>
      <c r="I197" s="151"/>
      <c r="L197" s="32"/>
      <c r="M197" s="152"/>
      <c r="T197" s="56"/>
      <c r="AT197" s="17" t="s">
        <v>198</v>
      </c>
      <c r="AU197" s="17" t="s">
        <v>87</v>
      </c>
    </row>
    <row r="198" spans="2:65" s="13" customFormat="1" x14ac:dyDescent="0.2">
      <c r="B198" s="159"/>
      <c r="D198" s="149" t="s">
        <v>199</v>
      </c>
      <c r="E198" s="160" t="s">
        <v>1</v>
      </c>
      <c r="F198" s="161" t="s">
        <v>1990</v>
      </c>
      <c r="H198" s="162">
        <v>57.1</v>
      </c>
      <c r="I198" s="163"/>
      <c r="L198" s="159"/>
      <c r="M198" s="164"/>
      <c r="T198" s="165"/>
      <c r="AT198" s="160" t="s">
        <v>199</v>
      </c>
      <c r="AU198" s="160" t="s">
        <v>87</v>
      </c>
      <c r="AV198" s="13" t="s">
        <v>87</v>
      </c>
      <c r="AW198" s="13" t="s">
        <v>33</v>
      </c>
      <c r="AX198" s="13" t="s">
        <v>85</v>
      </c>
      <c r="AY198" s="160" t="s">
        <v>185</v>
      </c>
    </row>
    <row r="199" spans="2:65" s="11" customFormat="1" ht="22.95" customHeight="1" x14ac:dyDescent="0.25">
      <c r="B199" s="124"/>
      <c r="D199" s="125" t="s">
        <v>76</v>
      </c>
      <c r="E199" s="134" t="s">
        <v>184</v>
      </c>
      <c r="F199" s="134" t="s">
        <v>521</v>
      </c>
      <c r="I199" s="127"/>
      <c r="J199" s="135">
        <f>BK199</f>
        <v>0</v>
      </c>
      <c r="L199" s="124"/>
      <c r="M199" s="129"/>
      <c r="P199" s="130">
        <f>SUM(P200:P212)</f>
        <v>0</v>
      </c>
      <c r="R199" s="130">
        <f>SUM(R200:R212)</f>
        <v>0.78251999999999999</v>
      </c>
      <c r="T199" s="131">
        <f>SUM(T200:T212)</f>
        <v>0</v>
      </c>
      <c r="AR199" s="125" t="s">
        <v>85</v>
      </c>
      <c r="AT199" s="132" t="s">
        <v>76</v>
      </c>
      <c r="AU199" s="132" t="s">
        <v>85</v>
      </c>
      <c r="AY199" s="125" t="s">
        <v>185</v>
      </c>
      <c r="BK199" s="133">
        <f>SUM(BK200:BK212)</f>
        <v>0</v>
      </c>
    </row>
    <row r="200" spans="2:65" s="1" customFormat="1" ht="16.5" customHeight="1" x14ac:dyDescent="0.2">
      <c r="B200" s="32"/>
      <c r="C200" s="136" t="s">
        <v>8</v>
      </c>
      <c r="D200" s="136" t="s">
        <v>191</v>
      </c>
      <c r="E200" s="137" t="s">
        <v>523</v>
      </c>
      <c r="F200" s="138" t="s">
        <v>524</v>
      </c>
      <c r="G200" s="139" t="s">
        <v>382</v>
      </c>
      <c r="H200" s="140">
        <v>5.53</v>
      </c>
      <c r="I200" s="141"/>
      <c r="J200" s="142">
        <f>ROUND(I200*H200,2)</f>
        <v>0</v>
      </c>
      <c r="K200" s="138" t="s">
        <v>195</v>
      </c>
      <c r="L200" s="32"/>
      <c r="M200" s="143" t="s">
        <v>1</v>
      </c>
      <c r="N200" s="144" t="s">
        <v>42</v>
      </c>
      <c r="P200" s="145">
        <f>O200*H200</f>
        <v>0</v>
      </c>
      <c r="Q200" s="145">
        <v>0</v>
      </c>
      <c r="R200" s="145">
        <f>Q200*H200</f>
        <v>0</v>
      </c>
      <c r="S200" s="145">
        <v>0</v>
      </c>
      <c r="T200" s="146">
        <f>S200*H200</f>
        <v>0</v>
      </c>
      <c r="AR200" s="147" t="s">
        <v>184</v>
      </c>
      <c r="AT200" s="147" t="s">
        <v>191</v>
      </c>
      <c r="AU200" s="147" t="s">
        <v>87</v>
      </c>
      <c r="AY200" s="17" t="s">
        <v>185</v>
      </c>
      <c r="BE200" s="148">
        <f>IF(N200="základní",J200,0)</f>
        <v>0</v>
      </c>
      <c r="BF200" s="148">
        <f>IF(N200="snížená",J200,0)</f>
        <v>0</v>
      </c>
      <c r="BG200" s="148">
        <f>IF(N200="zákl. přenesená",J200,0)</f>
        <v>0</v>
      </c>
      <c r="BH200" s="148">
        <f>IF(N200="sníž. přenesená",J200,0)</f>
        <v>0</v>
      </c>
      <c r="BI200" s="148">
        <f>IF(N200="nulová",J200,0)</f>
        <v>0</v>
      </c>
      <c r="BJ200" s="17" t="s">
        <v>85</v>
      </c>
      <c r="BK200" s="148">
        <f>ROUND(I200*H200,2)</f>
        <v>0</v>
      </c>
      <c r="BL200" s="17" t="s">
        <v>184</v>
      </c>
      <c r="BM200" s="147" t="s">
        <v>1821</v>
      </c>
    </row>
    <row r="201" spans="2:65" s="1" customFormat="1" x14ac:dyDescent="0.2">
      <c r="B201" s="32"/>
      <c r="D201" s="149" t="s">
        <v>198</v>
      </c>
      <c r="F201" s="150" t="s">
        <v>526</v>
      </c>
      <c r="I201" s="151"/>
      <c r="L201" s="32"/>
      <c r="M201" s="152"/>
      <c r="T201" s="56"/>
      <c r="AT201" s="17" t="s">
        <v>198</v>
      </c>
      <c r="AU201" s="17" t="s">
        <v>87</v>
      </c>
    </row>
    <row r="202" spans="2:65" s="12" customFormat="1" x14ac:dyDescent="0.2">
      <c r="B202" s="153"/>
      <c r="D202" s="149" t="s">
        <v>199</v>
      </c>
      <c r="E202" s="154" t="s">
        <v>1</v>
      </c>
      <c r="F202" s="155" t="s">
        <v>1822</v>
      </c>
      <c r="H202" s="154" t="s">
        <v>1</v>
      </c>
      <c r="I202" s="156"/>
      <c r="L202" s="153"/>
      <c r="M202" s="157"/>
      <c r="T202" s="158"/>
      <c r="AT202" s="154" t="s">
        <v>199</v>
      </c>
      <c r="AU202" s="154" t="s">
        <v>87</v>
      </c>
      <c r="AV202" s="12" t="s">
        <v>85</v>
      </c>
      <c r="AW202" s="12" t="s">
        <v>33</v>
      </c>
      <c r="AX202" s="12" t="s">
        <v>77</v>
      </c>
      <c r="AY202" s="154" t="s">
        <v>185</v>
      </c>
    </row>
    <row r="203" spans="2:65" s="13" customFormat="1" x14ac:dyDescent="0.2">
      <c r="B203" s="159"/>
      <c r="D203" s="149" t="s">
        <v>199</v>
      </c>
      <c r="E203" s="160" t="s">
        <v>1</v>
      </c>
      <c r="F203" s="161" t="s">
        <v>1991</v>
      </c>
      <c r="H203" s="162">
        <v>5.53</v>
      </c>
      <c r="I203" s="163"/>
      <c r="L203" s="159"/>
      <c r="M203" s="164"/>
      <c r="T203" s="165"/>
      <c r="AT203" s="160" t="s">
        <v>199</v>
      </c>
      <c r="AU203" s="160" t="s">
        <v>87</v>
      </c>
      <c r="AV203" s="13" t="s">
        <v>87</v>
      </c>
      <c r="AW203" s="13" t="s">
        <v>33</v>
      </c>
      <c r="AX203" s="13" t="s">
        <v>85</v>
      </c>
      <c r="AY203" s="160" t="s">
        <v>185</v>
      </c>
    </row>
    <row r="204" spans="2:65" s="1" customFormat="1" ht="16.5" customHeight="1" x14ac:dyDescent="0.2">
      <c r="B204" s="32"/>
      <c r="C204" s="136" t="s">
        <v>387</v>
      </c>
      <c r="D204" s="136" t="s">
        <v>191</v>
      </c>
      <c r="E204" s="137" t="s">
        <v>1824</v>
      </c>
      <c r="F204" s="138" t="s">
        <v>1825</v>
      </c>
      <c r="G204" s="139" t="s">
        <v>532</v>
      </c>
      <c r="H204" s="140">
        <v>6</v>
      </c>
      <c r="I204" s="141"/>
      <c r="J204" s="142">
        <f>ROUND(I204*H204,2)</f>
        <v>0</v>
      </c>
      <c r="K204" s="138" t="s">
        <v>195</v>
      </c>
      <c r="L204" s="32"/>
      <c r="M204" s="143" t="s">
        <v>1</v>
      </c>
      <c r="N204" s="144" t="s">
        <v>42</v>
      </c>
      <c r="P204" s="145">
        <f>O204*H204</f>
        <v>0</v>
      </c>
      <c r="Q204" s="145">
        <v>8.7419999999999998E-2</v>
      </c>
      <c r="R204" s="145">
        <f>Q204*H204</f>
        <v>0.52451999999999999</v>
      </c>
      <c r="S204" s="145">
        <v>0</v>
      </c>
      <c r="T204" s="146">
        <f>S204*H204</f>
        <v>0</v>
      </c>
      <c r="AR204" s="147" t="s">
        <v>184</v>
      </c>
      <c r="AT204" s="147" t="s">
        <v>191</v>
      </c>
      <c r="AU204" s="147" t="s">
        <v>87</v>
      </c>
      <c r="AY204" s="17" t="s">
        <v>185</v>
      </c>
      <c r="BE204" s="148">
        <f>IF(N204="základní",J204,0)</f>
        <v>0</v>
      </c>
      <c r="BF204" s="148">
        <f>IF(N204="snížená",J204,0)</f>
        <v>0</v>
      </c>
      <c r="BG204" s="148">
        <f>IF(N204="zákl. přenesená",J204,0)</f>
        <v>0</v>
      </c>
      <c r="BH204" s="148">
        <f>IF(N204="sníž. přenesená",J204,0)</f>
        <v>0</v>
      </c>
      <c r="BI204" s="148">
        <f>IF(N204="nulová",J204,0)</f>
        <v>0</v>
      </c>
      <c r="BJ204" s="17" t="s">
        <v>85</v>
      </c>
      <c r="BK204" s="148">
        <f>ROUND(I204*H204,2)</f>
        <v>0</v>
      </c>
      <c r="BL204" s="17" t="s">
        <v>184</v>
      </c>
      <c r="BM204" s="147" t="s">
        <v>1826</v>
      </c>
    </row>
    <row r="205" spans="2:65" s="1" customFormat="1" x14ac:dyDescent="0.2">
      <c r="B205" s="32"/>
      <c r="D205" s="149" t="s">
        <v>198</v>
      </c>
      <c r="F205" s="150" t="s">
        <v>1827</v>
      </c>
      <c r="I205" s="151"/>
      <c r="L205" s="32"/>
      <c r="M205" s="152"/>
      <c r="T205" s="56"/>
      <c r="AT205" s="17" t="s">
        <v>198</v>
      </c>
      <c r="AU205" s="17" t="s">
        <v>87</v>
      </c>
    </row>
    <row r="206" spans="2:65" s="13" customFormat="1" x14ac:dyDescent="0.2">
      <c r="B206" s="159"/>
      <c r="D206" s="149" t="s">
        <v>199</v>
      </c>
      <c r="E206" s="160" t="s">
        <v>1</v>
      </c>
      <c r="F206" s="161" t="s">
        <v>1992</v>
      </c>
      <c r="H206" s="162">
        <v>6</v>
      </c>
      <c r="I206" s="163"/>
      <c r="L206" s="159"/>
      <c r="M206" s="164"/>
      <c r="T206" s="165"/>
      <c r="AT206" s="160" t="s">
        <v>199</v>
      </c>
      <c r="AU206" s="160" t="s">
        <v>87</v>
      </c>
      <c r="AV206" s="13" t="s">
        <v>87</v>
      </c>
      <c r="AW206" s="13" t="s">
        <v>33</v>
      </c>
      <c r="AX206" s="13" t="s">
        <v>85</v>
      </c>
      <c r="AY206" s="160" t="s">
        <v>185</v>
      </c>
    </row>
    <row r="207" spans="2:65" s="1" customFormat="1" ht="16.5" customHeight="1" x14ac:dyDescent="0.2">
      <c r="B207" s="32"/>
      <c r="C207" s="176" t="s">
        <v>393</v>
      </c>
      <c r="D207" s="176" t="s">
        <v>455</v>
      </c>
      <c r="E207" s="177" t="s">
        <v>1829</v>
      </c>
      <c r="F207" s="178" t="s">
        <v>1830</v>
      </c>
      <c r="G207" s="179" t="s">
        <v>532</v>
      </c>
      <c r="H207" s="180">
        <v>5</v>
      </c>
      <c r="I207" s="181"/>
      <c r="J207" s="182">
        <f>ROUND(I207*H207,2)</f>
        <v>0</v>
      </c>
      <c r="K207" s="178" t="s">
        <v>195</v>
      </c>
      <c r="L207" s="183"/>
      <c r="M207" s="184" t="s">
        <v>1</v>
      </c>
      <c r="N207" s="185" t="s">
        <v>42</v>
      </c>
      <c r="P207" s="145">
        <f>O207*H207</f>
        <v>0</v>
      </c>
      <c r="Q207" s="145">
        <v>4.1000000000000002E-2</v>
      </c>
      <c r="R207" s="145">
        <f>Q207*H207</f>
        <v>0.20500000000000002</v>
      </c>
      <c r="S207" s="145">
        <v>0</v>
      </c>
      <c r="T207" s="146">
        <f>S207*H207</f>
        <v>0</v>
      </c>
      <c r="AR207" s="147" t="s">
        <v>236</v>
      </c>
      <c r="AT207" s="147" t="s">
        <v>455</v>
      </c>
      <c r="AU207" s="147" t="s">
        <v>87</v>
      </c>
      <c r="AY207" s="17" t="s">
        <v>185</v>
      </c>
      <c r="BE207" s="148">
        <f>IF(N207="základní",J207,0)</f>
        <v>0</v>
      </c>
      <c r="BF207" s="148">
        <f>IF(N207="snížená",J207,0)</f>
        <v>0</v>
      </c>
      <c r="BG207" s="148">
        <f>IF(N207="zákl. přenesená",J207,0)</f>
        <v>0</v>
      </c>
      <c r="BH207" s="148">
        <f>IF(N207="sníž. přenesená",J207,0)</f>
        <v>0</v>
      </c>
      <c r="BI207" s="148">
        <f>IF(N207="nulová",J207,0)</f>
        <v>0</v>
      </c>
      <c r="BJ207" s="17" t="s">
        <v>85</v>
      </c>
      <c r="BK207" s="148">
        <f>ROUND(I207*H207,2)</f>
        <v>0</v>
      </c>
      <c r="BL207" s="17" t="s">
        <v>184</v>
      </c>
      <c r="BM207" s="147" t="s">
        <v>1831</v>
      </c>
    </row>
    <row r="208" spans="2:65" s="1" customFormat="1" x14ac:dyDescent="0.2">
      <c r="B208" s="32"/>
      <c r="D208" s="149" t="s">
        <v>198</v>
      </c>
      <c r="F208" s="150" t="s">
        <v>1830</v>
      </c>
      <c r="I208" s="151"/>
      <c r="L208" s="32"/>
      <c r="M208" s="152"/>
      <c r="T208" s="56"/>
      <c r="AT208" s="17" t="s">
        <v>198</v>
      </c>
      <c r="AU208" s="17" t="s">
        <v>87</v>
      </c>
    </row>
    <row r="209" spans="2:65" s="13" customFormat="1" x14ac:dyDescent="0.2">
      <c r="B209" s="159"/>
      <c r="D209" s="149" t="s">
        <v>199</v>
      </c>
      <c r="E209" s="160" t="s">
        <v>1</v>
      </c>
      <c r="F209" s="161" t="s">
        <v>1993</v>
      </c>
      <c r="H209" s="162">
        <v>5</v>
      </c>
      <c r="I209" s="163"/>
      <c r="L209" s="159"/>
      <c r="M209" s="164"/>
      <c r="T209" s="165"/>
      <c r="AT209" s="160" t="s">
        <v>199</v>
      </c>
      <c r="AU209" s="160" t="s">
        <v>87</v>
      </c>
      <c r="AV209" s="13" t="s">
        <v>87</v>
      </c>
      <c r="AW209" s="13" t="s">
        <v>33</v>
      </c>
      <c r="AX209" s="13" t="s">
        <v>85</v>
      </c>
      <c r="AY209" s="160" t="s">
        <v>185</v>
      </c>
    </row>
    <row r="210" spans="2:65" s="1" customFormat="1" ht="16.5" customHeight="1" x14ac:dyDescent="0.2">
      <c r="B210" s="32"/>
      <c r="C210" s="176" t="s">
        <v>399</v>
      </c>
      <c r="D210" s="176" t="s">
        <v>455</v>
      </c>
      <c r="E210" s="177" t="s">
        <v>1833</v>
      </c>
      <c r="F210" s="178" t="s">
        <v>1834</v>
      </c>
      <c r="G210" s="179" t="s">
        <v>532</v>
      </c>
      <c r="H210" s="180">
        <v>1</v>
      </c>
      <c r="I210" s="181"/>
      <c r="J210" s="182">
        <f>ROUND(I210*H210,2)</f>
        <v>0</v>
      </c>
      <c r="K210" s="178" t="s">
        <v>195</v>
      </c>
      <c r="L210" s="183"/>
      <c r="M210" s="184" t="s">
        <v>1</v>
      </c>
      <c r="N210" s="185" t="s">
        <v>42</v>
      </c>
      <c r="P210" s="145">
        <f>O210*H210</f>
        <v>0</v>
      </c>
      <c r="Q210" s="145">
        <v>5.2999999999999999E-2</v>
      </c>
      <c r="R210" s="145">
        <f>Q210*H210</f>
        <v>5.2999999999999999E-2</v>
      </c>
      <c r="S210" s="145">
        <v>0</v>
      </c>
      <c r="T210" s="146">
        <f>S210*H210</f>
        <v>0</v>
      </c>
      <c r="AR210" s="147" t="s">
        <v>236</v>
      </c>
      <c r="AT210" s="147" t="s">
        <v>455</v>
      </c>
      <c r="AU210" s="147" t="s">
        <v>87</v>
      </c>
      <c r="AY210" s="17" t="s">
        <v>185</v>
      </c>
      <c r="BE210" s="148">
        <f>IF(N210="základní",J210,0)</f>
        <v>0</v>
      </c>
      <c r="BF210" s="148">
        <f>IF(N210="snížená",J210,0)</f>
        <v>0</v>
      </c>
      <c r="BG210" s="148">
        <f>IF(N210="zákl. přenesená",J210,0)</f>
        <v>0</v>
      </c>
      <c r="BH210" s="148">
        <f>IF(N210="sníž. přenesená",J210,0)</f>
        <v>0</v>
      </c>
      <c r="BI210" s="148">
        <f>IF(N210="nulová",J210,0)</f>
        <v>0</v>
      </c>
      <c r="BJ210" s="17" t="s">
        <v>85</v>
      </c>
      <c r="BK210" s="148">
        <f>ROUND(I210*H210,2)</f>
        <v>0</v>
      </c>
      <c r="BL210" s="17" t="s">
        <v>184</v>
      </c>
      <c r="BM210" s="147" t="s">
        <v>1835</v>
      </c>
    </row>
    <row r="211" spans="2:65" s="1" customFormat="1" x14ac:dyDescent="0.2">
      <c r="B211" s="32"/>
      <c r="D211" s="149" t="s">
        <v>198</v>
      </c>
      <c r="F211" s="150" t="s">
        <v>1834</v>
      </c>
      <c r="I211" s="151"/>
      <c r="L211" s="32"/>
      <c r="M211" s="152"/>
      <c r="T211" s="56"/>
      <c r="AT211" s="17" t="s">
        <v>198</v>
      </c>
      <c r="AU211" s="17" t="s">
        <v>87</v>
      </c>
    </row>
    <row r="212" spans="2:65" s="13" customFormat="1" x14ac:dyDescent="0.2">
      <c r="B212" s="159"/>
      <c r="D212" s="149" t="s">
        <v>199</v>
      </c>
      <c r="E212" s="160" t="s">
        <v>1</v>
      </c>
      <c r="F212" s="161" t="s">
        <v>1832</v>
      </c>
      <c r="H212" s="162">
        <v>1</v>
      </c>
      <c r="I212" s="163"/>
      <c r="L212" s="159"/>
      <c r="M212" s="164"/>
      <c r="T212" s="165"/>
      <c r="AT212" s="160" t="s">
        <v>199</v>
      </c>
      <c r="AU212" s="160" t="s">
        <v>87</v>
      </c>
      <c r="AV212" s="13" t="s">
        <v>87</v>
      </c>
      <c r="AW212" s="13" t="s">
        <v>33</v>
      </c>
      <c r="AX212" s="13" t="s">
        <v>85</v>
      </c>
      <c r="AY212" s="160" t="s">
        <v>185</v>
      </c>
    </row>
    <row r="213" spans="2:65" s="11" customFormat="1" ht="22.95" customHeight="1" x14ac:dyDescent="0.25">
      <c r="B213" s="124"/>
      <c r="D213" s="125" t="s">
        <v>76</v>
      </c>
      <c r="E213" s="134" t="s">
        <v>236</v>
      </c>
      <c r="F213" s="134" t="s">
        <v>705</v>
      </c>
      <c r="I213" s="127"/>
      <c r="J213" s="135">
        <f>BK213</f>
        <v>0</v>
      </c>
      <c r="L213" s="124"/>
      <c r="M213" s="129"/>
      <c r="P213" s="130">
        <f>SUM(P214:P275)</f>
        <v>0</v>
      </c>
      <c r="R213" s="130">
        <f>SUM(R214:R275)</f>
        <v>12.080551200000002</v>
      </c>
      <c r="T213" s="131">
        <f>SUM(T214:T275)</f>
        <v>2.4899999999999998</v>
      </c>
      <c r="AR213" s="125" t="s">
        <v>85</v>
      </c>
      <c r="AT213" s="132" t="s">
        <v>76</v>
      </c>
      <c r="AU213" s="132" t="s">
        <v>85</v>
      </c>
      <c r="AY213" s="125" t="s">
        <v>185</v>
      </c>
      <c r="BK213" s="133">
        <f>SUM(BK214:BK275)</f>
        <v>0</v>
      </c>
    </row>
    <row r="214" spans="2:65" s="1" customFormat="1" ht="16.5" customHeight="1" x14ac:dyDescent="0.2">
      <c r="B214" s="32"/>
      <c r="C214" s="136" t="s">
        <v>406</v>
      </c>
      <c r="D214" s="136" t="s">
        <v>191</v>
      </c>
      <c r="E214" s="137" t="s">
        <v>1849</v>
      </c>
      <c r="F214" s="138" t="s">
        <v>1850</v>
      </c>
      <c r="G214" s="139" t="s">
        <v>365</v>
      </c>
      <c r="H214" s="140">
        <v>54.34</v>
      </c>
      <c r="I214" s="141"/>
      <c r="J214" s="142">
        <f>ROUND(I214*H214,2)</f>
        <v>0</v>
      </c>
      <c r="K214" s="138" t="s">
        <v>195</v>
      </c>
      <c r="L214" s="32"/>
      <c r="M214" s="143" t="s">
        <v>1</v>
      </c>
      <c r="N214" s="144" t="s">
        <v>42</v>
      </c>
      <c r="P214" s="145">
        <f>O214*H214</f>
        <v>0</v>
      </c>
      <c r="Q214" s="145">
        <v>2.0000000000000002E-5</v>
      </c>
      <c r="R214" s="145">
        <f>Q214*H214</f>
        <v>1.0868000000000002E-3</v>
      </c>
      <c r="S214" s="145">
        <v>0</v>
      </c>
      <c r="T214" s="146">
        <f>S214*H214</f>
        <v>0</v>
      </c>
      <c r="AR214" s="147" t="s">
        <v>184</v>
      </c>
      <c r="AT214" s="147" t="s">
        <v>191</v>
      </c>
      <c r="AU214" s="147" t="s">
        <v>87</v>
      </c>
      <c r="AY214" s="17" t="s">
        <v>185</v>
      </c>
      <c r="BE214" s="148">
        <f>IF(N214="základní",J214,0)</f>
        <v>0</v>
      </c>
      <c r="BF214" s="148">
        <f>IF(N214="snížená",J214,0)</f>
        <v>0</v>
      </c>
      <c r="BG214" s="148">
        <f>IF(N214="zákl. přenesená",J214,0)</f>
        <v>0</v>
      </c>
      <c r="BH214" s="148">
        <f>IF(N214="sníž. přenesená",J214,0)</f>
        <v>0</v>
      </c>
      <c r="BI214" s="148">
        <f>IF(N214="nulová",J214,0)</f>
        <v>0</v>
      </c>
      <c r="BJ214" s="17" t="s">
        <v>85</v>
      </c>
      <c r="BK214" s="148">
        <f>ROUND(I214*H214,2)</f>
        <v>0</v>
      </c>
      <c r="BL214" s="17" t="s">
        <v>184</v>
      </c>
      <c r="BM214" s="147" t="s">
        <v>1851</v>
      </c>
    </row>
    <row r="215" spans="2:65" s="1" customFormat="1" x14ac:dyDescent="0.2">
      <c r="B215" s="32"/>
      <c r="D215" s="149" t="s">
        <v>198</v>
      </c>
      <c r="F215" s="150" t="s">
        <v>1852</v>
      </c>
      <c r="I215" s="151"/>
      <c r="L215" s="32"/>
      <c r="M215" s="152"/>
      <c r="T215" s="56"/>
      <c r="AT215" s="17" t="s">
        <v>198</v>
      </c>
      <c r="AU215" s="17" t="s">
        <v>87</v>
      </c>
    </row>
    <row r="216" spans="2:65" s="13" customFormat="1" x14ac:dyDescent="0.2">
      <c r="B216" s="159"/>
      <c r="D216" s="149" t="s">
        <v>199</v>
      </c>
      <c r="E216" s="160" t="s">
        <v>1</v>
      </c>
      <c r="F216" s="161" t="s">
        <v>1994</v>
      </c>
      <c r="H216" s="162">
        <v>55.3</v>
      </c>
      <c r="I216" s="163"/>
      <c r="L216" s="159"/>
      <c r="M216" s="164"/>
      <c r="T216" s="165"/>
      <c r="AT216" s="160" t="s">
        <v>199</v>
      </c>
      <c r="AU216" s="160" t="s">
        <v>87</v>
      </c>
      <c r="AV216" s="13" t="s">
        <v>87</v>
      </c>
      <c r="AW216" s="13" t="s">
        <v>33</v>
      </c>
      <c r="AX216" s="13" t="s">
        <v>77</v>
      </c>
      <c r="AY216" s="160" t="s">
        <v>185</v>
      </c>
    </row>
    <row r="217" spans="2:65" s="13" customFormat="1" x14ac:dyDescent="0.2">
      <c r="B217" s="159"/>
      <c r="D217" s="149" t="s">
        <v>199</v>
      </c>
      <c r="E217" s="160" t="s">
        <v>1</v>
      </c>
      <c r="F217" s="161" t="s">
        <v>1995</v>
      </c>
      <c r="H217" s="162">
        <v>-0.96</v>
      </c>
      <c r="I217" s="163"/>
      <c r="L217" s="159"/>
      <c r="M217" s="164"/>
      <c r="T217" s="165"/>
      <c r="AT217" s="160" t="s">
        <v>199</v>
      </c>
      <c r="AU217" s="160" t="s">
        <v>87</v>
      </c>
      <c r="AV217" s="13" t="s">
        <v>87</v>
      </c>
      <c r="AW217" s="13" t="s">
        <v>33</v>
      </c>
      <c r="AX217" s="13" t="s">
        <v>77</v>
      </c>
      <c r="AY217" s="160" t="s">
        <v>185</v>
      </c>
    </row>
    <row r="218" spans="2:65" s="14" customFormat="1" x14ac:dyDescent="0.2">
      <c r="B218" s="169"/>
      <c r="D218" s="149" t="s">
        <v>199</v>
      </c>
      <c r="E218" s="170" t="s">
        <v>1</v>
      </c>
      <c r="F218" s="171" t="s">
        <v>324</v>
      </c>
      <c r="H218" s="172">
        <v>54.34</v>
      </c>
      <c r="I218" s="173"/>
      <c r="L218" s="169"/>
      <c r="M218" s="174"/>
      <c r="T218" s="175"/>
      <c r="AT218" s="170" t="s">
        <v>199</v>
      </c>
      <c r="AU218" s="170" t="s">
        <v>87</v>
      </c>
      <c r="AV218" s="14" t="s">
        <v>184</v>
      </c>
      <c r="AW218" s="14" t="s">
        <v>33</v>
      </c>
      <c r="AX218" s="14" t="s">
        <v>85</v>
      </c>
      <c r="AY218" s="170" t="s">
        <v>185</v>
      </c>
    </row>
    <row r="219" spans="2:65" s="1" customFormat="1" ht="16.5" customHeight="1" x14ac:dyDescent="0.2">
      <c r="B219" s="32"/>
      <c r="C219" s="176" t="s">
        <v>412</v>
      </c>
      <c r="D219" s="176" t="s">
        <v>455</v>
      </c>
      <c r="E219" s="177" t="s">
        <v>1856</v>
      </c>
      <c r="F219" s="178" t="s">
        <v>1857</v>
      </c>
      <c r="G219" s="179" t="s">
        <v>365</v>
      </c>
      <c r="H219" s="180">
        <v>55.97</v>
      </c>
      <c r="I219" s="181"/>
      <c r="J219" s="182">
        <f>ROUND(I219*H219,2)</f>
        <v>0</v>
      </c>
      <c r="K219" s="178" t="s">
        <v>195</v>
      </c>
      <c r="L219" s="183"/>
      <c r="M219" s="184" t="s">
        <v>1</v>
      </c>
      <c r="N219" s="185" t="s">
        <v>42</v>
      </c>
      <c r="P219" s="145">
        <f>O219*H219</f>
        <v>0</v>
      </c>
      <c r="Q219" s="145">
        <v>1.052E-2</v>
      </c>
      <c r="R219" s="145">
        <f>Q219*H219</f>
        <v>0.58880440000000001</v>
      </c>
      <c r="S219" s="145">
        <v>0</v>
      </c>
      <c r="T219" s="146">
        <f>S219*H219</f>
        <v>0</v>
      </c>
      <c r="AR219" s="147" t="s">
        <v>236</v>
      </c>
      <c r="AT219" s="147" t="s">
        <v>455</v>
      </c>
      <c r="AU219" s="147" t="s">
        <v>87</v>
      </c>
      <c r="AY219" s="17" t="s">
        <v>185</v>
      </c>
      <c r="BE219" s="148">
        <f>IF(N219="základní",J219,0)</f>
        <v>0</v>
      </c>
      <c r="BF219" s="148">
        <f>IF(N219="snížená",J219,0)</f>
        <v>0</v>
      </c>
      <c r="BG219" s="148">
        <f>IF(N219="zákl. přenesená",J219,0)</f>
        <v>0</v>
      </c>
      <c r="BH219" s="148">
        <f>IF(N219="sníž. přenesená",J219,0)</f>
        <v>0</v>
      </c>
      <c r="BI219" s="148">
        <f>IF(N219="nulová",J219,0)</f>
        <v>0</v>
      </c>
      <c r="BJ219" s="17" t="s">
        <v>85</v>
      </c>
      <c r="BK219" s="148">
        <f>ROUND(I219*H219,2)</f>
        <v>0</v>
      </c>
      <c r="BL219" s="17" t="s">
        <v>184</v>
      </c>
      <c r="BM219" s="147" t="s">
        <v>1858</v>
      </c>
    </row>
    <row r="220" spans="2:65" s="1" customFormat="1" x14ac:dyDescent="0.2">
      <c r="B220" s="32"/>
      <c r="D220" s="149" t="s">
        <v>198</v>
      </c>
      <c r="F220" s="150" t="s">
        <v>1857</v>
      </c>
      <c r="I220" s="151"/>
      <c r="L220" s="32"/>
      <c r="M220" s="152"/>
      <c r="T220" s="56"/>
      <c r="AT220" s="17" t="s">
        <v>198</v>
      </c>
      <c r="AU220" s="17" t="s">
        <v>87</v>
      </c>
    </row>
    <row r="221" spans="2:65" s="13" customFormat="1" x14ac:dyDescent="0.2">
      <c r="B221" s="159"/>
      <c r="D221" s="149" t="s">
        <v>199</v>
      </c>
      <c r="E221" s="160" t="s">
        <v>1</v>
      </c>
      <c r="F221" s="161" t="s">
        <v>1996</v>
      </c>
      <c r="H221" s="162">
        <v>54.34</v>
      </c>
      <c r="I221" s="163"/>
      <c r="L221" s="159"/>
      <c r="M221" s="164"/>
      <c r="T221" s="165"/>
      <c r="AT221" s="160" t="s">
        <v>199</v>
      </c>
      <c r="AU221" s="160" t="s">
        <v>87</v>
      </c>
      <c r="AV221" s="13" t="s">
        <v>87</v>
      </c>
      <c r="AW221" s="13" t="s">
        <v>33</v>
      </c>
      <c r="AX221" s="13" t="s">
        <v>85</v>
      </c>
      <c r="AY221" s="160" t="s">
        <v>185</v>
      </c>
    </row>
    <row r="222" spans="2:65" s="12" customFormat="1" x14ac:dyDescent="0.2">
      <c r="B222" s="153"/>
      <c r="D222" s="149" t="s">
        <v>199</v>
      </c>
      <c r="E222" s="154" t="s">
        <v>1</v>
      </c>
      <c r="F222" s="155" t="s">
        <v>1860</v>
      </c>
      <c r="H222" s="154" t="s">
        <v>1</v>
      </c>
      <c r="I222" s="156"/>
      <c r="L222" s="153"/>
      <c r="M222" s="157"/>
      <c r="T222" s="158"/>
      <c r="AT222" s="154" t="s">
        <v>199</v>
      </c>
      <c r="AU222" s="154" t="s">
        <v>87</v>
      </c>
      <c r="AV222" s="12" t="s">
        <v>85</v>
      </c>
      <c r="AW222" s="12" t="s">
        <v>33</v>
      </c>
      <c r="AX222" s="12" t="s">
        <v>77</v>
      </c>
      <c r="AY222" s="154" t="s">
        <v>185</v>
      </c>
    </row>
    <row r="223" spans="2:65" s="13" customFormat="1" x14ac:dyDescent="0.2">
      <c r="B223" s="159"/>
      <c r="D223" s="149" t="s">
        <v>199</v>
      </c>
      <c r="F223" s="161" t="s">
        <v>1997</v>
      </c>
      <c r="H223" s="162">
        <v>55.97</v>
      </c>
      <c r="I223" s="163"/>
      <c r="L223" s="159"/>
      <c r="M223" s="164"/>
      <c r="T223" s="165"/>
      <c r="AT223" s="160" t="s">
        <v>199</v>
      </c>
      <c r="AU223" s="160" t="s">
        <v>87</v>
      </c>
      <c r="AV223" s="13" t="s">
        <v>87</v>
      </c>
      <c r="AW223" s="13" t="s">
        <v>4</v>
      </c>
      <c r="AX223" s="13" t="s">
        <v>85</v>
      </c>
      <c r="AY223" s="160" t="s">
        <v>185</v>
      </c>
    </row>
    <row r="224" spans="2:65" s="1" customFormat="1" ht="21.75" customHeight="1" x14ac:dyDescent="0.2">
      <c r="B224" s="32"/>
      <c r="C224" s="136" t="s">
        <v>7</v>
      </c>
      <c r="D224" s="136" t="s">
        <v>191</v>
      </c>
      <c r="E224" s="137" t="s">
        <v>1862</v>
      </c>
      <c r="F224" s="138" t="s">
        <v>1863</v>
      </c>
      <c r="G224" s="139" t="s">
        <v>532</v>
      </c>
      <c r="H224" s="140">
        <v>3</v>
      </c>
      <c r="I224" s="141"/>
      <c r="J224" s="142">
        <f>ROUND(I224*H224,2)</f>
        <v>0</v>
      </c>
      <c r="K224" s="138" t="s">
        <v>195</v>
      </c>
      <c r="L224" s="32"/>
      <c r="M224" s="143" t="s">
        <v>1</v>
      </c>
      <c r="N224" s="144" t="s">
        <v>42</v>
      </c>
      <c r="P224" s="145">
        <f>O224*H224</f>
        <v>0</v>
      </c>
      <c r="Q224" s="145">
        <v>0</v>
      </c>
      <c r="R224" s="145">
        <f>Q224*H224</f>
        <v>0</v>
      </c>
      <c r="S224" s="145">
        <v>0</v>
      </c>
      <c r="T224" s="146">
        <f>S224*H224</f>
        <v>0</v>
      </c>
      <c r="AR224" s="147" t="s">
        <v>184</v>
      </c>
      <c r="AT224" s="147" t="s">
        <v>191</v>
      </c>
      <c r="AU224" s="147" t="s">
        <v>87</v>
      </c>
      <c r="AY224" s="17" t="s">
        <v>185</v>
      </c>
      <c r="BE224" s="148">
        <f>IF(N224="základní",J224,0)</f>
        <v>0</v>
      </c>
      <c r="BF224" s="148">
        <f>IF(N224="snížená",J224,0)</f>
        <v>0</v>
      </c>
      <c r="BG224" s="148">
        <f>IF(N224="zákl. přenesená",J224,0)</f>
        <v>0</v>
      </c>
      <c r="BH224" s="148">
        <f>IF(N224="sníž. přenesená",J224,0)</f>
        <v>0</v>
      </c>
      <c r="BI224" s="148">
        <f>IF(N224="nulová",J224,0)</f>
        <v>0</v>
      </c>
      <c r="BJ224" s="17" t="s">
        <v>85</v>
      </c>
      <c r="BK224" s="148">
        <f>ROUND(I224*H224,2)</f>
        <v>0</v>
      </c>
      <c r="BL224" s="17" t="s">
        <v>184</v>
      </c>
      <c r="BM224" s="147" t="s">
        <v>1864</v>
      </c>
    </row>
    <row r="225" spans="2:65" s="1" customFormat="1" x14ac:dyDescent="0.2">
      <c r="B225" s="32"/>
      <c r="D225" s="149" t="s">
        <v>198</v>
      </c>
      <c r="F225" s="150" t="s">
        <v>1865</v>
      </c>
      <c r="I225" s="151"/>
      <c r="L225" s="32"/>
      <c r="M225" s="152"/>
      <c r="T225" s="56"/>
      <c r="AT225" s="17" t="s">
        <v>198</v>
      </c>
      <c r="AU225" s="17" t="s">
        <v>87</v>
      </c>
    </row>
    <row r="226" spans="2:65" s="13" customFormat="1" x14ac:dyDescent="0.2">
      <c r="B226" s="159"/>
      <c r="D226" s="149" t="s">
        <v>199</v>
      </c>
      <c r="E226" s="160" t="s">
        <v>1</v>
      </c>
      <c r="F226" s="161" t="s">
        <v>1998</v>
      </c>
      <c r="H226" s="162">
        <v>3</v>
      </c>
      <c r="I226" s="163"/>
      <c r="L226" s="159"/>
      <c r="M226" s="164"/>
      <c r="T226" s="165"/>
      <c r="AT226" s="160" t="s">
        <v>199</v>
      </c>
      <c r="AU226" s="160" t="s">
        <v>87</v>
      </c>
      <c r="AV226" s="13" t="s">
        <v>87</v>
      </c>
      <c r="AW226" s="13" t="s">
        <v>33</v>
      </c>
      <c r="AX226" s="13" t="s">
        <v>85</v>
      </c>
      <c r="AY226" s="160" t="s">
        <v>185</v>
      </c>
    </row>
    <row r="227" spans="2:65" s="1" customFormat="1" ht="16.5" customHeight="1" x14ac:dyDescent="0.2">
      <c r="B227" s="32"/>
      <c r="C227" s="176" t="s">
        <v>424</v>
      </c>
      <c r="D227" s="176" t="s">
        <v>455</v>
      </c>
      <c r="E227" s="177" t="s">
        <v>1867</v>
      </c>
      <c r="F227" s="178" t="s">
        <v>1868</v>
      </c>
      <c r="G227" s="179" t="s">
        <v>532</v>
      </c>
      <c r="H227" s="180">
        <v>3</v>
      </c>
      <c r="I227" s="181"/>
      <c r="J227" s="182">
        <f>ROUND(I227*H227,2)</f>
        <v>0</v>
      </c>
      <c r="K227" s="178" t="s">
        <v>195</v>
      </c>
      <c r="L227" s="183"/>
      <c r="M227" s="184" t="s">
        <v>1</v>
      </c>
      <c r="N227" s="185" t="s">
        <v>42</v>
      </c>
      <c r="P227" s="145">
        <f>O227*H227</f>
        <v>0</v>
      </c>
      <c r="Q227" s="145">
        <v>3.8999999999999998E-3</v>
      </c>
      <c r="R227" s="145">
        <f>Q227*H227</f>
        <v>1.1699999999999999E-2</v>
      </c>
      <c r="S227" s="145">
        <v>0</v>
      </c>
      <c r="T227" s="146">
        <f>S227*H227</f>
        <v>0</v>
      </c>
      <c r="AR227" s="147" t="s">
        <v>236</v>
      </c>
      <c r="AT227" s="147" t="s">
        <v>455</v>
      </c>
      <c r="AU227" s="147" t="s">
        <v>87</v>
      </c>
      <c r="AY227" s="17" t="s">
        <v>185</v>
      </c>
      <c r="BE227" s="148">
        <f>IF(N227="základní",J227,0)</f>
        <v>0</v>
      </c>
      <c r="BF227" s="148">
        <f>IF(N227="snížená",J227,0)</f>
        <v>0</v>
      </c>
      <c r="BG227" s="148">
        <f>IF(N227="zákl. přenesená",J227,0)</f>
        <v>0</v>
      </c>
      <c r="BH227" s="148">
        <f>IF(N227="sníž. přenesená",J227,0)</f>
        <v>0</v>
      </c>
      <c r="BI227" s="148">
        <f>IF(N227="nulová",J227,0)</f>
        <v>0</v>
      </c>
      <c r="BJ227" s="17" t="s">
        <v>85</v>
      </c>
      <c r="BK227" s="148">
        <f>ROUND(I227*H227,2)</f>
        <v>0</v>
      </c>
      <c r="BL227" s="17" t="s">
        <v>184</v>
      </c>
      <c r="BM227" s="147" t="s">
        <v>1869</v>
      </c>
    </row>
    <row r="228" spans="2:65" s="1" customFormat="1" x14ac:dyDescent="0.2">
      <c r="B228" s="32"/>
      <c r="D228" s="149" t="s">
        <v>198</v>
      </c>
      <c r="F228" s="150" t="s">
        <v>1868</v>
      </c>
      <c r="I228" s="151"/>
      <c r="L228" s="32"/>
      <c r="M228" s="152"/>
      <c r="T228" s="56"/>
      <c r="AT228" s="17" t="s">
        <v>198</v>
      </c>
      <c r="AU228" s="17" t="s">
        <v>87</v>
      </c>
    </row>
    <row r="229" spans="2:65" s="13" customFormat="1" x14ac:dyDescent="0.2">
      <c r="B229" s="159"/>
      <c r="D229" s="149" t="s">
        <v>199</v>
      </c>
      <c r="E229" s="160" t="s">
        <v>1</v>
      </c>
      <c r="F229" s="161" t="s">
        <v>1255</v>
      </c>
      <c r="H229" s="162">
        <v>3</v>
      </c>
      <c r="I229" s="163"/>
      <c r="L229" s="159"/>
      <c r="M229" s="164"/>
      <c r="T229" s="165"/>
      <c r="AT229" s="160" t="s">
        <v>199</v>
      </c>
      <c r="AU229" s="160" t="s">
        <v>87</v>
      </c>
      <c r="AV229" s="13" t="s">
        <v>87</v>
      </c>
      <c r="AW229" s="13" t="s">
        <v>33</v>
      </c>
      <c r="AX229" s="13" t="s">
        <v>85</v>
      </c>
      <c r="AY229" s="160" t="s">
        <v>185</v>
      </c>
    </row>
    <row r="230" spans="2:65" s="1" customFormat="1" ht="16.5" customHeight="1" x14ac:dyDescent="0.2">
      <c r="B230" s="32"/>
      <c r="C230" s="136" t="s">
        <v>434</v>
      </c>
      <c r="D230" s="136" t="s">
        <v>191</v>
      </c>
      <c r="E230" s="137" t="s">
        <v>1870</v>
      </c>
      <c r="F230" s="138" t="s">
        <v>1871</v>
      </c>
      <c r="G230" s="139" t="s">
        <v>382</v>
      </c>
      <c r="H230" s="140">
        <v>1.5</v>
      </c>
      <c r="I230" s="141"/>
      <c r="J230" s="142">
        <f>ROUND(I230*H230,2)</f>
        <v>0</v>
      </c>
      <c r="K230" s="138" t="s">
        <v>195</v>
      </c>
      <c r="L230" s="32"/>
      <c r="M230" s="143" t="s">
        <v>1</v>
      </c>
      <c r="N230" s="144" t="s">
        <v>42</v>
      </c>
      <c r="P230" s="145">
        <f>O230*H230</f>
        <v>0</v>
      </c>
      <c r="Q230" s="145">
        <v>0</v>
      </c>
      <c r="R230" s="145">
        <f>Q230*H230</f>
        <v>0</v>
      </c>
      <c r="S230" s="145">
        <v>1.56</v>
      </c>
      <c r="T230" s="146">
        <f>S230*H230</f>
        <v>2.34</v>
      </c>
      <c r="AR230" s="147" t="s">
        <v>184</v>
      </c>
      <c r="AT230" s="147" t="s">
        <v>191</v>
      </c>
      <c r="AU230" s="147" t="s">
        <v>87</v>
      </c>
      <c r="AY230" s="17" t="s">
        <v>185</v>
      </c>
      <c r="BE230" s="148">
        <f>IF(N230="základní",J230,0)</f>
        <v>0</v>
      </c>
      <c r="BF230" s="148">
        <f>IF(N230="snížená",J230,0)</f>
        <v>0</v>
      </c>
      <c r="BG230" s="148">
        <f>IF(N230="zákl. přenesená",J230,0)</f>
        <v>0</v>
      </c>
      <c r="BH230" s="148">
        <f>IF(N230="sníž. přenesená",J230,0)</f>
        <v>0</v>
      </c>
      <c r="BI230" s="148">
        <f>IF(N230="nulová",J230,0)</f>
        <v>0</v>
      </c>
      <c r="BJ230" s="17" t="s">
        <v>85</v>
      </c>
      <c r="BK230" s="148">
        <f>ROUND(I230*H230,2)</f>
        <v>0</v>
      </c>
      <c r="BL230" s="17" t="s">
        <v>184</v>
      </c>
      <c r="BM230" s="147" t="s">
        <v>1872</v>
      </c>
    </row>
    <row r="231" spans="2:65" s="1" customFormat="1" x14ac:dyDescent="0.2">
      <c r="B231" s="32"/>
      <c r="D231" s="149" t="s">
        <v>198</v>
      </c>
      <c r="F231" s="150" t="s">
        <v>1873</v>
      </c>
      <c r="I231" s="151"/>
      <c r="L231" s="32"/>
      <c r="M231" s="152"/>
      <c r="T231" s="56"/>
      <c r="AT231" s="17" t="s">
        <v>198</v>
      </c>
      <c r="AU231" s="17" t="s">
        <v>87</v>
      </c>
    </row>
    <row r="232" spans="2:65" s="12" customFormat="1" x14ac:dyDescent="0.2">
      <c r="B232" s="153"/>
      <c r="D232" s="149" t="s">
        <v>199</v>
      </c>
      <c r="E232" s="154" t="s">
        <v>1</v>
      </c>
      <c r="F232" s="155" t="s">
        <v>1874</v>
      </c>
      <c r="H232" s="154" t="s">
        <v>1</v>
      </c>
      <c r="I232" s="156"/>
      <c r="L232" s="153"/>
      <c r="M232" s="157"/>
      <c r="T232" s="158"/>
      <c r="AT232" s="154" t="s">
        <v>199</v>
      </c>
      <c r="AU232" s="154" t="s">
        <v>87</v>
      </c>
      <c r="AV232" s="12" t="s">
        <v>85</v>
      </c>
      <c r="AW232" s="12" t="s">
        <v>33</v>
      </c>
      <c r="AX232" s="12" t="s">
        <v>77</v>
      </c>
      <c r="AY232" s="154" t="s">
        <v>185</v>
      </c>
    </row>
    <row r="233" spans="2:65" s="13" customFormat="1" x14ac:dyDescent="0.2">
      <c r="B233" s="159"/>
      <c r="D233" s="149" t="s">
        <v>199</v>
      </c>
      <c r="E233" s="160" t="s">
        <v>1</v>
      </c>
      <c r="F233" s="161" t="s">
        <v>1875</v>
      </c>
      <c r="H233" s="162">
        <v>1.5</v>
      </c>
      <c r="I233" s="163"/>
      <c r="L233" s="159"/>
      <c r="M233" s="164"/>
      <c r="T233" s="165"/>
      <c r="AT233" s="160" t="s">
        <v>199</v>
      </c>
      <c r="AU233" s="160" t="s">
        <v>87</v>
      </c>
      <c r="AV233" s="13" t="s">
        <v>87</v>
      </c>
      <c r="AW233" s="13" t="s">
        <v>33</v>
      </c>
      <c r="AX233" s="13" t="s">
        <v>85</v>
      </c>
      <c r="AY233" s="160" t="s">
        <v>185</v>
      </c>
    </row>
    <row r="234" spans="2:65" s="1" customFormat="1" ht="16.5" customHeight="1" x14ac:dyDescent="0.2">
      <c r="B234" s="32"/>
      <c r="C234" s="136" t="s">
        <v>440</v>
      </c>
      <c r="D234" s="136" t="s">
        <v>191</v>
      </c>
      <c r="E234" s="137" t="s">
        <v>1876</v>
      </c>
      <c r="F234" s="138" t="s">
        <v>1877</v>
      </c>
      <c r="G234" s="139" t="s">
        <v>1878</v>
      </c>
      <c r="H234" s="140">
        <v>2</v>
      </c>
      <c r="I234" s="141"/>
      <c r="J234" s="142">
        <f>ROUND(I234*H234,2)</f>
        <v>0</v>
      </c>
      <c r="K234" s="138" t="s">
        <v>195</v>
      </c>
      <c r="L234" s="32"/>
      <c r="M234" s="143" t="s">
        <v>1</v>
      </c>
      <c r="N234" s="144" t="s">
        <v>42</v>
      </c>
      <c r="P234" s="145">
        <f>O234*H234</f>
        <v>0</v>
      </c>
      <c r="Q234" s="145">
        <v>3.1E-4</v>
      </c>
      <c r="R234" s="145">
        <f>Q234*H234</f>
        <v>6.2E-4</v>
      </c>
      <c r="S234" s="145">
        <v>0</v>
      </c>
      <c r="T234" s="146">
        <f>S234*H234</f>
        <v>0</v>
      </c>
      <c r="AR234" s="147" t="s">
        <v>184</v>
      </c>
      <c r="AT234" s="147" t="s">
        <v>191</v>
      </c>
      <c r="AU234" s="147" t="s">
        <v>87</v>
      </c>
      <c r="AY234" s="17" t="s">
        <v>185</v>
      </c>
      <c r="BE234" s="148">
        <f>IF(N234="základní",J234,0)</f>
        <v>0</v>
      </c>
      <c r="BF234" s="148">
        <f>IF(N234="snížená",J234,0)</f>
        <v>0</v>
      </c>
      <c r="BG234" s="148">
        <f>IF(N234="zákl. přenesená",J234,0)</f>
        <v>0</v>
      </c>
      <c r="BH234" s="148">
        <f>IF(N234="sníž. přenesená",J234,0)</f>
        <v>0</v>
      </c>
      <c r="BI234" s="148">
        <f>IF(N234="nulová",J234,0)</f>
        <v>0</v>
      </c>
      <c r="BJ234" s="17" t="s">
        <v>85</v>
      </c>
      <c r="BK234" s="148">
        <f>ROUND(I234*H234,2)</f>
        <v>0</v>
      </c>
      <c r="BL234" s="17" t="s">
        <v>184</v>
      </c>
      <c r="BM234" s="147" t="s">
        <v>1879</v>
      </c>
    </row>
    <row r="235" spans="2:65" s="1" customFormat="1" x14ac:dyDescent="0.2">
      <c r="B235" s="32"/>
      <c r="D235" s="149" t="s">
        <v>198</v>
      </c>
      <c r="F235" s="150" t="s">
        <v>1880</v>
      </c>
      <c r="I235" s="151"/>
      <c r="L235" s="32"/>
      <c r="M235" s="152"/>
      <c r="T235" s="56"/>
      <c r="AT235" s="17" t="s">
        <v>198</v>
      </c>
      <c r="AU235" s="17" t="s">
        <v>87</v>
      </c>
    </row>
    <row r="236" spans="2:65" s="13" customFormat="1" x14ac:dyDescent="0.2">
      <c r="B236" s="159"/>
      <c r="D236" s="149" t="s">
        <v>199</v>
      </c>
      <c r="E236" s="160" t="s">
        <v>1</v>
      </c>
      <c r="F236" s="161" t="s">
        <v>1881</v>
      </c>
      <c r="H236" s="162">
        <v>2</v>
      </c>
      <c r="I236" s="163"/>
      <c r="L236" s="159"/>
      <c r="M236" s="164"/>
      <c r="T236" s="165"/>
      <c r="AT236" s="160" t="s">
        <v>199</v>
      </c>
      <c r="AU236" s="160" t="s">
        <v>87</v>
      </c>
      <c r="AV236" s="13" t="s">
        <v>87</v>
      </c>
      <c r="AW236" s="13" t="s">
        <v>33</v>
      </c>
      <c r="AX236" s="13" t="s">
        <v>85</v>
      </c>
      <c r="AY236" s="160" t="s">
        <v>185</v>
      </c>
    </row>
    <row r="237" spans="2:65" s="1" customFormat="1" ht="21.75" customHeight="1" x14ac:dyDescent="0.2">
      <c r="B237" s="32"/>
      <c r="C237" s="136" t="s">
        <v>447</v>
      </c>
      <c r="D237" s="136" t="s">
        <v>191</v>
      </c>
      <c r="E237" s="137" t="s">
        <v>1882</v>
      </c>
      <c r="F237" s="138" t="s">
        <v>1883</v>
      </c>
      <c r="G237" s="139" t="s">
        <v>532</v>
      </c>
      <c r="H237" s="140">
        <v>2</v>
      </c>
      <c r="I237" s="141"/>
      <c r="J237" s="142">
        <f>ROUND(I237*H237,2)</f>
        <v>0</v>
      </c>
      <c r="K237" s="138" t="s">
        <v>195</v>
      </c>
      <c r="L237" s="32"/>
      <c r="M237" s="143" t="s">
        <v>1</v>
      </c>
      <c r="N237" s="144" t="s">
        <v>42</v>
      </c>
      <c r="P237" s="145">
        <f>O237*H237</f>
        <v>0</v>
      </c>
      <c r="Q237" s="145">
        <v>2.2558199999999999</v>
      </c>
      <c r="R237" s="145">
        <f>Q237*H237</f>
        <v>4.5116399999999999</v>
      </c>
      <c r="S237" s="145">
        <v>0</v>
      </c>
      <c r="T237" s="146">
        <f>S237*H237</f>
        <v>0</v>
      </c>
      <c r="AR237" s="147" t="s">
        <v>184</v>
      </c>
      <c r="AT237" s="147" t="s">
        <v>191</v>
      </c>
      <c r="AU237" s="147" t="s">
        <v>87</v>
      </c>
      <c r="AY237" s="17" t="s">
        <v>185</v>
      </c>
      <c r="BE237" s="148">
        <f>IF(N237="základní",J237,0)</f>
        <v>0</v>
      </c>
      <c r="BF237" s="148">
        <f>IF(N237="snížená",J237,0)</f>
        <v>0</v>
      </c>
      <c r="BG237" s="148">
        <f>IF(N237="zákl. přenesená",J237,0)</f>
        <v>0</v>
      </c>
      <c r="BH237" s="148">
        <f>IF(N237="sníž. přenesená",J237,0)</f>
        <v>0</v>
      </c>
      <c r="BI237" s="148">
        <f>IF(N237="nulová",J237,0)</f>
        <v>0</v>
      </c>
      <c r="BJ237" s="17" t="s">
        <v>85</v>
      </c>
      <c r="BK237" s="148">
        <f>ROUND(I237*H237,2)</f>
        <v>0</v>
      </c>
      <c r="BL237" s="17" t="s">
        <v>184</v>
      </c>
      <c r="BM237" s="147" t="s">
        <v>1884</v>
      </c>
    </row>
    <row r="238" spans="2:65" s="1" customFormat="1" ht="19.2" x14ac:dyDescent="0.2">
      <c r="B238" s="32"/>
      <c r="D238" s="149" t="s">
        <v>198</v>
      </c>
      <c r="F238" s="150" t="s">
        <v>1885</v>
      </c>
      <c r="I238" s="151"/>
      <c r="L238" s="32"/>
      <c r="M238" s="152"/>
      <c r="T238" s="56"/>
      <c r="AT238" s="17" t="s">
        <v>198</v>
      </c>
      <c r="AU238" s="17" t="s">
        <v>87</v>
      </c>
    </row>
    <row r="239" spans="2:65" s="12" customFormat="1" x14ac:dyDescent="0.2">
      <c r="B239" s="153"/>
      <c r="D239" s="149" t="s">
        <v>199</v>
      </c>
      <c r="E239" s="154" t="s">
        <v>1</v>
      </c>
      <c r="F239" s="155" t="s">
        <v>1999</v>
      </c>
      <c r="H239" s="154" t="s">
        <v>1</v>
      </c>
      <c r="I239" s="156"/>
      <c r="L239" s="153"/>
      <c r="M239" s="157"/>
      <c r="T239" s="158"/>
      <c r="AT239" s="154" t="s">
        <v>199</v>
      </c>
      <c r="AU239" s="154" t="s">
        <v>87</v>
      </c>
      <c r="AV239" s="12" t="s">
        <v>85</v>
      </c>
      <c r="AW239" s="12" t="s">
        <v>33</v>
      </c>
      <c r="AX239" s="12" t="s">
        <v>77</v>
      </c>
      <c r="AY239" s="154" t="s">
        <v>185</v>
      </c>
    </row>
    <row r="240" spans="2:65" s="13" customFormat="1" x14ac:dyDescent="0.2">
      <c r="B240" s="159"/>
      <c r="D240" s="149" t="s">
        <v>199</v>
      </c>
      <c r="E240" s="160" t="s">
        <v>1</v>
      </c>
      <c r="F240" s="161" t="s">
        <v>2000</v>
      </c>
      <c r="H240" s="162">
        <v>2</v>
      </c>
      <c r="I240" s="163"/>
      <c r="L240" s="159"/>
      <c r="M240" s="164"/>
      <c r="T240" s="165"/>
      <c r="AT240" s="160" t="s">
        <v>199</v>
      </c>
      <c r="AU240" s="160" t="s">
        <v>87</v>
      </c>
      <c r="AV240" s="13" t="s">
        <v>87</v>
      </c>
      <c r="AW240" s="13" t="s">
        <v>33</v>
      </c>
      <c r="AX240" s="13" t="s">
        <v>85</v>
      </c>
      <c r="AY240" s="160" t="s">
        <v>185</v>
      </c>
    </row>
    <row r="241" spans="2:65" s="1" customFormat="1" ht="16.5" customHeight="1" x14ac:dyDescent="0.2">
      <c r="B241" s="32"/>
      <c r="C241" s="176" t="s">
        <v>454</v>
      </c>
      <c r="D241" s="176" t="s">
        <v>455</v>
      </c>
      <c r="E241" s="177" t="s">
        <v>1888</v>
      </c>
      <c r="F241" s="178" t="s">
        <v>1889</v>
      </c>
      <c r="G241" s="179" t="s">
        <v>532</v>
      </c>
      <c r="H241" s="180">
        <v>2</v>
      </c>
      <c r="I241" s="181"/>
      <c r="J241" s="182">
        <f>ROUND(I241*H241,2)</f>
        <v>0</v>
      </c>
      <c r="K241" s="178" t="s">
        <v>1</v>
      </c>
      <c r="L241" s="183"/>
      <c r="M241" s="184" t="s">
        <v>1</v>
      </c>
      <c r="N241" s="185" t="s">
        <v>42</v>
      </c>
      <c r="P241" s="145">
        <f>O241*H241</f>
        <v>0</v>
      </c>
      <c r="Q241" s="145">
        <v>1.6140000000000001</v>
      </c>
      <c r="R241" s="145">
        <f>Q241*H241</f>
        <v>3.2280000000000002</v>
      </c>
      <c r="S241" s="145">
        <v>0</v>
      </c>
      <c r="T241" s="146">
        <f>S241*H241</f>
        <v>0</v>
      </c>
      <c r="AR241" s="147" t="s">
        <v>236</v>
      </c>
      <c r="AT241" s="147" t="s">
        <v>455</v>
      </c>
      <c r="AU241" s="147" t="s">
        <v>87</v>
      </c>
      <c r="AY241" s="17" t="s">
        <v>185</v>
      </c>
      <c r="BE241" s="148">
        <f>IF(N241="základní",J241,0)</f>
        <v>0</v>
      </c>
      <c r="BF241" s="148">
        <f>IF(N241="snížená",J241,0)</f>
        <v>0</v>
      </c>
      <c r="BG241" s="148">
        <f>IF(N241="zákl. přenesená",J241,0)</f>
        <v>0</v>
      </c>
      <c r="BH241" s="148">
        <f>IF(N241="sníž. přenesená",J241,0)</f>
        <v>0</v>
      </c>
      <c r="BI241" s="148">
        <f>IF(N241="nulová",J241,0)</f>
        <v>0</v>
      </c>
      <c r="BJ241" s="17" t="s">
        <v>85</v>
      </c>
      <c r="BK241" s="148">
        <f>ROUND(I241*H241,2)</f>
        <v>0</v>
      </c>
      <c r="BL241" s="17" t="s">
        <v>184</v>
      </c>
      <c r="BM241" s="147" t="s">
        <v>1890</v>
      </c>
    </row>
    <row r="242" spans="2:65" s="1" customFormat="1" x14ac:dyDescent="0.2">
      <c r="B242" s="32"/>
      <c r="D242" s="149" t="s">
        <v>198</v>
      </c>
      <c r="F242" s="150" t="s">
        <v>1889</v>
      </c>
      <c r="I242" s="151"/>
      <c r="L242" s="32"/>
      <c r="M242" s="152"/>
      <c r="T242" s="56"/>
      <c r="AT242" s="17" t="s">
        <v>198</v>
      </c>
      <c r="AU242" s="17" t="s">
        <v>87</v>
      </c>
    </row>
    <row r="243" spans="2:65" s="12" customFormat="1" x14ac:dyDescent="0.2">
      <c r="B243" s="153"/>
      <c r="D243" s="149" t="s">
        <v>199</v>
      </c>
      <c r="E243" s="154" t="s">
        <v>1</v>
      </c>
      <c r="F243" s="155" t="s">
        <v>1891</v>
      </c>
      <c r="H243" s="154" t="s">
        <v>1</v>
      </c>
      <c r="I243" s="156"/>
      <c r="L243" s="153"/>
      <c r="M243" s="157"/>
      <c r="T243" s="158"/>
      <c r="AT243" s="154" t="s">
        <v>199</v>
      </c>
      <c r="AU243" s="154" t="s">
        <v>87</v>
      </c>
      <c r="AV243" s="12" t="s">
        <v>85</v>
      </c>
      <c r="AW243" s="12" t="s">
        <v>33</v>
      </c>
      <c r="AX243" s="12" t="s">
        <v>77</v>
      </c>
      <c r="AY243" s="154" t="s">
        <v>185</v>
      </c>
    </row>
    <row r="244" spans="2:65" s="13" customFormat="1" x14ac:dyDescent="0.2">
      <c r="B244" s="159"/>
      <c r="D244" s="149" t="s">
        <v>199</v>
      </c>
      <c r="E244" s="160" t="s">
        <v>1</v>
      </c>
      <c r="F244" s="161" t="s">
        <v>2001</v>
      </c>
      <c r="H244" s="162">
        <v>2</v>
      </c>
      <c r="I244" s="163"/>
      <c r="L244" s="159"/>
      <c r="M244" s="164"/>
      <c r="T244" s="165"/>
      <c r="AT244" s="160" t="s">
        <v>199</v>
      </c>
      <c r="AU244" s="160" t="s">
        <v>87</v>
      </c>
      <c r="AV244" s="13" t="s">
        <v>87</v>
      </c>
      <c r="AW244" s="13" t="s">
        <v>33</v>
      </c>
      <c r="AX244" s="13" t="s">
        <v>85</v>
      </c>
      <c r="AY244" s="160" t="s">
        <v>185</v>
      </c>
    </row>
    <row r="245" spans="2:65" s="1" customFormat="1" ht="16.5" customHeight="1" x14ac:dyDescent="0.2">
      <c r="B245" s="32"/>
      <c r="C245" s="176" t="s">
        <v>463</v>
      </c>
      <c r="D245" s="176" t="s">
        <v>455</v>
      </c>
      <c r="E245" s="177" t="s">
        <v>1893</v>
      </c>
      <c r="F245" s="178" t="s">
        <v>1894</v>
      </c>
      <c r="G245" s="179" t="s">
        <v>532</v>
      </c>
      <c r="H245" s="180">
        <v>2</v>
      </c>
      <c r="I245" s="181"/>
      <c r="J245" s="182">
        <f>ROUND(I245*H245,2)</f>
        <v>0</v>
      </c>
      <c r="K245" s="178" t="s">
        <v>195</v>
      </c>
      <c r="L245" s="183"/>
      <c r="M245" s="184" t="s">
        <v>1</v>
      </c>
      <c r="N245" s="185" t="s">
        <v>42</v>
      </c>
      <c r="P245" s="145">
        <f>O245*H245</f>
        <v>0</v>
      </c>
      <c r="Q245" s="145">
        <v>0.26200000000000001</v>
      </c>
      <c r="R245" s="145">
        <f>Q245*H245</f>
        <v>0.52400000000000002</v>
      </c>
      <c r="S245" s="145">
        <v>0</v>
      </c>
      <c r="T245" s="146">
        <f>S245*H245</f>
        <v>0</v>
      </c>
      <c r="AR245" s="147" t="s">
        <v>236</v>
      </c>
      <c r="AT245" s="147" t="s">
        <v>455</v>
      </c>
      <c r="AU245" s="147" t="s">
        <v>87</v>
      </c>
      <c r="AY245" s="17" t="s">
        <v>185</v>
      </c>
      <c r="BE245" s="148">
        <f>IF(N245="základní",J245,0)</f>
        <v>0</v>
      </c>
      <c r="BF245" s="148">
        <f>IF(N245="snížená",J245,0)</f>
        <v>0</v>
      </c>
      <c r="BG245" s="148">
        <f>IF(N245="zákl. přenesená",J245,0)</f>
        <v>0</v>
      </c>
      <c r="BH245" s="148">
        <f>IF(N245="sníž. přenesená",J245,0)</f>
        <v>0</v>
      </c>
      <c r="BI245" s="148">
        <f>IF(N245="nulová",J245,0)</f>
        <v>0</v>
      </c>
      <c r="BJ245" s="17" t="s">
        <v>85</v>
      </c>
      <c r="BK245" s="148">
        <f>ROUND(I245*H245,2)</f>
        <v>0</v>
      </c>
      <c r="BL245" s="17" t="s">
        <v>184</v>
      </c>
      <c r="BM245" s="147" t="s">
        <v>1895</v>
      </c>
    </row>
    <row r="246" spans="2:65" s="1" customFormat="1" x14ac:dyDescent="0.2">
      <c r="B246" s="32"/>
      <c r="D246" s="149" t="s">
        <v>198</v>
      </c>
      <c r="F246" s="150" t="s">
        <v>1894</v>
      </c>
      <c r="I246" s="151"/>
      <c r="L246" s="32"/>
      <c r="M246" s="152"/>
      <c r="T246" s="56"/>
      <c r="AT246" s="17" t="s">
        <v>198</v>
      </c>
      <c r="AU246" s="17" t="s">
        <v>87</v>
      </c>
    </row>
    <row r="247" spans="2:65" s="13" customFormat="1" x14ac:dyDescent="0.2">
      <c r="B247" s="159"/>
      <c r="D247" s="149" t="s">
        <v>199</v>
      </c>
      <c r="E247" s="160" t="s">
        <v>1</v>
      </c>
      <c r="F247" s="161" t="s">
        <v>2001</v>
      </c>
      <c r="H247" s="162">
        <v>2</v>
      </c>
      <c r="I247" s="163"/>
      <c r="L247" s="159"/>
      <c r="M247" s="164"/>
      <c r="T247" s="165"/>
      <c r="AT247" s="160" t="s">
        <v>199</v>
      </c>
      <c r="AU247" s="160" t="s">
        <v>87</v>
      </c>
      <c r="AV247" s="13" t="s">
        <v>87</v>
      </c>
      <c r="AW247" s="13" t="s">
        <v>33</v>
      </c>
      <c r="AX247" s="13" t="s">
        <v>85</v>
      </c>
      <c r="AY247" s="160" t="s">
        <v>185</v>
      </c>
    </row>
    <row r="248" spans="2:65" s="1" customFormat="1" ht="16.5" customHeight="1" x14ac:dyDescent="0.2">
      <c r="B248" s="32"/>
      <c r="C248" s="176" t="s">
        <v>480</v>
      </c>
      <c r="D248" s="176" t="s">
        <v>455</v>
      </c>
      <c r="E248" s="177" t="s">
        <v>1896</v>
      </c>
      <c r="F248" s="178" t="s">
        <v>1897</v>
      </c>
      <c r="G248" s="179" t="s">
        <v>532</v>
      </c>
      <c r="H248" s="180">
        <v>1</v>
      </c>
      <c r="I248" s="181"/>
      <c r="J248" s="182">
        <f>ROUND(I248*H248,2)</f>
        <v>0</v>
      </c>
      <c r="K248" s="178" t="s">
        <v>195</v>
      </c>
      <c r="L248" s="183"/>
      <c r="M248" s="184" t="s">
        <v>1</v>
      </c>
      <c r="N248" s="185" t="s">
        <v>42</v>
      </c>
      <c r="P248" s="145">
        <f>O248*H248</f>
        <v>0</v>
      </c>
      <c r="Q248" s="145">
        <v>1.054</v>
      </c>
      <c r="R248" s="145">
        <f>Q248*H248</f>
        <v>1.054</v>
      </c>
      <c r="S248" s="145">
        <v>0</v>
      </c>
      <c r="T248" s="146">
        <f>S248*H248</f>
        <v>0</v>
      </c>
      <c r="AR248" s="147" t="s">
        <v>236</v>
      </c>
      <c r="AT248" s="147" t="s">
        <v>455</v>
      </c>
      <c r="AU248" s="147" t="s">
        <v>87</v>
      </c>
      <c r="AY248" s="17" t="s">
        <v>185</v>
      </c>
      <c r="BE248" s="148">
        <f>IF(N248="základní",J248,0)</f>
        <v>0</v>
      </c>
      <c r="BF248" s="148">
        <f>IF(N248="snížená",J248,0)</f>
        <v>0</v>
      </c>
      <c r="BG248" s="148">
        <f>IF(N248="zákl. přenesená",J248,0)</f>
        <v>0</v>
      </c>
      <c r="BH248" s="148">
        <f>IF(N248="sníž. přenesená",J248,0)</f>
        <v>0</v>
      </c>
      <c r="BI248" s="148">
        <f>IF(N248="nulová",J248,0)</f>
        <v>0</v>
      </c>
      <c r="BJ248" s="17" t="s">
        <v>85</v>
      </c>
      <c r="BK248" s="148">
        <f>ROUND(I248*H248,2)</f>
        <v>0</v>
      </c>
      <c r="BL248" s="17" t="s">
        <v>184</v>
      </c>
      <c r="BM248" s="147" t="s">
        <v>1898</v>
      </c>
    </row>
    <row r="249" spans="2:65" s="1" customFormat="1" x14ac:dyDescent="0.2">
      <c r="B249" s="32"/>
      <c r="D249" s="149" t="s">
        <v>198</v>
      </c>
      <c r="F249" s="150" t="s">
        <v>1897</v>
      </c>
      <c r="I249" s="151"/>
      <c r="L249" s="32"/>
      <c r="M249" s="152"/>
      <c r="T249" s="56"/>
      <c r="AT249" s="17" t="s">
        <v>198</v>
      </c>
      <c r="AU249" s="17" t="s">
        <v>87</v>
      </c>
    </row>
    <row r="250" spans="2:65" s="13" customFormat="1" x14ac:dyDescent="0.2">
      <c r="B250" s="159"/>
      <c r="D250" s="149" t="s">
        <v>199</v>
      </c>
      <c r="E250" s="160" t="s">
        <v>1</v>
      </c>
      <c r="F250" s="161" t="s">
        <v>2002</v>
      </c>
      <c r="H250" s="162">
        <v>1</v>
      </c>
      <c r="I250" s="163"/>
      <c r="L250" s="159"/>
      <c r="M250" s="164"/>
      <c r="T250" s="165"/>
      <c r="AT250" s="160" t="s">
        <v>199</v>
      </c>
      <c r="AU250" s="160" t="s">
        <v>87</v>
      </c>
      <c r="AV250" s="13" t="s">
        <v>87</v>
      </c>
      <c r="AW250" s="13" t="s">
        <v>33</v>
      </c>
      <c r="AX250" s="13" t="s">
        <v>85</v>
      </c>
      <c r="AY250" s="160" t="s">
        <v>185</v>
      </c>
    </row>
    <row r="251" spans="2:65" s="1" customFormat="1" ht="16.5" customHeight="1" x14ac:dyDescent="0.2">
      <c r="B251" s="32"/>
      <c r="C251" s="176" t="s">
        <v>492</v>
      </c>
      <c r="D251" s="176" t="s">
        <v>455</v>
      </c>
      <c r="E251" s="177" t="s">
        <v>1899</v>
      </c>
      <c r="F251" s="178" t="s">
        <v>1900</v>
      </c>
      <c r="G251" s="179" t="s">
        <v>532</v>
      </c>
      <c r="H251" s="180">
        <v>2</v>
      </c>
      <c r="I251" s="181"/>
      <c r="J251" s="182">
        <f>ROUND(I251*H251,2)</f>
        <v>0</v>
      </c>
      <c r="K251" s="178" t="s">
        <v>195</v>
      </c>
      <c r="L251" s="183"/>
      <c r="M251" s="184" t="s">
        <v>1</v>
      </c>
      <c r="N251" s="185" t="s">
        <v>42</v>
      </c>
      <c r="P251" s="145">
        <f>O251*H251</f>
        <v>0</v>
      </c>
      <c r="Q251" s="145">
        <v>0.56999999999999995</v>
      </c>
      <c r="R251" s="145">
        <f>Q251*H251</f>
        <v>1.1399999999999999</v>
      </c>
      <c r="S251" s="145">
        <v>0</v>
      </c>
      <c r="T251" s="146">
        <f>S251*H251</f>
        <v>0</v>
      </c>
      <c r="AR251" s="147" t="s">
        <v>236</v>
      </c>
      <c r="AT251" s="147" t="s">
        <v>455</v>
      </c>
      <c r="AU251" s="147" t="s">
        <v>87</v>
      </c>
      <c r="AY251" s="17" t="s">
        <v>185</v>
      </c>
      <c r="BE251" s="148">
        <f>IF(N251="základní",J251,0)</f>
        <v>0</v>
      </c>
      <c r="BF251" s="148">
        <f>IF(N251="snížená",J251,0)</f>
        <v>0</v>
      </c>
      <c r="BG251" s="148">
        <f>IF(N251="zákl. přenesená",J251,0)</f>
        <v>0</v>
      </c>
      <c r="BH251" s="148">
        <f>IF(N251="sníž. přenesená",J251,0)</f>
        <v>0</v>
      </c>
      <c r="BI251" s="148">
        <f>IF(N251="nulová",J251,0)</f>
        <v>0</v>
      </c>
      <c r="BJ251" s="17" t="s">
        <v>85</v>
      </c>
      <c r="BK251" s="148">
        <f>ROUND(I251*H251,2)</f>
        <v>0</v>
      </c>
      <c r="BL251" s="17" t="s">
        <v>184</v>
      </c>
      <c r="BM251" s="147" t="s">
        <v>1901</v>
      </c>
    </row>
    <row r="252" spans="2:65" s="1" customFormat="1" x14ac:dyDescent="0.2">
      <c r="B252" s="32"/>
      <c r="D252" s="149" t="s">
        <v>198</v>
      </c>
      <c r="F252" s="150" t="s">
        <v>1900</v>
      </c>
      <c r="I252" s="151"/>
      <c r="L252" s="32"/>
      <c r="M252" s="152"/>
      <c r="T252" s="56"/>
      <c r="AT252" s="17" t="s">
        <v>198</v>
      </c>
      <c r="AU252" s="17" t="s">
        <v>87</v>
      </c>
    </row>
    <row r="253" spans="2:65" s="13" customFormat="1" x14ac:dyDescent="0.2">
      <c r="B253" s="159"/>
      <c r="D253" s="149" t="s">
        <v>199</v>
      </c>
      <c r="E253" s="160" t="s">
        <v>1</v>
      </c>
      <c r="F253" s="161" t="s">
        <v>2001</v>
      </c>
      <c r="H253" s="162">
        <v>2</v>
      </c>
      <c r="I253" s="163"/>
      <c r="L253" s="159"/>
      <c r="M253" s="164"/>
      <c r="T253" s="165"/>
      <c r="AT253" s="160" t="s">
        <v>199</v>
      </c>
      <c r="AU253" s="160" t="s">
        <v>87</v>
      </c>
      <c r="AV253" s="13" t="s">
        <v>87</v>
      </c>
      <c r="AW253" s="13" t="s">
        <v>33</v>
      </c>
      <c r="AX253" s="13" t="s">
        <v>85</v>
      </c>
      <c r="AY253" s="160" t="s">
        <v>185</v>
      </c>
    </row>
    <row r="254" spans="2:65" s="1" customFormat="1" ht="16.5" customHeight="1" x14ac:dyDescent="0.2">
      <c r="B254" s="32"/>
      <c r="C254" s="136" t="s">
        <v>497</v>
      </c>
      <c r="D254" s="136" t="s">
        <v>191</v>
      </c>
      <c r="E254" s="137" t="s">
        <v>2003</v>
      </c>
      <c r="F254" s="138" t="s">
        <v>2004</v>
      </c>
      <c r="G254" s="139" t="s">
        <v>532</v>
      </c>
      <c r="H254" s="140">
        <v>1</v>
      </c>
      <c r="I254" s="141"/>
      <c r="J254" s="142">
        <f>ROUND(I254*H254,2)</f>
        <v>0</v>
      </c>
      <c r="K254" s="138" t="s">
        <v>195</v>
      </c>
      <c r="L254" s="32"/>
      <c r="M254" s="143" t="s">
        <v>1</v>
      </c>
      <c r="N254" s="144" t="s">
        <v>42</v>
      </c>
      <c r="P254" s="145">
        <f>O254*H254</f>
        <v>0</v>
      </c>
      <c r="Q254" s="145">
        <v>0.10833</v>
      </c>
      <c r="R254" s="145">
        <f>Q254*H254</f>
        <v>0.10833</v>
      </c>
      <c r="S254" s="145">
        <v>0</v>
      </c>
      <c r="T254" s="146">
        <f>S254*H254</f>
        <v>0</v>
      </c>
      <c r="AR254" s="147" t="s">
        <v>184</v>
      </c>
      <c r="AT254" s="147" t="s">
        <v>191</v>
      </c>
      <c r="AU254" s="147" t="s">
        <v>87</v>
      </c>
      <c r="AY254" s="17" t="s">
        <v>185</v>
      </c>
      <c r="BE254" s="148">
        <f>IF(N254="základní",J254,0)</f>
        <v>0</v>
      </c>
      <c r="BF254" s="148">
        <f>IF(N254="snížená",J254,0)</f>
        <v>0</v>
      </c>
      <c r="BG254" s="148">
        <f>IF(N254="zákl. přenesená",J254,0)</f>
        <v>0</v>
      </c>
      <c r="BH254" s="148">
        <f>IF(N254="sníž. přenesená",J254,0)</f>
        <v>0</v>
      </c>
      <c r="BI254" s="148">
        <f>IF(N254="nulová",J254,0)</f>
        <v>0</v>
      </c>
      <c r="BJ254" s="17" t="s">
        <v>85</v>
      </c>
      <c r="BK254" s="148">
        <f>ROUND(I254*H254,2)</f>
        <v>0</v>
      </c>
      <c r="BL254" s="17" t="s">
        <v>184</v>
      </c>
      <c r="BM254" s="147" t="s">
        <v>2005</v>
      </c>
    </row>
    <row r="255" spans="2:65" s="1" customFormat="1" ht="19.2" x14ac:dyDescent="0.2">
      <c r="B255" s="32"/>
      <c r="D255" s="149" t="s">
        <v>198</v>
      </c>
      <c r="F255" s="150" t="s">
        <v>2006</v>
      </c>
      <c r="I255" s="151"/>
      <c r="L255" s="32"/>
      <c r="M255" s="152"/>
      <c r="T255" s="56"/>
      <c r="AT255" s="17" t="s">
        <v>198</v>
      </c>
      <c r="AU255" s="17" t="s">
        <v>87</v>
      </c>
    </row>
    <row r="256" spans="2:65" s="13" customFormat="1" x14ac:dyDescent="0.2">
      <c r="B256" s="159"/>
      <c r="D256" s="149" t="s">
        <v>199</v>
      </c>
      <c r="E256" s="160" t="s">
        <v>1</v>
      </c>
      <c r="F256" s="161" t="s">
        <v>2007</v>
      </c>
      <c r="H256" s="162">
        <v>1</v>
      </c>
      <c r="I256" s="163"/>
      <c r="L256" s="159"/>
      <c r="M256" s="164"/>
      <c r="T256" s="165"/>
      <c r="AT256" s="160" t="s">
        <v>199</v>
      </c>
      <c r="AU256" s="160" t="s">
        <v>87</v>
      </c>
      <c r="AV256" s="13" t="s">
        <v>87</v>
      </c>
      <c r="AW256" s="13" t="s">
        <v>33</v>
      </c>
      <c r="AX256" s="13" t="s">
        <v>85</v>
      </c>
      <c r="AY256" s="160" t="s">
        <v>185</v>
      </c>
    </row>
    <row r="257" spans="2:65" s="1" customFormat="1" ht="16.5" customHeight="1" x14ac:dyDescent="0.2">
      <c r="B257" s="32"/>
      <c r="C257" s="136" t="s">
        <v>506</v>
      </c>
      <c r="D257" s="136" t="s">
        <v>191</v>
      </c>
      <c r="E257" s="137" t="s">
        <v>2008</v>
      </c>
      <c r="F257" s="138" t="s">
        <v>2009</v>
      </c>
      <c r="G257" s="139" t="s">
        <v>532</v>
      </c>
      <c r="H257" s="140">
        <v>1</v>
      </c>
      <c r="I257" s="141"/>
      <c r="J257" s="142">
        <f>ROUND(I257*H257,2)</f>
        <v>0</v>
      </c>
      <c r="K257" s="138" t="s">
        <v>195</v>
      </c>
      <c r="L257" s="32"/>
      <c r="M257" s="143" t="s">
        <v>1</v>
      </c>
      <c r="N257" s="144" t="s">
        <v>42</v>
      </c>
      <c r="P257" s="145">
        <f>O257*H257</f>
        <v>0</v>
      </c>
      <c r="Q257" s="145">
        <v>3.637E-2</v>
      </c>
      <c r="R257" s="145">
        <f>Q257*H257</f>
        <v>3.637E-2</v>
      </c>
      <c r="S257" s="145">
        <v>0</v>
      </c>
      <c r="T257" s="146">
        <f>S257*H257</f>
        <v>0</v>
      </c>
      <c r="AR257" s="147" t="s">
        <v>184</v>
      </c>
      <c r="AT257" s="147" t="s">
        <v>191</v>
      </c>
      <c r="AU257" s="147" t="s">
        <v>87</v>
      </c>
      <c r="AY257" s="17" t="s">
        <v>185</v>
      </c>
      <c r="BE257" s="148">
        <f>IF(N257="základní",J257,0)</f>
        <v>0</v>
      </c>
      <c r="BF257" s="148">
        <f>IF(N257="snížená",J257,0)</f>
        <v>0</v>
      </c>
      <c r="BG257" s="148">
        <f>IF(N257="zákl. přenesená",J257,0)</f>
        <v>0</v>
      </c>
      <c r="BH257" s="148">
        <f>IF(N257="sníž. přenesená",J257,0)</f>
        <v>0</v>
      </c>
      <c r="BI257" s="148">
        <f>IF(N257="nulová",J257,0)</f>
        <v>0</v>
      </c>
      <c r="BJ257" s="17" t="s">
        <v>85</v>
      </c>
      <c r="BK257" s="148">
        <f>ROUND(I257*H257,2)</f>
        <v>0</v>
      </c>
      <c r="BL257" s="17" t="s">
        <v>184</v>
      </c>
      <c r="BM257" s="147" t="s">
        <v>2010</v>
      </c>
    </row>
    <row r="258" spans="2:65" s="1" customFormat="1" x14ac:dyDescent="0.2">
      <c r="B258" s="32"/>
      <c r="D258" s="149" t="s">
        <v>198</v>
      </c>
      <c r="F258" s="150" t="s">
        <v>2011</v>
      </c>
      <c r="I258" s="151"/>
      <c r="L258" s="32"/>
      <c r="M258" s="152"/>
      <c r="T258" s="56"/>
      <c r="AT258" s="17" t="s">
        <v>198</v>
      </c>
      <c r="AU258" s="17" t="s">
        <v>87</v>
      </c>
    </row>
    <row r="259" spans="2:65" s="13" customFormat="1" x14ac:dyDescent="0.2">
      <c r="B259" s="159"/>
      <c r="D259" s="149" t="s">
        <v>199</v>
      </c>
      <c r="E259" s="160" t="s">
        <v>1</v>
      </c>
      <c r="F259" s="161" t="s">
        <v>2007</v>
      </c>
      <c r="H259" s="162">
        <v>1</v>
      </c>
      <c r="I259" s="163"/>
      <c r="L259" s="159"/>
      <c r="M259" s="164"/>
      <c r="T259" s="165"/>
      <c r="AT259" s="160" t="s">
        <v>199</v>
      </c>
      <c r="AU259" s="160" t="s">
        <v>87</v>
      </c>
      <c r="AV259" s="13" t="s">
        <v>87</v>
      </c>
      <c r="AW259" s="13" t="s">
        <v>33</v>
      </c>
      <c r="AX259" s="13" t="s">
        <v>85</v>
      </c>
      <c r="AY259" s="160" t="s">
        <v>185</v>
      </c>
    </row>
    <row r="260" spans="2:65" s="1" customFormat="1" ht="16.5" customHeight="1" x14ac:dyDescent="0.2">
      <c r="B260" s="32"/>
      <c r="C260" s="136" t="s">
        <v>514</v>
      </c>
      <c r="D260" s="136" t="s">
        <v>191</v>
      </c>
      <c r="E260" s="137" t="s">
        <v>2012</v>
      </c>
      <c r="F260" s="138" t="s">
        <v>2013</v>
      </c>
      <c r="G260" s="139" t="s">
        <v>532</v>
      </c>
      <c r="H260" s="140">
        <v>1</v>
      </c>
      <c r="I260" s="141"/>
      <c r="J260" s="142">
        <f>ROUND(I260*H260,2)</f>
        <v>0</v>
      </c>
      <c r="K260" s="138" t="s">
        <v>195</v>
      </c>
      <c r="L260" s="32"/>
      <c r="M260" s="143" t="s">
        <v>1</v>
      </c>
      <c r="N260" s="144" t="s">
        <v>42</v>
      </c>
      <c r="P260" s="145">
        <f>O260*H260</f>
        <v>0</v>
      </c>
      <c r="Q260" s="145">
        <v>0</v>
      </c>
      <c r="R260" s="145">
        <f>Q260*H260</f>
        <v>0</v>
      </c>
      <c r="S260" s="145">
        <v>0</v>
      </c>
      <c r="T260" s="146">
        <f>S260*H260</f>
        <v>0</v>
      </c>
      <c r="AR260" s="147" t="s">
        <v>184</v>
      </c>
      <c r="AT260" s="147" t="s">
        <v>191</v>
      </c>
      <c r="AU260" s="147" t="s">
        <v>87</v>
      </c>
      <c r="AY260" s="17" t="s">
        <v>185</v>
      </c>
      <c r="BE260" s="148">
        <f>IF(N260="základní",J260,0)</f>
        <v>0</v>
      </c>
      <c r="BF260" s="148">
        <f>IF(N260="snížená",J260,0)</f>
        <v>0</v>
      </c>
      <c r="BG260" s="148">
        <f>IF(N260="zákl. přenesená",J260,0)</f>
        <v>0</v>
      </c>
      <c r="BH260" s="148">
        <f>IF(N260="sníž. přenesená",J260,0)</f>
        <v>0</v>
      </c>
      <c r="BI260" s="148">
        <f>IF(N260="nulová",J260,0)</f>
        <v>0</v>
      </c>
      <c r="BJ260" s="17" t="s">
        <v>85</v>
      </c>
      <c r="BK260" s="148">
        <f>ROUND(I260*H260,2)</f>
        <v>0</v>
      </c>
      <c r="BL260" s="17" t="s">
        <v>184</v>
      </c>
      <c r="BM260" s="147" t="s">
        <v>2014</v>
      </c>
    </row>
    <row r="261" spans="2:65" s="1" customFormat="1" ht="19.2" x14ac:dyDescent="0.2">
      <c r="B261" s="32"/>
      <c r="D261" s="149" t="s">
        <v>198</v>
      </c>
      <c r="F261" s="150" t="s">
        <v>2015</v>
      </c>
      <c r="I261" s="151"/>
      <c r="L261" s="32"/>
      <c r="M261" s="152"/>
      <c r="T261" s="56"/>
      <c r="AT261" s="17" t="s">
        <v>198</v>
      </c>
      <c r="AU261" s="17" t="s">
        <v>87</v>
      </c>
    </row>
    <row r="262" spans="2:65" s="13" customFormat="1" x14ac:dyDescent="0.2">
      <c r="B262" s="159"/>
      <c r="D262" s="149" t="s">
        <v>199</v>
      </c>
      <c r="E262" s="160" t="s">
        <v>1</v>
      </c>
      <c r="F262" s="161" t="s">
        <v>2007</v>
      </c>
      <c r="H262" s="162">
        <v>1</v>
      </c>
      <c r="I262" s="163"/>
      <c r="L262" s="159"/>
      <c r="M262" s="164"/>
      <c r="T262" s="165"/>
      <c r="AT262" s="160" t="s">
        <v>199</v>
      </c>
      <c r="AU262" s="160" t="s">
        <v>87</v>
      </c>
      <c r="AV262" s="13" t="s">
        <v>87</v>
      </c>
      <c r="AW262" s="13" t="s">
        <v>33</v>
      </c>
      <c r="AX262" s="13" t="s">
        <v>85</v>
      </c>
      <c r="AY262" s="160" t="s">
        <v>185</v>
      </c>
    </row>
    <row r="263" spans="2:65" s="1" customFormat="1" ht="21.75" customHeight="1" x14ac:dyDescent="0.2">
      <c r="B263" s="32"/>
      <c r="C263" s="136" t="s">
        <v>522</v>
      </c>
      <c r="D263" s="136" t="s">
        <v>191</v>
      </c>
      <c r="E263" s="137" t="s">
        <v>2016</v>
      </c>
      <c r="F263" s="138" t="s">
        <v>2017</v>
      </c>
      <c r="G263" s="139" t="s">
        <v>532</v>
      </c>
      <c r="H263" s="140">
        <v>1</v>
      </c>
      <c r="I263" s="141"/>
      <c r="J263" s="142">
        <f>ROUND(I263*H263,2)</f>
        <v>0</v>
      </c>
      <c r="K263" s="138" t="s">
        <v>195</v>
      </c>
      <c r="L263" s="32"/>
      <c r="M263" s="143" t="s">
        <v>1</v>
      </c>
      <c r="N263" s="144" t="s">
        <v>42</v>
      </c>
      <c r="P263" s="145">
        <f>O263*H263</f>
        <v>0</v>
      </c>
      <c r="Q263" s="145">
        <v>0.30399999999999999</v>
      </c>
      <c r="R263" s="145">
        <f>Q263*H263</f>
        <v>0.30399999999999999</v>
      </c>
      <c r="S263" s="145">
        <v>0</v>
      </c>
      <c r="T263" s="146">
        <f>S263*H263</f>
        <v>0</v>
      </c>
      <c r="AR263" s="147" t="s">
        <v>184</v>
      </c>
      <c r="AT263" s="147" t="s">
        <v>191</v>
      </c>
      <c r="AU263" s="147" t="s">
        <v>87</v>
      </c>
      <c r="AY263" s="17" t="s">
        <v>185</v>
      </c>
      <c r="BE263" s="148">
        <f>IF(N263="základní",J263,0)</f>
        <v>0</v>
      </c>
      <c r="BF263" s="148">
        <f>IF(N263="snížená",J263,0)</f>
        <v>0</v>
      </c>
      <c r="BG263" s="148">
        <f>IF(N263="zákl. přenesená",J263,0)</f>
        <v>0</v>
      </c>
      <c r="BH263" s="148">
        <f>IF(N263="sníž. přenesená",J263,0)</f>
        <v>0</v>
      </c>
      <c r="BI263" s="148">
        <f>IF(N263="nulová",J263,0)</f>
        <v>0</v>
      </c>
      <c r="BJ263" s="17" t="s">
        <v>85</v>
      </c>
      <c r="BK263" s="148">
        <f>ROUND(I263*H263,2)</f>
        <v>0</v>
      </c>
      <c r="BL263" s="17" t="s">
        <v>184</v>
      </c>
      <c r="BM263" s="147" t="s">
        <v>2018</v>
      </c>
    </row>
    <row r="264" spans="2:65" s="1" customFormat="1" ht="19.2" x14ac:dyDescent="0.2">
      <c r="B264" s="32"/>
      <c r="D264" s="149" t="s">
        <v>198</v>
      </c>
      <c r="F264" s="150" t="s">
        <v>2019</v>
      </c>
      <c r="I264" s="151"/>
      <c r="L264" s="32"/>
      <c r="M264" s="152"/>
      <c r="T264" s="56"/>
      <c r="AT264" s="17" t="s">
        <v>198</v>
      </c>
      <c r="AU264" s="17" t="s">
        <v>87</v>
      </c>
    </row>
    <row r="265" spans="2:65" s="13" customFormat="1" x14ac:dyDescent="0.2">
      <c r="B265" s="159"/>
      <c r="D265" s="149" t="s">
        <v>199</v>
      </c>
      <c r="E265" s="160" t="s">
        <v>1</v>
      </c>
      <c r="F265" s="161" t="s">
        <v>2007</v>
      </c>
      <c r="H265" s="162">
        <v>1</v>
      </c>
      <c r="I265" s="163"/>
      <c r="L265" s="159"/>
      <c r="M265" s="164"/>
      <c r="T265" s="165"/>
      <c r="AT265" s="160" t="s">
        <v>199</v>
      </c>
      <c r="AU265" s="160" t="s">
        <v>87</v>
      </c>
      <c r="AV265" s="13" t="s">
        <v>87</v>
      </c>
      <c r="AW265" s="13" t="s">
        <v>33</v>
      </c>
      <c r="AX265" s="13" t="s">
        <v>85</v>
      </c>
      <c r="AY265" s="160" t="s">
        <v>185</v>
      </c>
    </row>
    <row r="266" spans="2:65" s="1" customFormat="1" ht="16.5" customHeight="1" x14ac:dyDescent="0.2">
      <c r="B266" s="32"/>
      <c r="C266" s="136" t="s">
        <v>529</v>
      </c>
      <c r="D266" s="136" t="s">
        <v>191</v>
      </c>
      <c r="E266" s="137" t="s">
        <v>1902</v>
      </c>
      <c r="F266" s="138" t="s">
        <v>1903</v>
      </c>
      <c r="G266" s="139" t="s">
        <v>532</v>
      </c>
      <c r="H266" s="140">
        <v>1</v>
      </c>
      <c r="I266" s="141"/>
      <c r="J266" s="142">
        <f>ROUND(I266*H266,2)</f>
        <v>0</v>
      </c>
      <c r="K266" s="138" t="s">
        <v>195</v>
      </c>
      <c r="L266" s="32"/>
      <c r="M266" s="143" t="s">
        <v>1</v>
      </c>
      <c r="N266" s="144" t="s">
        <v>42</v>
      </c>
      <c r="P266" s="145">
        <f>O266*H266</f>
        <v>0</v>
      </c>
      <c r="Q266" s="145">
        <v>0</v>
      </c>
      <c r="R266" s="145">
        <f>Q266*H266</f>
        <v>0</v>
      </c>
      <c r="S266" s="145">
        <v>0.15</v>
      </c>
      <c r="T266" s="146">
        <f>S266*H266</f>
        <v>0.15</v>
      </c>
      <c r="AR266" s="147" t="s">
        <v>184</v>
      </c>
      <c r="AT266" s="147" t="s">
        <v>191</v>
      </c>
      <c r="AU266" s="147" t="s">
        <v>87</v>
      </c>
      <c r="AY266" s="17" t="s">
        <v>185</v>
      </c>
      <c r="BE266" s="148">
        <f>IF(N266="základní",J266,0)</f>
        <v>0</v>
      </c>
      <c r="BF266" s="148">
        <f>IF(N266="snížená",J266,0)</f>
        <v>0</v>
      </c>
      <c r="BG266" s="148">
        <f>IF(N266="zákl. přenesená",J266,0)</f>
        <v>0</v>
      </c>
      <c r="BH266" s="148">
        <f>IF(N266="sníž. přenesená",J266,0)</f>
        <v>0</v>
      </c>
      <c r="BI266" s="148">
        <f>IF(N266="nulová",J266,0)</f>
        <v>0</v>
      </c>
      <c r="BJ266" s="17" t="s">
        <v>85</v>
      </c>
      <c r="BK266" s="148">
        <f>ROUND(I266*H266,2)</f>
        <v>0</v>
      </c>
      <c r="BL266" s="17" t="s">
        <v>184</v>
      </c>
      <c r="BM266" s="147" t="s">
        <v>1904</v>
      </c>
    </row>
    <row r="267" spans="2:65" s="1" customFormat="1" x14ac:dyDescent="0.2">
      <c r="B267" s="32"/>
      <c r="D267" s="149" t="s">
        <v>198</v>
      </c>
      <c r="F267" s="150" t="s">
        <v>1905</v>
      </c>
      <c r="I267" s="151"/>
      <c r="L267" s="32"/>
      <c r="M267" s="152"/>
      <c r="T267" s="56"/>
      <c r="AT267" s="17" t="s">
        <v>198</v>
      </c>
      <c r="AU267" s="17" t="s">
        <v>87</v>
      </c>
    </row>
    <row r="268" spans="2:65" s="13" customFormat="1" x14ac:dyDescent="0.2">
      <c r="B268" s="159"/>
      <c r="D268" s="149" t="s">
        <v>199</v>
      </c>
      <c r="E268" s="160" t="s">
        <v>1</v>
      </c>
      <c r="F268" s="161" t="s">
        <v>1906</v>
      </c>
      <c r="H268" s="162">
        <v>1</v>
      </c>
      <c r="I268" s="163"/>
      <c r="L268" s="159"/>
      <c r="M268" s="164"/>
      <c r="T268" s="165"/>
      <c r="AT268" s="160" t="s">
        <v>199</v>
      </c>
      <c r="AU268" s="160" t="s">
        <v>87</v>
      </c>
      <c r="AV268" s="13" t="s">
        <v>87</v>
      </c>
      <c r="AW268" s="13" t="s">
        <v>33</v>
      </c>
      <c r="AX268" s="13" t="s">
        <v>85</v>
      </c>
      <c r="AY268" s="160" t="s">
        <v>185</v>
      </c>
    </row>
    <row r="269" spans="2:65" s="1" customFormat="1" ht="21.75" customHeight="1" x14ac:dyDescent="0.2">
      <c r="B269" s="32"/>
      <c r="C269" s="136" t="s">
        <v>537</v>
      </c>
      <c r="D269" s="136" t="s">
        <v>191</v>
      </c>
      <c r="E269" s="137" t="s">
        <v>1907</v>
      </c>
      <c r="F269" s="138" t="s">
        <v>1908</v>
      </c>
      <c r="G269" s="139" t="s">
        <v>532</v>
      </c>
      <c r="H269" s="140">
        <v>2</v>
      </c>
      <c r="I269" s="141"/>
      <c r="J269" s="142">
        <f>ROUND(I269*H269,2)</f>
        <v>0</v>
      </c>
      <c r="K269" s="138" t="s">
        <v>195</v>
      </c>
      <c r="L269" s="32"/>
      <c r="M269" s="143" t="s">
        <v>1</v>
      </c>
      <c r="N269" s="144" t="s">
        <v>42</v>
      </c>
      <c r="P269" s="145">
        <f>O269*H269</f>
        <v>0</v>
      </c>
      <c r="Q269" s="145">
        <v>0.09</v>
      </c>
      <c r="R269" s="145">
        <f>Q269*H269</f>
        <v>0.18</v>
      </c>
      <c r="S269" s="145">
        <v>0</v>
      </c>
      <c r="T269" s="146">
        <f>S269*H269</f>
        <v>0</v>
      </c>
      <c r="AR269" s="147" t="s">
        <v>184</v>
      </c>
      <c r="AT269" s="147" t="s">
        <v>191</v>
      </c>
      <c r="AU269" s="147" t="s">
        <v>87</v>
      </c>
      <c r="AY269" s="17" t="s">
        <v>185</v>
      </c>
      <c r="BE269" s="148">
        <f>IF(N269="základní",J269,0)</f>
        <v>0</v>
      </c>
      <c r="BF269" s="148">
        <f>IF(N269="snížená",J269,0)</f>
        <v>0</v>
      </c>
      <c r="BG269" s="148">
        <f>IF(N269="zákl. přenesená",J269,0)</f>
        <v>0</v>
      </c>
      <c r="BH269" s="148">
        <f>IF(N269="sníž. přenesená",J269,0)</f>
        <v>0</v>
      </c>
      <c r="BI269" s="148">
        <f>IF(N269="nulová",J269,0)</f>
        <v>0</v>
      </c>
      <c r="BJ269" s="17" t="s">
        <v>85</v>
      </c>
      <c r="BK269" s="148">
        <f>ROUND(I269*H269,2)</f>
        <v>0</v>
      </c>
      <c r="BL269" s="17" t="s">
        <v>184</v>
      </c>
      <c r="BM269" s="147" t="s">
        <v>1661</v>
      </c>
    </row>
    <row r="270" spans="2:65" s="1" customFormat="1" x14ac:dyDescent="0.2">
      <c r="B270" s="32"/>
      <c r="D270" s="149" t="s">
        <v>198</v>
      </c>
      <c r="F270" s="150" t="s">
        <v>1908</v>
      </c>
      <c r="I270" s="151"/>
      <c r="L270" s="32"/>
      <c r="M270" s="152"/>
      <c r="T270" s="56"/>
      <c r="AT270" s="17" t="s">
        <v>198</v>
      </c>
      <c r="AU270" s="17" t="s">
        <v>87</v>
      </c>
    </row>
    <row r="271" spans="2:65" s="13" customFormat="1" x14ac:dyDescent="0.2">
      <c r="B271" s="159"/>
      <c r="D271" s="149" t="s">
        <v>199</v>
      </c>
      <c r="E271" s="160" t="s">
        <v>1</v>
      </c>
      <c r="F271" s="161" t="s">
        <v>2020</v>
      </c>
      <c r="H271" s="162">
        <v>2</v>
      </c>
      <c r="I271" s="163"/>
      <c r="L271" s="159"/>
      <c r="M271" s="164"/>
      <c r="T271" s="165"/>
      <c r="AT271" s="160" t="s">
        <v>199</v>
      </c>
      <c r="AU271" s="160" t="s">
        <v>87</v>
      </c>
      <c r="AV271" s="13" t="s">
        <v>87</v>
      </c>
      <c r="AW271" s="13" t="s">
        <v>33</v>
      </c>
      <c r="AX271" s="13" t="s">
        <v>85</v>
      </c>
      <c r="AY271" s="160" t="s">
        <v>185</v>
      </c>
    </row>
    <row r="272" spans="2:65" s="1" customFormat="1" ht="16.5" customHeight="1" x14ac:dyDescent="0.2">
      <c r="B272" s="32"/>
      <c r="C272" s="176" t="s">
        <v>543</v>
      </c>
      <c r="D272" s="176" t="s">
        <v>455</v>
      </c>
      <c r="E272" s="177" t="s">
        <v>1910</v>
      </c>
      <c r="F272" s="178" t="s">
        <v>1911</v>
      </c>
      <c r="G272" s="179" t="s">
        <v>532</v>
      </c>
      <c r="H272" s="180">
        <v>2</v>
      </c>
      <c r="I272" s="181"/>
      <c r="J272" s="182">
        <f>ROUND(I272*H272,2)</f>
        <v>0</v>
      </c>
      <c r="K272" s="178" t="s">
        <v>195</v>
      </c>
      <c r="L272" s="183"/>
      <c r="M272" s="184" t="s">
        <v>1</v>
      </c>
      <c r="N272" s="185" t="s">
        <v>42</v>
      </c>
      <c r="P272" s="145">
        <f>O272*H272</f>
        <v>0</v>
      </c>
      <c r="Q272" s="145">
        <v>0.19600000000000001</v>
      </c>
      <c r="R272" s="145">
        <f>Q272*H272</f>
        <v>0.39200000000000002</v>
      </c>
      <c r="S272" s="145">
        <v>0</v>
      </c>
      <c r="T272" s="146">
        <f>S272*H272</f>
        <v>0</v>
      </c>
      <c r="AR272" s="147" t="s">
        <v>236</v>
      </c>
      <c r="AT272" s="147" t="s">
        <v>455</v>
      </c>
      <c r="AU272" s="147" t="s">
        <v>87</v>
      </c>
      <c r="AY272" s="17" t="s">
        <v>185</v>
      </c>
      <c r="BE272" s="148">
        <f>IF(N272="základní",J272,0)</f>
        <v>0</v>
      </c>
      <c r="BF272" s="148">
        <f>IF(N272="snížená",J272,0)</f>
        <v>0</v>
      </c>
      <c r="BG272" s="148">
        <f>IF(N272="zákl. přenesená",J272,0)</f>
        <v>0</v>
      </c>
      <c r="BH272" s="148">
        <f>IF(N272="sníž. přenesená",J272,0)</f>
        <v>0</v>
      </c>
      <c r="BI272" s="148">
        <f>IF(N272="nulová",J272,0)</f>
        <v>0</v>
      </c>
      <c r="BJ272" s="17" t="s">
        <v>85</v>
      </c>
      <c r="BK272" s="148">
        <f>ROUND(I272*H272,2)</f>
        <v>0</v>
      </c>
      <c r="BL272" s="17" t="s">
        <v>184</v>
      </c>
      <c r="BM272" s="147" t="s">
        <v>1912</v>
      </c>
    </row>
    <row r="273" spans="2:65" s="1" customFormat="1" x14ac:dyDescent="0.2">
      <c r="B273" s="32"/>
      <c r="D273" s="149" t="s">
        <v>198</v>
      </c>
      <c r="F273" s="150" t="s">
        <v>1911</v>
      </c>
      <c r="I273" s="151"/>
      <c r="L273" s="32"/>
      <c r="M273" s="152"/>
      <c r="T273" s="56"/>
      <c r="AT273" s="17" t="s">
        <v>198</v>
      </c>
      <c r="AU273" s="17" t="s">
        <v>87</v>
      </c>
    </row>
    <row r="274" spans="2:65" s="13" customFormat="1" x14ac:dyDescent="0.2">
      <c r="B274" s="159"/>
      <c r="D274" s="149" t="s">
        <v>199</v>
      </c>
      <c r="E274" s="160" t="s">
        <v>1</v>
      </c>
      <c r="F274" s="161" t="s">
        <v>541</v>
      </c>
      <c r="H274" s="162">
        <v>2</v>
      </c>
      <c r="I274" s="163"/>
      <c r="L274" s="159"/>
      <c r="M274" s="164"/>
      <c r="T274" s="165"/>
      <c r="AT274" s="160" t="s">
        <v>199</v>
      </c>
      <c r="AU274" s="160" t="s">
        <v>87</v>
      </c>
      <c r="AV274" s="13" t="s">
        <v>87</v>
      </c>
      <c r="AW274" s="13" t="s">
        <v>33</v>
      </c>
      <c r="AX274" s="13" t="s">
        <v>85</v>
      </c>
      <c r="AY274" s="160" t="s">
        <v>185</v>
      </c>
    </row>
    <row r="275" spans="2:65" s="12" customFormat="1" x14ac:dyDescent="0.2">
      <c r="B275" s="153"/>
      <c r="D275" s="149" t="s">
        <v>199</v>
      </c>
      <c r="E275" s="154" t="s">
        <v>1</v>
      </c>
      <c r="F275" s="155" t="s">
        <v>1914</v>
      </c>
      <c r="H275" s="154" t="s">
        <v>1</v>
      </c>
      <c r="I275" s="156"/>
      <c r="L275" s="153"/>
      <c r="M275" s="157"/>
      <c r="T275" s="158"/>
      <c r="AT275" s="154" t="s">
        <v>199</v>
      </c>
      <c r="AU275" s="154" t="s">
        <v>87</v>
      </c>
      <c r="AV275" s="12" t="s">
        <v>85</v>
      </c>
      <c r="AW275" s="12" t="s">
        <v>33</v>
      </c>
      <c r="AX275" s="12" t="s">
        <v>77</v>
      </c>
      <c r="AY275" s="154" t="s">
        <v>185</v>
      </c>
    </row>
    <row r="276" spans="2:65" s="11" customFormat="1" ht="22.95" customHeight="1" x14ac:dyDescent="0.25">
      <c r="B276" s="124"/>
      <c r="D276" s="125" t="s">
        <v>76</v>
      </c>
      <c r="E276" s="134" t="s">
        <v>899</v>
      </c>
      <c r="F276" s="134" t="s">
        <v>900</v>
      </c>
      <c r="I276" s="127"/>
      <c r="J276" s="135">
        <f>BK276</f>
        <v>0</v>
      </c>
      <c r="L276" s="124"/>
      <c r="M276" s="129"/>
      <c r="P276" s="130">
        <f>SUM(P277:P295)</f>
        <v>0</v>
      </c>
      <c r="R276" s="130">
        <f>SUM(R277:R295)</f>
        <v>0</v>
      </c>
      <c r="T276" s="131">
        <f>SUM(T277:T295)</f>
        <v>0</v>
      </c>
      <c r="AR276" s="125" t="s">
        <v>85</v>
      </c>
      <c r="AT276" s="132" t="s">
        <v>76</v>
      </c>
      <c r="AU276" s="132" t="s">
        <v>85</v>
      </c>
      <c r="AY276" s="125" t="s">
        <v>185</v>
      </c>
      <c r="BK276" s="133">
        <f>SUM(BK277:BK295)</f>
        <v>0</v>
      </c>
    </row>
    <row r="277" spans="2:65" s="1" customFormat="1" ht="16.5" customHeight="1" x14ac:dyDescent="0.2">
      <c r="B277" s="32"/>
      <c r="C277" s="136" t="s">
        <v>552</v>
      </c>
      <c r="D277" s="136" t="s">
        <v>191</v>
      </c>
      <c r="E277" s="137" t="s">
        <v>921</v>
      </c>
      <c r="F277" s="138" t="s">
        <v>922</v>
      </c>
      <c r="G277" s="139" t="s">
        <v>443</v>
      </c>
      <c r="H277" s="140">
        <v>2.34</v>
      </c>
      <c r="I277" s="141"/>
      <c r="J277" s="142">
        <f>ROUND(I277*H277,2)</f>
        <v>0</v>
      </c>
      <c r="K277" s="138" t="s">
        <v>195</v>
      </c>
      <c r="L277" s="32"/>
      <c r="M277" s="143" t="s">
        <v>1</v>
      </c>
      <c r="N277" s="144" t="s">
        <v>42</v>
      </c>
      <c r="P277" s="145">
        <f>O277*H277</f>
        <v>0</v>
      </c>
      <c r="Q277" s="145">
        <v>0</v>
      </c>
      <c r="R277" s="145">
        <f>Q277*H277</f>
        <v>0</v>
      </c>
      <c r="S277" s="145">
        <v>0</v>
      </c>
      <c r="T277" s="146">
        <f>S277*H277</f>
        <v>0</v>
      </c>
      <c r="AR277" s="147" t="s">
        <v>184</v>
      </c>
      <c r="AT277" s="147" t="s">
        <v>191</v>
      </c>
      <c r="AU277" s="147" t="s">
        <v>87</v>
      </c>
      <c r="AY277" s="17" t="s">
        <v>185</v>
      </c>
      <c r="BE277" s="148">
        <f>IF(N277="základní",J277,0)</f>
        <v>0</v>
      </c>
      <c r="BF277" s="148">
        <f>IF(N277="snížená",J277,0)</f>
        <v>0</v>
      </c>
      <c r="BG277" s="148">
        <f>IF(N277="zákl. přenesená",J277,0)</f>
        <v>0</v>
      </c>
      <c r="BH277" s="148">
        <f>IF(N277="sníž. přenesená",J277,0)</f>
        <v>0</v>
      </c>
      <c r="BI277" s="148">
        <f>IF(N277="nulová",J277,0)</f>
        <v>0</v>
      </c>
      <c r="BJ277" s="17" t="s">
        <v>85</v>
      </c>
      <c r="BK277" s="148">
        <f>ROUND(I277*H277,2)</f>
        <v>0</v>
      </c>
      <c r="BL277" s="17" t="s">
        <v>184</v>
      </c>
      <c r="BM277" s="147" t="s">
        <v>2021</v>
      </c>
    </row>
    <row r="278" spans="2:65" s="1" customFormat="1" x14ac:dyDescent="0.2">
      <c r="B278" s="32"/>
      <c r="D278" s="149" t="s">
        <v>198</v>
      </c>
      <c r="F278" s="150" t="s">
        <v>924</v>
      </c>
      <c r="I278" s="151"/>
      <c r="L278" s="32"/>
      <c r="M278" s="152"/>
      <c r="T278" s="56"/>
      <c r="AT278" s="17" t="s">
        <v>198</v>
      </c>
      <c r="AU278" s="17" t="s">
        <v>87</v>
      </c>
    </row>
    <row r="279" spans="2:65" s="12" customFormat="1" x14ac:dyDescent="0.2">
      <c r="B279" s="153"/>
      <c r="D279" s="149" t="s">
        <v>199</v>
      </c>
      <c r="E279" s="154" t="s">
        <v>1</v>
      </c>
      <c r="F279" s="155" t="s">
        <v>1938</v>
      </c>
      <c r="H279" s="154" t="s">
        <v>1</v>
      </c>
      <c r="I279" s="156"/>
      <c r="L279" s="153"/>
      <c r="M279" s="157"/>
      <c r="T279" s="158"/>
      <c r="AT279" s="154" t="s">
        <v>199</v>
      </c>
      <c r="AU279" s="154" t="s">
        <v>87</v>
      </c>
      <c r="AV279" s="12" t="s">
        <v>85</v>
      </c>
      <c r="AW279" s="12" t="s">
        <v>33</v>
      </c>
      <c r="AX279" s="12" t="s">
        <v>77</v>
      </c>
      <c r="AY279" s="154" t="s">
        <v>185</v>
      </c>
    </row>
    <row r="280" spans="2:65" s="13" customFormat="1" x14ac:dyDescent="0.2">
      <c r="B280" s="159"/>
      <c r="D280" s="149" t="s">
        <v>199</v>
      </c>
      <c r="E280" s="160" t="s">
        <v>1</v>
      </c>
      <c r="F280" s="161" t="s">
        <v>1939</v>
      </c>
      <c r="H280" s="162">
        <v>2.34</v>
      </c>
      <c r="I280" s="163"/>
      <c r="L280" s="159"/>
      <c r="M280" s="164"/>
      <c r="T280" s="165"/>
      <c r="AT280" s="160" t="s">
        <v>199</v>
      </c>
      <c r="AU280" s="160" t="s">
        <v>87</v>
      </c>
      <c r="AV280" s="13" t="s">
        <v>87</v>
      </c>
      <c r="AW280" s="13" t="s">
        <v>33</v>
      </c>
      <c r="AX280" s="13" t="s">
        <v>85</v>
      </c>
      <c r="AY280" s="160" t="s">
        <v>185</v>
      </c>
    </row>
    <row r="281" spans="2:65" s="1" customFormat="1" ht="16.5" customHeight="1" x14ac:dyDescent="0.2">
      <c r="B281" s="32"/>
      <c r="C281" s="136" t="s">
        <v>558</v>
      </c>
      <c r="D281" s="136" t="s">
        <v>191</v>
      </c>
      <c r="E281" s="137" t="s">
        <v>930</v>
      </c>
      <c r="F281" s="138" t="s">
        <v>931</v>
      </c>
      <c r="G281" s="139" t="s">
        <v>443</v>
      </c>
      <c r="H281" s="140">
        <v>46.8</v>
      </c>
      <c r="I281" s="141"/>
      <c r="J281" s="142">
        <f>ROUND(I281*H281,2)</f>
        <v>0</v>
      </c>
      <c r="K281" s="138" t="s">
        <v>195</v>
      </c>
      <c r="L281" s="32"/>
      <c r="M281" s="143" t="s">
        <v>1</v>
      </c>
      <c r="N281" s="144" t="s">
        <v>42</v>
      </c>
      <c r="P281" s="145">
        <f>O281*H281</f>
        <v>0</v>
      </c>
      <c r="Q281" s="145">
        <v>0</v>
      </c>
      <c r="R281" s="145">
        <f>Q281*H281</f>
        <v>0</v>
      </c>
      <c r="S281" s="145">
        <v>0</v>
      </c>
      <c r="T281" s="146">
        <f>S281*H281</f>
        <v>0</v>
      </c>
      <c r="AR281" s="147" t="s">
        <v>184</v>
      </c>
      <c r="AT281" s="147" t="s">
        <v>191</v>
      </c>
      <c r="AU281" s="147" t="s">
        <v>87</v>
      </c>
      <c r="AY281" s="17" t="s">
        <v>185</v>
      </c>
      <c r="BE281" s="148">
        <f>IF(N281="základní",J281,0)</f>
        <v>0</v>
      </c>
      <c r="BF281" s="148">
        <f>IF(N281="snížená",J281,0)</f>
        <v>0</v>
      </c>
      <c r="BG281" s="148">
        <f>IF(N281="zákl. přenesená",J281,0)</f>
        <v>0</v>
      </c>
      <c r="BH281" s="148">
        <f>IF(N281="sníž. přenesená",J281,0)</f>
        <v>0</v>
      </c>
      <c r="BI281" s="148">
        <f>IF(N281="nulová",J281,0)</f>
        <v>0</v>
      </c>
      <c r="BJ281" s="17" t="s">
        <v>85</v>
      </c>
      <c r="BK281" s="148">
        <f>ROUND(I281*H281,2)</f>
        <v>0</v>
      </c>
      <c r="BL281" s="17" t="s">
        <v>184</v>
      </c>
      <c r="BM281" s="147" t="s">
        <v>2022</v>
      </c>
    </row>
    <row r="282" spans="2:65" s="1" customFormat="1" ht="19.2" x14ac:dyDescent="0.2">
      <c r="B282" s="32"/>
      <c r="D282" s="149" t="s">
        <v>198</v>
      </c>
      <c r="F282" s="150" t="s">
        <v>915</v>
      </c>
      <c r="I282" s="151"/>
      <c r="L282" s="32"/>
      <c r="M282" s="152"/>
      <c r="T282" s="56"/>
      <c r="AT282" s="17" t="s">
        <v>198</v>
      </c>
      <c r="AU282" s="17" t="s">
        <v>87</v>
      </c>
    </row>
    <row r="283" spans="2:65" s="12" customFormat="1" x14ac:dyDescent="0.2">
      <c r="B283" s="153"/>
      <c r="D283" s="149" t="s">
        <v>199</v>
      </c>
      <c r="E283" s="154" t="s">
        <v>1</v>
      </c>
      <c r="F283" s="155" t="s">
        <v>1938</v>
      </c>
      <c r="H283" s="154" t="s">
        <v>1</v>
      </c>
      <c r="I283" s="156"/>
      <c r="L283" s="153"/>
      <c r="M283" s="157"/>
      <c r="T283" s="158"/>
      <c r="AT283" s="154" t="s">
        <v>199</v>
      </c>
      <c r="AU283" s="154" t="s">
        <v>87</v>
      </c>
      <c r="AV283" s="12" t="s">
        <v>85</v>
      </c>
      <c r="AW283" s="12" t="s">
        <v>33</v>
      </c>
      <c r="AX283" s="12" t="s">
        <v>77</v>
      </c>
      <c r="AY283" s="154" t="s">
        <v>185</v>
      </c>
    </row>
    <row r="284" spans="2:65" s="13" customFormat="1" x14ac:dyDescent="0.2">
      <c r="B284" s="159"/>
      <c r="D284" s="149" t="s">
        <v>199</v>
      </c>
      <c r="E284" s="160" t="s">
        <v>1</v>
      </c>
      <c r="F284" s="161" t="s">
        <v>1942</v>
      </c>
      <c r="H284" s="162">
        <v>46.8</v>
      </c>
      <c r="I284" s="163"/>
      <c r="L284" s="159"/>
      <c r="M284" s="164"/>
      <c r="T284" s="165"/>
      <c r="AT284" s="160" t="s">
        <v>199</v>
      </c>
      <c r="AU284" s="160" t="s">
        <v>87</v>
      </c>
      <c r="AV284" s="13" t="s">
        <v>87</v>
      </c>
      <c r="AW284" s="13" t="s">
        <v>33</v>
      </c>
      <c r="AX284" s="13" t="s">
        <v>85</v>
      </c>
      <c r="AY284" s="160" t="s">
        <v>185</v>
      </c>
    </row>
    <row r="285" spans="2:65" s="1" customFormat="1" ht="16.5" customHeight="1" x14ac:dyDescent="0.2">
      <c r="B285" s="32"/>
      <c r="C285" s="136" t="s">
        <v>568</v>
      </c>
      <c r="D285" s="136" t="s">
        <v>191</v>
      </c>
      <c r="E285" s="137" t="s">
        <v>938</v>
      </c>
      <c r="F285" s="138" t="s">
        <v>939</v>
      </c>
      <c r="G285" s="139" t="s">
        <v>443</v>
      </c>
      <c r="H285" s="140">
        <v>0.15</v>
      </c>
      <c r="I285" s="141"/>
      <c r="J285" s="142">
        <f>ROUND(I285*H285,2)</f>
        <v>0</v>
      </c>
      <c r="K285" s="138" t="s">
        <v>195</v>
      </c>
      <c r="L285" s="32"/>
      <c r="M285" s="143" t="s">
        <v>1</v>
      </c>
      <c r="N285" s="144" t="s">
        <v>42</v>
      </c>
      <c r="P285" s="145">
        <f>O285*H285</f>
        <v>0</v>
      </c>
      <c r="Q285" s="145">
        <v>0</v>
      </c>
      <c r="R285" s="145">
        <f>Q285*H285</f>
        <v>0</v>
      </c>
      <c r="S285" s="145">
        <v>0</v>
      </c>
      <c r="T285" s="146">
        <f>S285*H285</f>
        <v>0</v>
      </c>
      <c r="AR285" s="147" t="s">
        <v>184</v>
      </c>
      <c r="AT285" s="147" t="s">
        <v>191</v>
      </c>
      <c r="AU285" s="147" t="s">
        <v>87</v>
      </c>
      <c r="AY285" s="17" t="s">
        <v>185</v>
      </c>
      <c r="BE285" s="148">
        <f>IF(N285="základní",J285,0)</f>
        <v>0</v>
      </c>
      <c r="BF285" s="148">
        <f>IF(N285="snížená",J285,0)</f>
        <v>0</v>
      </c>
      <c r="BG285" s="148">
        <f>IF(N285="zákl. přenesená",J285,0)</f>
        <v>0</v>
      </c>
      <c r="BH285" s="148">
        <f>IF(N285="sníž. přenesená",J285,0)</f>
        <v>0</v>
      </c>
      <c r="BI285" s="148">
        <f>IF(N285="nulová",J285,0)</f>
        <v>0</v>
      </c>
      <c r="BJ285" s="17" t="s">
        <v>85</v>
      </c>
      <c r="BK285" s="148">
        <f>ROUND(I285*H285,2)</f>
        <v>0</v>
      </c>
      <c r="BL285" s="17" t="s">
        <v>184</v>
      </c>
      <c r="BM285" s="147" t="s">
        <v>1944</v>
      </c>
    </row>
    <row r="286" spans="2:65" s="1" customFormat="1" x14ac:dyDescent="0.2">
      <c r="B286" s="32"/>
      <c r="D286" s="149" t="s">
        <v>198</v>
      </c>
      <c r="F286" s="150" t="s">
        <v>941</v>
      </c>
      <c r="I286" s="151"/>
      <c r="L286" s="32"/>
      <c r="M286" s="152"/>
      <c r="T286" s="56"/>
      <c r="AT286" s="17" t="s">
        <v>198</v>
      </c>
      <c r="AU286" s="17" t="s">
        <v>87</v>
      </c>
    </row>
    <row r="287" spans="2:65" s="12" customFormat="1" x14ac:dyDescent="0.2">
      <c r="B287" s="153"/>
      <c r="D287" s="149" t="s">
        <v>199</v>
      </c>
      <c r="E287" s="154" t="s">
        <v>1</v>
      </c>
      <c r="F287" s="155" t="s">
        <v>1698</v>
      </c>
      <c r="H287" s="154" t="s">
        <v>1</v>
      </c>
      <c r="I287" s="156"/>
      <c r="L287" s="153"/>
      <c r="M287" s="157"/>
      <c r="T287" s="158"/>
      <c r="AT287" s="154" t="s">
        <v>199</v>
      </c>
      <c r="AU287" s="154" t="s">
        <v>87</v>
      </c>
      <c r="AV287" s="12" t="s">
        <v>85</v>
      </c>
      <c r="AW287" s="12" t="s">
        <v>33</v>
      </c>
      <c r="AX287" s="12" t="s">
        <v>77</v>
      </c>
      <c r="AY287" s="154" t="s">
        <v>185</v>
      </c>
    </row>
    <row r="288" spans="2:65" s="13" customFormat="1" x14ac:dyDescent="0.2">
      <c r="B288" s="159"/>
      <c r="D288" s="149" t="s">
        <v>199</v>
      </c>
      <c r="E288" s="160" t="s">
        <v>1</v>
      </c>
      <c r="F288" s="161" t="s">
        <v>1945</v>
      </c>
      <c r="H288" s="162">
        <v>0.15</v>
      </c>
      <c r="I288" s="163"/>
      <c r="L288" s="159"/>
      <c r="M288" s="164"/>
      <c r="T288" s="165"/>
      <c r="AT288" s="160" t="s">
        <v>199</v>
      </c>
      <c r="AU288" s="160" t="s">
        <v>87</v>
      </c>
      <c r="AV288" s="13" t="s">
        <v>87</v>
      </c>
      <c r="AW288" s="13" t="s">
        <v>33</v>
      </c>
      <c r="AX288" s="13" t="s">
        <v>85</v>
      </c>
      <c r="AY288" s="160" t="s">
        <v>185</v>
      </c>
    </row>
    <row r="289" spans="2:65" s="1" customFormat="1" ht="16.5" customHeight="1" x14ac:dyDescent="0.2">
      <c r="B289" s="32"/>
      <c r="C289" s="136" t="s">
        <v>575</v>
      </c>
      <c r="D289" s="136" t="s">
        <v>191</v>
      </c>
      <c r="E289" s="137" t="s">
        <v>948</v>
      </c>
      <c r="F289" s="138" t="s">
        <v>949</v>
      </c>
      <c r="G289" s="139" t="s">
        <v>443</v>
      </c>
      <c r="H289" s="140">
        <v>0.15</v>
      </c>
      <c r="I289" s="141"/>
      <c r="J289" s="142">
        <f>ROUND(I289*H289,2)</f>
        <v>0</v>
      </c>
      <c r="K289" s="138" t="s">
        <v>195</v>
      </c>
      <c r="L289" s="32"/>
      <c r="M289" s="143" t="s">
        <v>1</v>
      </c>
      <c r="N289" s="144" t="s">
        <v>42</v>
      </c>
      <c r="P289" s="145">
        <f>O289*H289</f>
        <v>0</v>
      </c>
      <c r="Q289" s="145">
        <v>0</v>
      </c>
      <c r="R289" s="145">
        <f>Q289*H289</f>
        <v>0</v>
      </c>
      <c r="S289" s="145">
        <v>0</v>
      </c>
      <c r="T289" s="146">
        <f>S289*H289</f>
        <v>0</v>
      </c>
      <c r="AR289" s="147" t="s">
        <v>184</v>
      </c>
      <c r="AT289" s="147" t="s">
        <v>191</v>
      </c>
      <c r="AU289" s="147" t="s">
        <v>87</v>
      </c>
      <c r="AY289" s="17" t="s">
        <v>185</v>
      </c>
      <c r="BE289" s="148">
        <f>IF(N289="základní",J289,0)</f>
        <v>0</v>
      </c>
      <c r="BF289" s="148">
        <f>IF(N289="snížená",J289,0)</f>
        <v>0</v>
      </c>
      <c r="BG289" s="148">
        <f>IF(N289="zákl. přenesená",J289,0)</f>
        <v>0</v>
      </c>
      <c r="BH289" s="148">
        <f>IF(N289="sníž. přenesená",J289,0)</f>
        <v>0</v>
      </c>
      <c r="BI289" s="148">
        <f>IF(N289="nulová",J289,0)</f>
        <v>0</v>
      </c>
      <c r="BJ289" s="17" t="s">
        <v>85</v>
      </c>
      <c r="BK289" s="148">
        <f>ROUND(I289*H289,2)</f>
        <v>0</v>
      </c>
      <c r="BL289" s="17" t="s">
        <v>184</v>
      </c>
      <c r="BM289" s="147" t="s">
        <v>1948</v>
      </c>
    </row>
    <row r="290" spans="2:65" s="1" customFormat="1" ht="19.2" x14ac:dyDescent="0.2">
      <c r="B290" s="32"/>
      <c r="D290" s="149" t="s">
        <v>198</v>
      </c>
      <c r="F290" s="150" t="s">
        <v>951</v>
      </c>
      <c r="I290" s="151"/>
      <c r="L290" s="32"/>
      <c r="M290" s="152"/>
      <c r="T290" s="56"/>
      <c r="AT290" s="17" t="s">
        <v>198</v>
      </c>
      <c r="AU290" s="17" t="s">
        <v>87</v>
      </c>
    </row>
    <row r="291" spans="2:65" s="12" customFormat="1" x14ac:dyDescent="0.2">
      <c r="B291" s="153"/>
      <c r="D291" s="149" t="s">
        <v>199</v>
      </c>
      <c r="E291" s="154" t="s">
        <v>1</v>
      </c>
      <c r="F291" s="155" t="s">
        <v>1698</v>
      </c>
      <c r="H291" s="154" t="s">
        <v>1</v>
      </c>
      <c r="I291" s="156"/>
      <c r="L291" s="153"/>
      <c r="M291" s="157"/>
      <c r="T291" s="158"/>
      <c r="AT291" s="154" t="s">
        <v>199</v>
      </c>
      <c r="AU291" s="154" t="s">
        <v>87</v>
      </c>
      <c r="AV291" s="12" t="s">
        <v>85</v>
      </c>
      <c r="AW291" s="12" t="s">
        <v>33</v>
      </c>
      <c r="AX291" s="12" t="s">
        <v>77</v>
      </c>
      <c r="AY291" s="154" t="s">
        <v>185</v>
      </c>
    </row>
    <row r="292" spans="2:65" s="13" customFormat="1" x14ac:dyDescent="0.2">
      <c r="B292" s="159"/>
      <c r="D292" s="149" t="s">
        <v>199</v>
      </c>
      <c r="E292" s="160" t="s">
        <v>1</v>
      </c>
      <c r="F292" s="161" t="s">
        <v>1949</v>
      </c>
      <c r="H292" s="162">
        <v>0.15</v>
      </c>
      <c r="I292" s="163"/>
      <c r="L292" s="159"/>
      <c r="M292" s="164"/>
      <c r="T292" s="165"/>
      <c r="AT292" s="160" t="s">
        <v>199</v>
      </c>
      <c r="AU292" s="160" t="s">
        <v>87</v>
      </c>
      <c r="AV292" s="13" t="s">
        <v>87</v>
      </c>
      <c r="AW292" s="13" t="s">
        <v>33</v>
      </c>
      <c r="AX292" s="13" t="s">
        <v>85</v>
      </c>
      <c r="AY292" s="160" t="s">
        <v>185</v>
      </c>
    </row>
    <row r="293" spans="2:65" s="1" customFormat="1" ht="24.15" customHeight="1" x14ac:dyDescent="0.2">
      <c r="B293" s="32"/>
      <c r="C293" s="136" t="s">
        <v>584</v>
      </c>
      <c r="D293" s="136" t="s">
        <v>191</v>
      </c>
      <c r="E293" s="137" t="s">
        <v>1956</v>
      </c>
      <c r="F293" s="138" t="s">
        <v>1957</v>
      </c>
      <c r="G293" s="139" t="s">
        <v>443</v>
      </c>
      <c r="H293" s="140">
        <v>2.34</v>
      </c>
      <c r="I293" s="141"/>
      <c r="J293" s="142">
        <f>ROUND(I293*H293,2)</f>
        <v>0</v>
      </c>
      <c r="K293" s="138" t="s">
        <v>195</v>
      </c>
      <c r="L293" s="32"/>
      <c r="M293" s="143" t="s">
        <v>1</v>
      </c>
      <c r="N293" s="144" t="s">
        <v>42</v>
      </c>
      <c r="P293" s="145">
        <f>O293*H293</f>
        <v>0</v>
      </c>
      <c r="Q293" s="145">
        <v>0</v>
      </c>
      <c r="R293" s="145">
        <f>Q293*H293</f>
        <v>0</v>
      </c>
      <c r="S293" s="145">
        <v>0</v>
      </c>
      <c r="T293" s="146">
        <f>S293*H293</f>
        <v>0</v>
      </c>
      <c r="AR293" s="147" t="s">
        <v>184</v>
      </c>
      <c r="AT293" s="147" t="s">
        <v>191</v>
      </c>
      <c r="AU293" s="147" t="s">
        <v>87</v>
      </c>
      <c r="AY293" s="17" t="s">
        <v>185</v>
      </c>
      <c r="BE293" s="148">
        <f>IF(N293="základní",J293,0)</f>
        <v>0</v>
      </c>
      <c r="BF293" s="148">
        <f>IF(N293="snížená",J293,0)</f>
        <v>0</v>
      </c>
      <c r="BG293" s="148">
        <f>IF(N293="zákl. přenesená",J293,0)</f>
        <v>0</v>
      </c>
      <c r="BH293" s="148">
        <f>IF(N293="sníž. přenesená",J293,0)</f>
        <v>0</v>
      </c>
      <c r="BI293" s="148">
        <f>IF(N293="nulová",J293,0)</f>
        <v>0</v>
      </c>
      <c r="BJ293" s="17" t="s">
        <v>85</v>
      </c>
      <c r="BK293" s="148">
        <f>ROUND(I293*H293,2)</f>
        <v>0</v>
      </c>
      <c r="BL293" s="17" t="s">
        <v>184</v>
      </c>
      <c r="BM293" s="147" t="s">
        <v>1958</v>
      </c>
    </row>
    <row r="294" spans="2:65" s="1" customFormat="1" ht="19.2" x14ac:dyDescent="0.2">
      <c r="B294" s="32"/>
      <c r="D294" s="149" t="s">
        <v>198</v>
      </c>
      <c r="F294" s="150" t="s">
        <v>1959</v>
      </c>
      <c r="I294" s="151"/>
      <c r="L294" s="32"/>
      <c r="M294" s="152"/>
      <c r="T294" s="56"/>
      <c r="AT294" s="17" t="s">
        <v>198</v>
      </c>
      <c r="AU294" s="17" t="s">
        <v>87</v>
      </c>
    </row>
    <row r="295" spans="2:65" s="13" customFormat="1" x14ac:dyDescent="0.2">
      <c r="B295" s="159"/>
      <c r="D295" s="149" t="s">
        <v>199</v>
      </c>
      <c r="E295" s="160" t="s">
        <v>1</v>
      </c>
      <c r="F295" s="161" t="s">
        <v>1939</v>
      </c>
      <c r="H295" s="162">
        <v>2.34</v>
      </c>
      <c r="I295" s="163"/>
      <c r="L295" s="159"/>
      <c r="M295" s="164"/>
      <c r="T295" s="165"/>
      <c r="AT295" s="160" t="s">
        <v>199</v>
      </c>
      <c r="AU295" s="160" t="s">
        <v>87</v>
      </c>
      <c r="AV295" s="13" t="s">
        <v>87</v>
      </c>
      <c r="AW295" s="13" t="s">
        <v>33</v>
      </c>
      <c r="AX295" s="13" t="s">
        <v>85</v>
      </c>
      <c r="AY295" s="160" t="s">
        <v>185</v>
      </c>
    </row>
    <row r="296" spans="2:65" s="11" customFormat="1" ht="22.95" customHeight="1" x14ac:dyDescent="0.25">
      <c r="B296" s="124"/>
      <c r="D296" s="125" t="s">
        <v>76</v>
      </c>
      <c r="E296" s="134" t="s">
        <v>975</v>
      </c>
      <c r="F296" s="134" t="s">
        <v>976</v>
      </c>
      <c r="I296" s="127"/>
      <c r="J296" s="135">
        <f>BK296</f>
        <v>0</v>
      </c>
      <c r="L296" s="124"/>
      <c r="M296" s="129"/>
      <c r="P296" s="130">
        <f>SUM(P297:P298)</f>
        <v>0</v>
      </c>
      <c r="R296" s="130">
        <f>SUM(R297:R298)</f>
        <v>0</v>
      </c>
      <c r="T296" s="131">
        <f>SUM(T297:T298)</f>
        <v>0</v>
      </c>
      <c r="AR296" s="125" t="s">
        <v>85</v>
      </c>
      <c r="AT296" s="132" t="s">
        <v>76</v>
      </c>
      <c r="AU296" s="132" t="s">
        <v>85</v>
      </c>
      <c r="AY296" s="125" t="s">
        <v>185</v>
      </c>
      <c r="BK296" s="133">
        <f>SUM(BK297:BK298)</f>
        <v>0</v>
      </c>
    </row>
    <row r="297" spans="2:65" s="1" customFormat="1" ht="16.5" customHeight="1" x14ac:dyDescent="0.2">
      <c r="B297" s="32"/>
      <c r="C297" s="136" t="s">
        <v>593</v>
      </c>
      <c r="D297" s="136" t="s">
        <v>191</v>
      </c>
      <c r="E297" s="137" t="s">
        <v>1705</v>
      </c>
      <c r="F297" s="138" t="s">
        <v>1706</v>
      </c>
      <c r="G297" s="139" t="s">
        <v>443</v>
      </c>
      <c r="H297" s="140">
        <v>161.49299999999999</v>
      </c>
      <c r="I297" s="141"/>
      <c r="J297" s="142">
        <f>ROUND(I297*H297,2)</f>
        <v>0</v>
      </c>
      <c r="K297" s="138" t="s">
        <v>195</v>
      </c>
      <c r="L297" s="32"/>
      <c r="M297" s="143" t="s">
        <v>1</v>
      </c>
      <c r="N297" s="144" t="s">
        <v>42</v>
      </c>
      <c r="P297" s="145">
        <f>O297*H297</f>
        <v>0</v>
      </c>
      <c r="Q297" s="145">
        <v>0</v>
      </c>
      <c r="R297" s="145">
        <f>Q297*H297</f>
        <v>0</v>
      </c>
      <c r="S297" s="145">
        <v>0</v>
      </c>
      <c r="T297" s="146">
        <f>S297*H297</f>
        <v>0</v>
      </c>
      <c r="AR297" s="147" t="s">
        <v>184</v>
      </c>
      <c r="AT297" s="147" t="s">
        <v>191</v>
      </c>
      <c r="AU297" s="147" t="s">
        <v>87</v>
      </c>
      <c r="AY297" s="17" t="s">
        <v>185</v>
      </c>
      <c r="BE297" s="148">
        <f>IF(N297="základní",J297,0)</f>
        <v>0</v>
      </c>
      <c r="BF297" s="148">
        <f>IF(N297="snížená",J297,0)</f>
        <v>0</v>
      </c>
      <c r="BG297" s="148">
        <f>IF(N297="zákl. přenesená",J297,0)</f>
        <v>0</v>
      </c>
      <c r="BH297" s="148">
        <f>IF(N297="sníž. přenesená",J297,0)</f>
        <v>0</v>
      </c>
      <c r="BI297" s="148">
        <f>IF(N297="nulová",J297,0)</f>
        <v>0</v>
      </c>
      <c r="BJ297" s="17" t="s">
        <v>85</v>
      </c>
      <c r="BK297" s="148">
        <f>ROUND(I297*H297,2)</f>
        <v>0</v>
      </c>
      <c r="BL297" s="17" t="s">
        <v>184</v>
      </c>
      <c r="BM297" s="147" t="s">
        <v>1707</v>
      </c>
    </row>
    <row r="298" spans="2:65" s="1" customFormat="1" ht="19.2" x14ac:dyDescent="0.2">
      <c r="B298" s="32"/>
      <c r="D298" s="149" t="s">
        <v>198</v>
      </c>
      <c r="F298" s="150" t="s">
        <v>1708</v>
      </c>
      <c r="I298" s="151"/>
      <c r="L298" s="32"/>
      <c r="M298" s="193"/>
      <c r="N298" s="194"/>
      <c r="O298" s="194"/>
      <c r="P298" s="194"/>
      <c r="Q298" s="194"/>
      <c r="R298" s="194"/>
      <c r="S298" s="194"/>
      <c r="T298" s="195"/>
      <c r="AT298" s="17" t="s">
        <v>198</v>
      </c>
      <c r="AU298" s="17" t="s">
        <v>87</v>
      </c>
    </row>
    <row r="299" spans="2:65" s="1" customFormat="1" ht="6.9" customHeight="1" x14ac:dyDescent="0.2">
      <c r="B299" s="44"/>
      <c r="C299" s="45"/>
      <c r="D299" s="45"/>
      <c r="E299" s="45"/>
      <c r="F299" s="45"/>
      <c r="G299" s="45"/>
      <c r="H299" s="45"/>
      <c r="I299" s="45"/>
      <c r="J299" s="45"/>
      <c r="K299" s="45"/>
      <c r="L299" s="32"/>
    </row>
  </sheetData>
  <sheetProtection algorithmName="SHA-512" hashValue="EE+Vo0DG75NVU6d+o2KX3fxS2QfbHgQFPuVW9qJpIXtxg3Qn5Klmkahm4nTtIB2NtUBJStpPUaqSyv3j3sOv5g==" saltValue="3O7R79Q37vaEL06NNdCdnhejpcwnEH40Ww7hqyGf8HXhLb3jzVx5Szh5WWE/aYxSKNj1LXnNwD0awou70LHiTw==" spinCount="100000" sheet="1" objects="1" scenarios="1" formatColumns="0" formatRows="0" autoFilter="0"/>
  <autoFilter ref="C126:K298" xr:uid="{00000000-0009-0000-0000-000007000000}"/>
  <mergeCells count="12">
    <mergeCell ref="E119:H119"/>
    <mergeCell ref="L2:V2"/>
    <mergeCell ref="E85:H85"/>
    <mergeCell ref="E87:H87"/>
    <mergeCell ref="E89:H89"/>
    <mergeCell ref="E115:H115"/>
    <mergeCell ref="E117:H117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B2:BM447"/>
  <sheetViews>
    <sheetView showGridLines="0" workbookViewId="0"/>
  </sheetViews>
  <sheetFormatPr defaultRowHeight="10.199999999999999" x14ac:dyDescent="0.2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100.85546875" customWidth="1"/>
    <col min="7" max="7" width="7.42578125" customWidth="1"/>
    <col min="8" max="8" width="14" customWidth="1"/>
    <col min="9" max="9" width="15.85546875" customWidth="1"/>
    <col min="10" max="11" width="22.28515625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 x14ac:dyDescent="0.2">
      <c r="L2" s="209"/>
      <c r="M2" s="209"/>
      <c r="N2" s="209"/>
      <c r="O2" s="209"/>
      <c r="P2" s="209"/>
      <c r="Q2" s="209"/>
      <c r="R2" s="209"/>
      <c r="S2" s="209"/>
      <c r="T2" s="209"/>
      <c r="U2" s="209"/>
      <c r="V2" s="209"/>
      <c r="AT2" s="17" t="s">
        <v>120</v>
      </c>
    </row>
    <row r="3" spans="2:46" ht="6.9" customHeight="1" x14ac:dyDescent="0.2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87</v>
      </c>
    </row>
    <row r="4" spans="2:46" ht="24.9" customHeight="1" x14ac:dyDescent="0.2">
      <c r="B4" s="20"/>
      <c r="D4" s="21" t="s">
        <v>154</v>
      </c>
      <c r="L4" s="20"/>
      <c r="M4" s="93" t="s">
        <v>10</v>
      </c>
      <c r="AT4" s="17" t="s">
        <v>4</v>
      </c>
    </row>
    <row r="5" spans="2:46" ht="6.9" customHeight="1" x14ac:dyDescent="0.2">
      <c r="B5" s="20"/>
      <c r="L5" s="20"/>
    </row>
    <row r="6" spans="2:46" ht="12" customHeight="1" x14ac:dyDescent="0.2">
      <c r="B6" s="20"/>
      <c r="D6" s="27" t="s">
        <v>16</v>
      </c>
      <c r="L6" s="20"/>
    </row>
    <row r="7" spans="2:46" ht="16.5" customHeight="1" x14ac:dyDescent="0.2">
      <c r="B7" s="20"/>
      <c r="E7" s="239" t="str">
        <f>'Rekapitulace stavby'!K6</f>
        <v>Stavební úpravy MK v ul. Na Chmelnici a části ul. Vrchlickéhé v Třeboni</v>
      </c>
      <c r="F7" s="240"/>
      <c r="G7" s="240"/>
      <c r="H7" s="240"/>
      <c r="L7" s="20"/>
    </row>
    <row r="8" spans="2:46" ht="12" customHeight="1" x14ac:dyDescent="0.2">
      <c r="B8" s="20"/>
      <c r="D8" s="27" t="s">
        <v>155</v>
      </c>
      <c r="L8" s="20"/>
    </row>
    <row r="9" spans="2:46" s="1" customFormat="1" ht="16.5" customHeight="1" x14ac:dyDescent="0.2">
      <c r="B9" s="32"/>
      <c r="E9" s="239" t="s">
        <v>2023</v>
      </c>
      <c r="F9" s="238"/>
      <c r="G9" s="238"/>
      <c r="H9" s="238"/>
      <c r="L9" s="32"/>
    </row>
    <row r="10" spans="2:46" s="1" customFormat="1" ht="12" customHeight="1" x14ac:dyDescent="0.2">
      <c r="B10" s="32"/>
      <c r="D10" s="27" t="s">
        <v>1450</v>
      </c>
      <c r="L10" s="32"/>
    </row>
    <row r="11" spans="2:46" s="1" customFormat="1" ht="16.5" customHeight="1" x14ac:dyDescent="0.2">
      <c r="B11" s="32"/>
      <c r="E11" s="225" t="s">
        <v>2024</v>
      </c>
      <c r="F11" s="238"/>
      <c r="G11" s="238"/>
      <c r="H11" s="238"/>
      <c r="L11" s="32"/>
    </row>
    <row r="12" spans="2:46" s="1" customFormat="1" x14ac:dyDescent="0.2">
      <c r="B12" s="32"/>
      <c r="L12" s="32"/>
    </row>
    <row r="13" spans="2:46" s="1" customFormat="1" ht="12" customHeight="1" x14ac:dyDescent="0.2">
      <c r="B13" s="32"/>
      <c r="D13" s="27" t="s">
        <v>18</v>
      </c>
      <c r="F13" s="25" t="s">
        <v>1</v>
      </c>
      <c r="I13" s="27" t="s">
        <v>19</v>
      </c>
      <c r="J13" s="25" t="s">
        <v>1</v>
      </c>
      <c r="L13" s="32"/>
    </row>
    <row r="14" spans="2:46" s="1" customFormat="1" ht="12" customHeight="1" x14ac:dyDescent="0.2">
      <c r="B14" s="32"/>
      <c r="D14" s="27" t="s">
        <v>20</v>
      </c>
      <c r="F14" s="25" t="s">
        <v>21</v>
      </c>
      <c r="I14" s="27" t="s">
        <v>22</v>
      </c>
      <c r="J14" s="52" t="str">
        <f>'Rekapitulace stavby'!AN8</f>
        <v>6. 6. 2024</v>
      </c>
      <c r="L14" s="32"/>
    </row>
    <row r="15" spans="2:46" s="1" customFormat="1" ht="10.95" customHeight="1" x14ac:dyDescent="0.2">
      <c r="B15" s="32"/>
      <c r="L15" s="32"/>
    </row>
    <row r="16" spans="2:46" s="1" customFormat="1" ht="12" customHeight="1" x14ac:dyDescent="0.2">
      <c r="B16" s="32"/>
      <c r="D16" s="27" t="s">
        <v>24</v>
      </c>
      <c r="I16" s="27" t="s">
        <v>25</v>
      </c>
      <c r="J16" s="25" t="s">
        <v>1</v>
      </c>
      <c r="L16" s="32"/>
    </row>
    <row r="17" spans="2:12" s="1" customFormat="1" ht="18" customHeight="1" x14ac:dyDescent="0.2">
      <c r="B17" s="32"/>
      <c r="E17" s="25" t="s">
        <v>26</v>
      </c>
      <c r="I17" s="27" t="s">
        <v>27</v>
      </c>
      <c r="J17" s="25" t="s">
        <v>1</v>
      </c>
      <c r="L17" s="32"/>
    </row>
    <row r="18" spans="2:12" s="1" customFormat="1" ht="6.9" customHeight="1" x14ac:dyDescent="0.2">
      <c r="B18" s="32"/>
      <c r="L18" s="32"/>
    </row>
    <row r="19" spans="2:12" s="1" customFormat="1" ht="12" customHeight="1" x14ac:dyDescent="0.2">
      <c r="B19" s="32"/>
      <c r="D19" s="27" t="s">
        <v>28</v>
      </c>
      <c r="I19" s="27" t="s">
        <v>25</v>
      </c>
      <c r="J19" s="28" t="str">
        <f>'Rekapitulace stavby'!AN13</f>
        <v>Vyplň údaj</v>
      </c>
      <c r="L19" s="32"/>
    </row>
    <row r="20" spans="2:12" s="1" customFormat="1" ht="18" customHeight="1" x14ac:dyDescent="0.2">
      <c r="B20" s="32"/>
      <c r="E20" s="241" t="str">
        <f>'Rekapitulace stavby'!E14</f>
        <v>Vyplň údaj</v>
      </c>
      <c r="F20" s="208"/>
      <c r="G20" s="208"/>
      <c r="H20" s="208"/>
      <c r="I20" s="27" t="s">
        <v>27</v>
      </c>
      <c r="J20" s="28" t="str">
        <f>'Rekapitulace stavby'!AN14</f>
        <v>Vyplň údaj</v>
      </c>
      <c r="L20" s="32"/>
    </row>
    <row r="21" spans="2:12" s="1" customFormat="1" ht="6.9" customHeight="1" x14ac:dyDescent="0.2">
      <c r="B21" s="32"/>
      <c r="L21" s="32"/>
    </row>
    <row r="22" spans="2:12" s="1" customFormat="1" ht="12" customHeight="1" x14ac:dyDescent="0.2">
      <c r="B22" s="32"/>
      <c r="D22" s="27" t="s">
        <v>30</v>
      </c>
      <c r="I22" s="27" t="s">
        <v>25</v>
      </c>
      <c r="J22" s="25" t="s">
        <v>31</v>
      </c>
      <c r="L22" s="32"/>
    </row>
    <row r="23" spans="2:12" s="1" customFormat="1" ht="18" customHeight="1" x14ac:dyDescent="0.2">
      <c r="B23" s="32"/>
      <c r="E23" s="25" t="s">
        <v>32</v>
      </c>
      <c r="I23" s="27" t="s">
        <v>27</v>
      </c>
      <c r="J23" s="25" t="s">
        <v>1775</v>
      </c>
      <c r="L23" s="32"/>
    </row>
    <row r="24" spans="2:12" s="1" customFormat="1" ht="6.9" customHeight="1" x14ac:dyDescent="0.2">
      <c r="B24" s="32"/>
      <c r="L24" s="32"/>
    </row>
    <row r="25" spans="2:12" s="1" customFormat="1" ht="12" customHeight="1" x14ac:dyDescent="0.2">
      <c r="B25" s="32"/>
      <c r="D25" s="27" t="s">
        <v>34</v>
      </c>
      <c r="I25" s="27" t="s">
        <v>25</v>
      </c>
      <c r="J25" s="25" t="str">
        <f>IF('Rekapitulace stavby'!AN19="","",'Rekapitulace stavby'!AN19)</f>
        <v/>
      </c>
      <c r="L25" s="32"/>
    </row>
    <row r="26" spans="2:12" s="1" customFormat="1" ht="18" customHeight="1" x14ac:dyDescent="0.2">
      <c r="B26" s="32"/>
      <c r="E26" s="25" t="str">
        <f>IF('Rekapitulace stavby'!E20="","",'Rekapitulace stavby'!E20)</f>
        <v xml:space="preserve"> </v>
      </c>
      <c r="I26" s="27" t="s">
        <v>27</v>
      </c>
      <c r="J26" s="25" t="str">
        <f>IF('Rekapitulace stavby'!AN20="","",'Rekapitulace stavby'!AN20)</f>
        <v/>
      </c>
      <c r="L26" s="32"/>
    </row>
    <row r="27" spans="2:12" s="1" customFormat="1" ht="6.9" customHeight="1" x14ac:dyDescent="0.2">
      <c r="B27" s="32"/>
      <c r="L27" s="32"/>
    </row>
    <row r="28" spans="2:12" s="1" customFormat="1" ht="12" customHeight="1" x14ac:dyDescent="0.2">
      <c r="B28" s="32"/>
      <c r="D28" s="27" t="s">
        <v>36</v>
      </c>
      <c r="L28" s="32"/>
    </row>
    <row r="29" spans="2:12" s="7" customFormat="1" ht="16.5" customHeight="1" x14ac:dyDescent="0.2">
      <c r="B29" s="94"/>
      <c r="E29" s="213" t="s">
        <v>1</v>
      </c>
      <c r="F29" s="213"/>
      <c r="G29" s="213"/>
      <c r="H29" s="213"/>
      <c r="L29" s="94"/>
    </row>
    <row r="30" spans="2:12" s="1" customFormat="1" ht="6.9" customHeight="1" x14ac:dyDescent="0.2">
      <c r="B30" s="32"/>
      <c r="L30" s="32"/>
    </row>
    <row r="31" spans="2:12" s="1" customFormat="1" ht="6.9" customHeight="1" x14ac:dyDescent="0.2">
      <c r="B31" s="32"/>
      <c r="D31" s="53"/>
      <c r="E31" s="53"/>
      <c r="F31" s="53"/>
      <c r="G31" s="53"/>
      <c r="H31" s="53"/>
      <c r="I31" s="53"/>
      <c r="J31" s="53"/>
      <c r="K31" s="53"/>
      <c r="L31" s="32"/>
    </row>
    <row r="32" spans="2:12" s="1" customFormat="1" ht="25.35" customHeight="1" x14ac:dyDescent="0.2">
      <c r="B32" s="32"/>
      <c r="D32" s="95" t="s">
        <v>37</v>
      </c>
      <c r="J32" s="66">
        <f>ROUND(J129, 2)</f>
        <v>0</v>
      </c>
      <c r="L32" s="32"/>
    </row>
    <row r="33" spans="2:12" s="1" customFormat="1" ht="6.9" customHeight="1" x14ac:dyDescent="0.2">
      <c r="B33" s="32"/>
      <c r="D33" s="53"/>
      <c r="E33" s="53"/>
      <c r="F33" s="53"/>
      <c r="G33" s="53"/>
      <c r="H33" s="53"/>
      <c r="I33" s="53"/>
      <c r="J33" s="53"/>
      <c r="K33" s="53"/>
      <c r="L33" s="32"/>
    </row>
    <row r="34" spans="2:12" s="1" customFormat="1" ht="14.4" customHeight="1" x14ac:dyDescent="0.2">
      <c r="B34" s="32"/>
      <c r="F34" s="35" t="s">
        <v>39</v>
      </c>
      <c r="I34" s="35" t="s">
        <v>38</v>
      </c>
      <c r="J34" s="35" t="s">
        <v>40</v>
      </c>
      <c r="L34" s="32"/>
    </row>
    <row r="35" spans="2:12" s="1" customFormat="1" ht="14.4" customHeight="1" x14ac:dyDescent="0.2">
      <c r="B35" s="32"/>
      <c r="D35" s="55" t="s">
        <v>41</v>
      </c>
      <c r="E35" s="27" t="s">
        <v>42</v>
      </c>
      <c r="F35" s="86">
        <f>ROUND((SUM(BE129:BE446)),  2)</f>
        <v>0</v>
      </c>
      <c r="I35" s="96">
        <v>0.21</v>
      </c>
      <c r="J35" s="86">
        <f>ROUND(((SUM(BE129:BE446))*I35),  2)</f>
        <v>0</v>
      </c>
      <c r="L35" s="32"/>
    </row>
    <row r="36" spans="2:12" s="1" customFormat="1" ht="14.4" customHeight="1" x14ac:dyDescent="0.2">
      <c r="B36" s="32"/>
      <c r="E36" s="27" t="s">
        <v>43</v>
      </c>
      <c r="F36" s="86">
        <f>ROUND((SUM(BF129:BF446)),  2)</f>
        <v>0</v>
      </c>
      <c r="I36" s="96">
        <v>0.15</v>
      </c>
      <c r="J36" s="86">
        <f>ROUND(((SUM(BF129:BF446))*I36),  2)</f>
        <v>0</v>
      </c>
      <c r="L36" s="32"/>
    </row>
    <row r="37" spans="2:12" s="1" customFormat="1" ht="14.4" hidden="1" customHeight="1" x14ac:dyDescent="0.2">
      <c r="B37" s="32"/>
      <c r="E37" s="27" t="s">
        <v>44</v>
      </c>
      <c r="F37" s="86">
        <f>ROUND((SUM(BG129:BG446)),  2)</f>
        <v>0</v>
      </c>
      <c r="I37" s="96">
        <v>0.21</v>
      </c>
      <c r="J37" s="86">
        <f>0</f>
        <v>0</v>
      </c>
      <c r="L37" s="32"/>
    </row>
    <row r="38" spans="2:12" s="1" customFormat="1" ht="14.4" hidden="1" customHeight="1" x14ac:dyDescent="0.2">
      <c r="B38" s="32"/>
      <c r="E38" s="27" t="s">
        <v>45</v>
      </c>
      <c r="F38" s="86">
        <f>ROUND((SUM(BH129:BH446)),  2)</f>
        <v>0</v>
      </c>
      <c r="I38" s="96">
        <v>0.15</v>
      </c>
      <c r="J38" s="86">
        <f>0</f>
        <v>0</v>
      </c>
      <c r="L38" s="32"/>
    </row>
    <row r="39" spans="2:12" s="1" customFormat="1" ht="14.4" hidden="1" customHeight="1" x14ac:dyDescent="0.2">
      <c r="B39" s="32"/>
      <c r="E39" s="27" t="s">
        <v>46</v>
      </c>
      <c r="F39" s="86">
        <f>ROUND((SUM(BI129:BI446)),  2)</f>
        <v>0</v>
      </c>
      <c r="I39" s="96">
        <v>0</v>
      </c>
      <c r="J39" s="86">
        <f>0</f>
        <v>0</v>
      </c>
      <c r="L39" s="32"/>
    </row>
    <row r="40" spans="2:12" s="1" customFormat="1" ht="6.9" customHeight="1" x14ac:dyDescent="0.2">
      <c r="B40" s="32"/>
      <c r="L40" s="32"/>
    </row>
    <row r="41" spans="2:12" s="1" customFormat="1" ht="25.35" customHeight="1" x14ac:dyDescent="0.2">
      <c r="B41" s="32"/>
      <c r="C41" s="97"/>
      <c r="D41" s="98" t="s">
        <v>47</v>
      </c>
      <c r="E41" s="57"/>
      <c r="F41" s="57"/>
      <c r="G41" s="99" t="s">
        <v>48</v>
      </c>
      <c r="H41" s="100" t="s">
        <v>49</v>
      </c>
      <c r="I41" s="57"/>
      <c r="J41" s="101">
        <f>SUM(J32:J39)</f>
        <v>0</v>
      </c>
      <c r="K41" s="102"/>
      <c r="L41" s="32"/>
    </row>
    <row r="42" spans="2:12" s="1" customFormat="1" ht="14.4" customHeight="1" x14ac:dyDescent="0.2">
      <c r="B42" s="32"/>
      <c r="L42" s="32"/>
    </row>
    <row r="43" spans="2:12" ht="14.4" customHeight="1" x14ac:dyDescent="0.2">
      <c r="B43" s="20"/>
      <c r="L43" s="20"/>
    </row>
    <row r="44" spans="2:12" ht="14.4" customHeight="1" x14ac:dyDescent="0.2">
      <c r="B44" s="20"/>
      <c r="L44" s="20"/>
    </row>
    <row r="45" spans="2:12" ht="14.4" customHeight="1" x14ac:dyDescent="0.2">
      <c r="B45" s="20"/>
      <c r="L45" s="20"/>
    </row>
    <row r="46" spans="2:12" ht="14.4" customHeight="1" x14ac:dyDescent="0.2">
      <c r="B46" s="20"/>
      <c r="L46" s="20"/>
    </row>
    <row r="47" spans="2:12" ht="14.4" customHeight="1" x14ac:dyDescent="0.2">
      <c r="B47" s="20"/>
      <c r="L47" s="20"/>
    </row>
    <row r="48" spans="2:12" ht="14.4" customHeight="1" x14ac:dyDescent="0.2">
      <c r="B48" s="20"/>
      <c r="L48" s="20"/>
    </row>
    <row r="49" spans="2:12" ht="14.4" customHeight="1" x14ac:dyDescent="0.2">
      <c r="B49" s="20"/>
      <c r="L49" s="20"/>
    </row>
    <row r="50" spans="2:12" s="1" customFormat="1" ht="14.4" customHeight="1" x14ac:dyDescent="0.2">
      <c r="B50" s="32"/>
      <c r="D50" s="41" t="s">
        <v>50</v>
      </c>
      <c r="E50" s="42"/>
      <c r="F50" s="42"/>
      <c r="G50" s="41" t="s">
        <v>51</v>
      </c>
      <c r="H50" s="42"/>
      <c r="I50" s="42"/>
      <c r="J50" s="42"/>
      <c r="K50" s="42"/>
      <c r="L50" s="32"/>
    </row>
    <row r="51" spans="2:12" x14ac:dyDescent="0.2">
      <c r="B51" s="20"/>
      <c r="L51" s="20"/>
    </row>
    <row r="52" spans="2:12" x14ac:dyDescent="0.2">
      <c r="B52" s="20"/>
      <c r="L52" s="20"/>
    </row>
    <row r="53" spans="2:12" x14ac:dyDescent="0.2">
      <c r="B53" s="20"/>
      <c r="L53" s="20"/>
    </row>
    <row r="54" spans="2:12" x14ac:dyDescent="0.2">
      <c r="B54" s="20"/>
      <c r="L54" s="20"/>
    </row>
    <row r="55" spans="2:12" x14ac:dyDescent="0.2">
      <c r="B55" s="20"/>
      <c r="L55" s="20"/>
    </row>
    <row r="56" spans="2:12" x14ac:dyDescent="0.2">
      <c r="B56" s="20"/>
      <c r="L56" s="20"/>
    </row>
    <row r="57" spans="2:12" x14ac:dyDescent="0.2">
      <c r="B57" s="20"/>
      <c r="L57" s="20"/>
    </row>
    <row r="58" spans="2:12" x14ac:dyDescent="0.2">
      <c r="B58" s="20"/>
      <c r="L58" s="20"/>
    </row>
    <row r="59" spans="2:12" x14ac:dyDescent="0.2">
      <c r="B59" s="20"/>
      <c r="L59" s="20"/>
    </row>
    <row r="60" spans="2:12" x14ac:dyDescent="0.2">
      <c r="B60" s="20"/>
      <c r="L60" s="20"/>
    </row>
    <row r="61" spans="2:12" s="1" customFormat="1" ht="13.2" x14ac:dyDescent="0.2">
      <c r="B61" s="32"/>
      <c r="D61" s="43" t="s">
        <v>52</v>
      </c>
      <c r="E61" s="34"/>
      <c r="F61" s="103" t="s">
        <v>53</v>
      </c>
      <c r="G61" s="43" t="s">
        <v>52</v>
      </c>
      <c r="H61" s="34"/>
      <c r="I61" s="34"/>
      <c r="J61" s="104" t="s">
        <v>53</v>
      </c>
      <c r="K61" s="34"/>
      <c r="L61" s="32"/>
    </row>
    <row r="62" spans="2:12" x14ac:dyDescent="0.2">
      <c r="B62" s="20"/>
      <c r="L62" s="20"/>
    </row>
    <row r="63" spans="2:12" x14ac:dyDescent="0.2">
      <c r="B63" s="20"/>
      <c r="L63" s="20"/>
    </row>
    <row r="64" spans="2:12" x14ac:dyDescent="0.2">
      <c r="B64" s="20"/>
      <c r="L64" s="20"/>
    </row>
    <row r="65" spans="2:12" s="1" customFormat="1" ht="13.2" x14ac:dyDescent="0.2">
      <c r="B65" s="32"/>
      <c r="D65" s="41" t="s">
        <v>54</v>
      </c>
      <c r="E65" s="42"/>
      <c r="F65" s="42"/>
      <c r="G65" s="41" t="s">
        <v>55</v>
      </c>
      <c r="H65" s="42"/>
      <c r="I65" s="42"/>
      <c r="J65" s="42"/>
      <c r="K65" s="42"/>
      <c r="L65" s="32"/>
    </row>
    <row r="66" spans="2:12" x14ac:dyDescent="0.2">
      <c r="B66" s="20"/>
      <c r="L66" s="20"/>
    </row>
    <row r="67" spans="2:12" x14ac:dyDescent="0.2">
      <c r="B67" s="20"/>
      <c r="L67" s="20"/>
    </row>
    <row r="68" spans="2:12" x14ac:dyDescent="0.2">
      <c r="B68" s="20"/>
      <c r="L68" s="20"/>
    </row>
    <row r="69" spans="2:12" x14ac:dyDescent="0.2">
      <c r="B69" s="20"/>
      <c r="L69" s="20"/>
    </row>
    <row r="70" spans="2:12" x14ac:dyDescent="0.2">
      <c r="B70" s="20"/>
      <c r="L70" s="20"/>
    </row>
    <row r="71" spans="2:12" x14ac:dyDescent="0.2">
      <c r="B71" s="20"/>
      <c r="L71" s="20"/>
    </row>
    <row r="72" spans="2:12" x14ac:dyDescent="0.2">
      <c r="B72" s="20"/>
      <c r="L72" s="20"/>
    </row>
    <row r="73" spans="2:12" x14ac:dyDescent="0.2">
      <c r="B73" s="20"/>
      <c r="L73" s="20"/>
    </row>
    <row r="74" spans="2:12" x14ac:dyDescent="0.2">
      <c r="B74" s="20"/>
      <c r="L74" s="20"/>
    </row>
    <row r="75" spans="2:12" x14ac:dyDescent="0.2">
      <c r="B75" s="20"/>
      <c r="L75" s="20"/>
    </row>
    <row r="76" spans="2:12" s="1" customFormat="1" ht="13.2" x14ac:dyDescent="0.2">
      <c r="B76" s="32"/>
      <c r="D76" s="43" t="s">
        <v>52</v>
      </c>
      <c r="E76" s="34"/>
      <c r="F76" s="103" t="s">
        <v>53</v>
      </c>
      <c r="G76" s="43" t="s">
        <v>52</v>
      </c>
      <c r="H76" s="34"/>
      <c r="I76" s="34"/>
      <c r="J76" s="104" t="s">
        <v>53</v>
      </c>
      <c r="K76" s="34"/>
      <c r="L76" s="32"/>
    </row>
    <row r="77" spans="2:12" s="1" customFormat="1" ht="14.4" customHeight="1" x14ac:dyDescent="0.2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2"/>
    </row>
    <row r="81" spans="2:12" s="1" customFormat="1" ht="6.9" customHeight="1" x14ac:dyDescent="0.2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2"/>
    </row>
    <row r="82" spans="2:12" s="1" customFormat="1" ht="24.9" customHeight="1" x14ac:dyDescent="0.2">
      <c r="B82" s="32"/>
      <c r="C82" s="21" t="s">
        <v>157</v>
      </c>
      <c r="L82" s="32"/>
    </row>
    <row r="83" spans="2:12" s="1" customFormat="1" ht="6.9" customHeight="1" x14ac:dyDescent="0.2">
      <c r="B83" s="32"/>
      <c r="L83" s="32"/>
    </row>
    <row r="84" spans="2:12" s="1" customFormat="1" ht="12" customHeight="1" x14ac:dyDescent="0.2">
      <c r="B84" s="32"/>
      <c r="C84" s="27" t="s">
        <v>16</v>
      </c>
      <c r="L84" s="32"/>
    </row>
    <row r="85" spans="2:12" s="1" customFormat="1" ht="16.5" customHeight="1" x14ac:dyDescent="0.2">
      <c r="B85" s="32"/>
      <c r="E85" s="239" t="str">
        <f>E7</f>
        <v>Stavební úpravy MK v ul. Na Chmelnici a části ul. Vrchlickéhé v Třeboni</v>
      </c>
      <c r="F85" s="240"/>
      <c r="G85" s="240"/>
      <c r="H85" s="240"/>
      <c r="L85" s="32"/>
    </row>
    <row r="86" spans="2:12" ht="12" customHeight="1" x14ac:dyDescent="0.2">
      <c r="B86" s="20"/>
      <c r="C86" s="27" t="s">
        <v>155</v>
      </c>
      <c r="L86" s="20"/>
    </row>
    <row r="87" spans="2:12" s="1" customFormat="1" ht="16.5" customHeight="1" x14ac:dyDescent="0.2">
      <c r="B87" s="32"/>
      <c r="E87" s="239" t="s">
        <v>2023</v>
      </c>
      <c r="F87" s="238"/>
      <c r="G87" s="238"/>
      <c r="H87" s="238"/>
      <c r="L87" s="32"/>
    </row>
    <row r="88" spans="2:12" s="1" customFormat="1" ht="12" customHeight="1" x14ac:dyDescent="0.2">
      <c r="B88" s="32"/>
      <c r="C88" s="27" t="s">
        <v>1450</v>
      </c>
      <c r="L88" s="32"/>
    </row>
    <row r="89" spans="2:12" s="1" customFormat="1" ht="16.5" customHeight="1" x14ac:dyDescent="0.2">
      <c r="B89" s="32"/>
      <c r="E89" s="225" t="str">
        <f>E11</f>
        <v>303a - Dešťová kanalizace, ulice Na Chmelnici</v>
      </c>
      <c r="F89" s="238"/>
      <c r="G89" s="238"/>
      <c r="H89" s="238"/>
      <c r="L89" s="32"/>
    </row>
    <row r="90" spans="2:12" s="1" customFormat="1" ht="6.9" customHeight="1" x14ac:dyDescent="0.2">
      <c r="B90" s="32"/>
      <c r="L90" s="32"/>
    </row>
    <row r="91" spans="2:12" s="1" customFormat="1" ht="12" customHeight="1" x14ac:dyDescent="0.2">
      <c r="B91" s="32"/>
      <c r="C91" s="27" t="s">
        <v>20</v>
      </c>
      <c r="F91" s="25" t="str">
        <f>F14</f>
        <v>Třeboň</v>
      </c>
      <c r="I91" s="27" t="s">
        <v>22</v>
      </c>
      <c r="J91" s="52" t="str">
        <f>IF(J14="","",J14)</f>
        <v>6. 6. 2024</v>
      </c>
      <c r="L91" s="32"/>
    </row>
    <row r="92" spans="2:12" s="1" customFormat="1" ht="6.9" customHeight="1" x14ac:dyDescent="0.2">
      <c r="B92" s="32"/>
      <c r="L92" s="32"/>
    </row>
    <row r="93" spans="2:12" s="1" customFormat="1" ht="15.15" customHeight="1" x14ac:dyDescent="0.2">
      <c r="B93" s="32"/>
      <c r="C93" s="27" t="s">
        <v>24</v>
      </c>
      <c r="F93" s="25" t="str">
        <f>E17</f>
        <v>Město Třeboň</v>
      </c>
      <c r="I93" s="27" t="s">
        <v>30</v>
      </c>
      <c r="J93" s="30" t="str">
        <f>E23</f>
        <v>WAY project s.r.o.</v>
      </c>
      <c r="L93" s="32"/>
    </row>
    <row r="94" spans="2:12" s="1" customFormat="1" ht="15.15" customHeight="1" x14ac:dyDescent="0.2">
      <c r="B94" s="32"/>
      <c r="C94" s="27" t="s">
        <v>28</v>
      </c>
      <c r="F94" s="25" t="str">
        <f>IF(E20="","",E20)</f>
        <v>Vyplň údaj</v>
      </c>
      <c r="I94" s="27" t="s">
        <v>34</v>
      </c>
      <c r="J94" s="30" t="str">
        <f>E26</f>
        <v xml:space="preserve"> </v>
      </c>
      <c r="L94" s="32"/>
    </row>
    <row r="95" spans="2:12" s="1" customFormat="1" ht="10.35" customHeight="1" x14ac:dyDescent="0.2">
      <c r="B95" s="32"/>
      <c r="L95" s="32"/>
    </row>
    <row r="96" spans="2:12" s="1" customFormat="1" ht="29.25" customHeight="1" x14ac:dyDescent="0.2">
      <c r="B96" s="32"/>
      <c r="C96" s="105" t="s">
        <v>158</v>
      </c>
      <c r="D96" s="97"/>
      <c r="E96" s="97"/>
      <c r="F96" s="97"/>
      <c r="G96" s="97"/>
      <c r="H96" s="97"/>
      <c r="I96" s="97"/>
      <c r="J96" s="106" t="s">
        <v>159</v>
      </c>
      <c r="K96" s="97"/>
      <c r="L96" s="32"/>
    </row>
    <row r="97" spans="2:47" s="1" customFormat="1" ht="10.35" customHeight="1" x14ac:dyDescent="0.2">
      <c r="B97" s="32"/>
      <c r="L97" s="32"/>
    </row>
    <row r="98" spans="2:47" s="1" customFormat="1" ht="22.95" customHeight="1" x14ac:dyDescent="0.2">
      <c r="B98" s="32"/>
      <c r="C98" s="107" t="s">
        <v>160</v>
      </c>
      <c r="J98" s="66">
        <f>J129</f>
        <v>0</v>
      </c>
      <c r="L98" s="32"/>
      <c r="AU98" s="17" t="s">
        <v>161</v>
      </c>
    </row>
    <row r="99" spans="2:47" s="8" customFormat="1" ht="24.9" customHeight="1" x14ac:dyDescent="0.2">
      <c r="B99" s="108"/>
      <c r="D99" s="109" t="s">
        <v>282</v>
      </c>
      <c r="E99" s="110"/>
      <c r="F99" s="110"/>
      <c r="G99" s="110"/>
      <c r="H99" s="110"/>
      <c r="I99" s="110"/>
      <c r="J99" s="111">
        <f>J130</f>
        <v>0</v>
      </c>
      <c r="L99" s="108"/>
    </row>
    <row r="100" spans="2:47" s="9" customFormat="1" ht="19.95" customHeight="1" x14ac:dyDescent="0.2">
      <c r="B100" s="112"/>
      <c r="D100" s="113" t="s">
        <v>283</v>
      </c>
      <c r="E100" s="114"/>
      <c r="F100" s="114"/>
      <c r="G100" s="114"/>
      <c r="H100" s="114"/>
      <c r="I100" s="114"/>
      <c r="J100" s="115">
        <f>J131</f>
        <v>0</v>
      </c>
      <c r="L100" s="112"/>
    </row>
    <row r="101" spans="2:47" s="9" customFormat="1" ht="19.95" customHeight="1" x14ac:dyDescent="0.2">
      <c r="B101" s="112"/>
      <c r="D101" s="113" t="s">
        <v>983</v>
      </c>
      <c r="E101" s="114"/>
      <c r="F101" s="114"/>
      <c r="G101" s="114"/>
      <c r="H101" s="114"/>
      <c r="I101" s="114"/>
      <c r="J101" s="115">
        <f>J254</f>
        <v>0</v>
      </c>
      <c r="L101" s="112"/>
    </row>
    <row r="102" spans="2:47" s="9" customFormat="1" ht="19.95" customHeight="1" x14ac:dyDescent="0.2">
      <c r="B102" s="112"/>
      <c r="D102" s="113" t="s">
        <v>285</v>
      </c>
      <c r="E102" s="114"/>
      <c r="F102" s="114"/>
      <c r="G102" s="114"/>
      <c r="H102" s="114"/>
      <c r="I102" s="114"/>
      <c r="J102" s="115">
        <f>J270</f>
        <v>0</v>
      </c>
      <c r="L102" s="112"/>
    </row>
    <row r="103" spans="2:47" s="9" customFormat="1" ht="19.95" customHeight="1" x14ac:dyDescent="0.2">
      <c r="B103" s="112"/>
      <c r="D103" s="113" t="s">
        <v>286</v>
      </c>
      <c r="E103" s="114"/>
      <c r="F103" s="114"/>
      <c r="G103" s="114"/>
      <c r="H103" s="114"/>
      <c r="I103" s="114"/>
      <c r="J103" s="115">
        <f>J287</f>
        <v>0</v>
      </c>
      <c r="L103" s="112"/>
    </row>
    <row r="104" spans="2:47" s="9" customFormat="1" ht="19.95" customHeight="1" x14ac:dyDescent="0.2">
      <c r="B104" s="112"/>
      <c r="D104" s="113" t="s">
        <v>287</v>
      </c>
      <c r="E104" s="114"/>
      <c r="F104" s="114"/>
      <c r="G104" s="114"/>
      <c r="H104" s="114"/>
      <c r="I104" s="114"/>
      <c r="J104" s="115">
        <f>J304</f>
        <v>0</v>
      </c>
      <c r="L104" s="112"/>
    </row>
    <row r="105" spans="2:47" s="9" customFormat="1" ht="19.95" customHeight="1" x14ac:dyDescent="0.2">
      <c r="B105" s="112"/>
      <c r="D105" s="113" t="s">
        <v>288</v>
      </c>
      <c r="E105" s="114"/>
      <c r="F105" s="114"/>
      <c r="G105" s="114"/>
      <c r="H105" s="114"/>
      <c r="I105" s="114"/>
      <c r="J105" s="115">
        <f>J380</f>
        <v>0</v>
      </c>
      <c r="L105" s="112"/>
    </row>
    <row r="106" spans="2:47" s="9" customFormat="1" ht="19.95" customHeight="1" x14ac:dyDescent="0.2">
      <c r="B106" s="112"/>
      <c r="D106" s="113" t="s">
        <v>289</v>
      </c>
      <c r="E106" s="114"/>
      <c r="F106" s="114"/>
      <c r="G106" s="114"/>
      <c r="H106" s="114"/>
      <c r="I106" s="114"/>
      <c r="J106" s="115">
        <f>J406</f>
        <v>0</v>
      </c>
      <c r="L106" s="112"/>
    </row>
    <row r="107" spans="2:47" s="9" customFormat="1" ht="19.95" customHeight="1" x14ac:dyDescent="0.2">
      <c r="B107" s="112"/>
      <c r="D107" s="113" t="s">
        <v>290</v>
      </c>
      <c r="E107" s="114"/>
      <c r="F107" s="114"/>
      <c r="G107" s="114"/>
      <c r="H107" s="114"/>
      <c r="I107" s="114"/>
      <c r="J107" s="115">
        <f>J444</f>
        <v>0</v>
      </c>
      <c r="L107" s="112"/>
    </row>
    <row r="108" spans="2:47" s="1" customFormat="1" ht="21.75" customHeight="1" x14ac:dyDescent="0.2">
      <c r="B108" s="32"/>
      <c r="L108" s="32"/>
    </row>
    <row r="109" spans="2:47" s="1" customFormat="1" ht="6.9" customHeight="1" x14ac:dyDescent="0.2">
      <c r="B109" s="44"/>
      <c r="C109" s="45"/>
      <c r="D109" s="45"/>
      <c r="E109" s="45"/>
      <c r="F109" s="45"/>
      <c r="G109" s="45"/>
      <c r="H109" s="45"/>
      <c r="I109" s="45"/>
      <c r="J109" s="45"/>
      <c r="K109" s="45"/>
      <c r="L109" s="32"/>
    </row>
    <row r="113" spans="2:20" s="1" customFormat="1" ht="6.9" customHeight="1" x14ac:dyDescent="0.2">
      <c r="B113" s="46"/>
      <c r="C113" s="47"/>
      <c r="D113" s="47"/>
      <c r="E113" s="47"/>
      <c r="F113" s="47"/>
      <c r="G113" s="47"/>
      <c r="H113" s="47"/>
      <c r="I113" s="47"/>
      <c r="J113" s="47"/>
      <c r="K113" s="47"/>
      <c r="L113" s="32"/>
    </row>
    <row r="114" spans="2:20" s="1" customFormat="1" ht="24.9" customHeight="1" x14ac:dyDescent="0.2">
      <c r="B114" s="32"/>
      <c r="C114" s="21" t="s">
        <v>169</v>
      </c>
      <c r="L114" s="32"/>
    </row>
    <row r="115" spans="2:20" s="1" customFormat="1" ht="6.9" customHeight="1" x14ac:dyDescent="0.2">
      <c r="B115" s="32"/>
      <c r="L115" s="32"/>
    </row>
    <row r="116" spans="2:20" s="1" customFormat="1" ht="12" customHeight="1" x14ac:dyDescent="0.2">
      <c r="B116" s="32"/>
      <c r="C116" s="27" t="s">
        <v>16</v>
      </c>
      <c r="L116" s="32"/>
    </row>
    <row r="117" spans="2:20" s="1" customFormat="1" ht="16.5" customHeight="1" x14ac:dyDescent="0.2">
      <c r="B117" s="32"/>
      <c r="E117" s="239" t="str">
        <f>E7</f>
        <v>Stavební úpravy MK v ul. Na Chmelnici a části ul. Vrchlickéhé v Třeboni</v>
      </c>
      <c r="F117" s="240"/>
      <c r="G117" s="240"/>
      <c r="H117" s="240"/>
      <c r="L117" s="32"/>
    </row>
    <row r="118" spans="2:20" ht="12" customHeight="1" x14ac:dyDescent="0.2">
      <c r="B118" s="20"/>
      <c r="C118" s="27" t="s">
        <v>155</v>
      </c>
      <c r="L118" s="20"/>
    </row>
    <row r="119" spans="2:20" s="1" customFormat="1" ht="16.5" customHeight="1" x14ac:dyDescent="0.2">
      <c r="B119" s="32"/>
      <c r="E119" s="239" t="s">
        <v>2023</v>
      </c>
      <c r="F119" s="238"/>
      <c r="G119" s="238"/>
      <c r="H119" s="238"/>
      <c r="L119" s="32"/>
    </row>
    <row r="120" spans="2:20" s="1" customFormat="1" ht="12" customHeight="1" x14ac:dyDescent="0.2">
      <c r="B120" s="32"/>
      <c r="C120" s="27" t="s">
        <v>1450</v>
      </c>
      <c r="L120" s="32"/>
    </row>
    <row r="121" spans="2:20" s="1" customFormat="1" ht="16.5" customHeight="1" x14ac:dyDescent="0.2">
      <c r="B121" s="32"/>
      <c r="E121" s="225" t="str">
        <f>E11</f>
        <v>303a - Dešťová kanalizace, ulice Na Chmelnici</v>
      </c>
      <c r="F121" s="238"/>
      <c r="G121" s="238"/>
      <c r="H121" s="238"/>
      <c r="L121" s="32"/>
    </row>
    <row r="122" spans="2:20" s="1" customFormat="1" ht="6.9" customHeight="1" x14ac:dyDescent="0.2">
      <c r="B122" s="32"/>
      <c r="L122" s="32"/>
    </row>
    <row r="123" spans="2:20" s="1" customFormat="1" ht="12" customHeight="1" x14ac:dyDescent="0.2">
      <c r="B123" s="32"/>
      <c r="C123" s="27" t="s">
        <v>20</v>
      </c>
      <c r="F123" s="25" t="str">
        <f>F14</f>
        <v>Třeboň</v>
      </c>
      <c r="I123" s="27" t="s">
        <v>22</v>
      </c>
      <c r="J123" s="52" t="str">
        <f>IF(J14="","",J14)</f>
        <v>6. 6. 2024</v>
      </c>
      <c r="L123" s="32"/>
    </row>
    <row r="124" spans="2:20" s="1" customFormat="1" ht="6.9" customHeight="1" x14ac:dyDescent="0.2">
      <c r="B124" s="32"/>
      <c r="L124" s="32"/>
    </row>
    <row r="125" spans="2:20" s="1" customFormat="1" ht="15.15" customHeight="1" x14ac:dyDescent="0.2">
      <c r="B125" s="32"/>
      <c r="C125" s="27" t="s">
        <v>24</v>
      </c>
      <c r="F125" s="25" t="str">
        <f>E17</f>
        <v>Město Třeboň</v>
      </c>
      <c r="I125" s="27" t="s">
        <v>30</v>
      </c>
      <c r="J125" s="30" t="str">
        <f>E23</f>
        <v>WAY project s.r.o.</v>
      </c>
      <c r="L125" s="32"/>
    </row>
    <row r="126" spans="2:20" s="1" customFormat="1" ht="15.15" customHeight="1" x14ac:dyDescent="0.2">
      <c r="B126" s="32"/>
      <c r="C126" s="27" t="s">
        <v>28</v>
      </c>
      <c r="F126" s="25" t="str">
        <f>IF(E20="","",E20)</f>
        <v>Vyplň údaj</v>
      </c>
      <c r="I126" s="27" t="s">
        <v>34</v>
      </c>
      <c r="J126" s="30" t="str">
        <f>E26</f>
        <v xml:space="preserve"> </v>
      </c>
      <c r="L126" s="32"/>
    </row>
    <row r="127" spans="2:20" s="1" customFormat="1" ht="10.35" customHeight="1" x14ac:dyDescent="0.2">
      <c r="B127" s="32"/>
      <c r="L127" s="32"/>
    </row>
    <row r="128" spans="2:20" s="10" customFormat="1" ht="29.25" customHeight="1" x14ac:dyDescent="0.2">
      <c r="B128" s="116"/>
      <c r="C128" s="117" t="s">
        <v>170</v>
      </c>
      <c r="D128" s="118" t="s">
        <v>62</v>
      </c>
      <c r="E128" s="118" t="s">
        <v>58</v>
      </c>
      <c r="F128" s="118" t="s">
        <v>59</v>
      </c>
      <c r="G128" s="118" t="s">
        <v>171</v>
      </c>
      <c r="H128" s="118" t="s">
        <v>172</v>
      </c>
      <c r="I128" s="118" t="s">
        <v>173</v>
      </c>
      <c r="J128" s="118" t="s">
        <v>159</v>
      </c>
      <c r="K128" s="119" t="s">
        <v>174</v>
      </c>
      <c r="L128" s="116"/>
      <c r="M128" s="59" t="s">
        <v>1</v>
      </c>
      <c r="N128" s="60" t="s">
        <v>41</v>
      </c>
      <c r="O128" s="60" t="s">
        <v>175</v>
      </c>
      <c r="P128" s="60" t="s">
        <v>176</v>
      </c>
      <c r="Q128" s="60" t="s">
        <v>177</v>
      </c>
      <c r="R128" s="60" t="s">
        <v>178</v>
      </c>
      <c r="S128" s="60" t="s">
        <v>179</v>
      </c>
      <c r="T128" s="61" t="s">
        <v>180</v>
      </c>
    </row>
    <row r="129" spans="2:65" s="1" customFormat="1" ht="22.95" customHeight="1" x14ac:dyDescent="0.3">
      <c r="B129" s="32"/>
      <c r="C129" s="64" t="s">
        <v>181</v>
      </c>
      <c r="J129" s="120">
        <f>BK129</f>
        <v>0</v>
      </c>
      <c r="L129" s="32"/>
      <c r="M129" s="62"/>
      <c r="N129" s="53"/>
      <c r="O129" s="53"/>
      <c r="P129" s="121">
        <f>P130</f>
        <v>0</v>
      </c>
      <c r="Q129" s="53"/>
      <c r="R129" s="121">
        <f>R130</f>
        <v>461.93165668000012</v>
      </c>
      <c r="S129" s="53"/>
      <c r="T129" s="122">
        <f>T130</f>
        <v>12.969000000000001</v>
      </c>
      <c r="AT129" s="17" t="s">
        <v>76</v>
      </c>
      <c r="AU129" s="17" t="s">
        <v>161</v>
      </c>
      <c r="BK129" s="123">
        <f>BK130</f>
        <v>0</v>
      </c>
    </row>
    <row r="130" spans="2:65" s="11" customFormat="1" ht="25.95" customHeight="1" x14ac:dyDescent="0.25">
      <c r="B130" s="124"/>
      <c r="D130" s="125" t="s">
        <v>76</v>
      </c>
      <c r="E130" s="126" t="s">
        <v>291</v>
      </c>
      <c r="F130" s="126" t="s">
        <v>292</v>
      </c>
      <c r="I130" s="127"/>
      <c r="J130" s="128">
        <f>BK130</f>
        <v>0</v>
      </c>
      <c r="L130" s="124"/>
      <c r="M130" s="129"/>
      <c r="P130" s="130">
        <f>P131+P254+P270+P287+P304+P380+P406+P444</f>
        <v>0</v>
      </c>
      <c r="R130" s="130">
        <f>R131+R254+R270+R287+R304+R380+R406+R444</f>
        <v>461.93165668000012</v>
      </c>
      <c r="T130" s="131">
        <f>T131+T254+T270+T287+T304+T380+T406+T444</f>
        <v>12.969000000000001</v>
      </c>
      <c r="AR130" s="125" t="s">
        <v>85</v>
      </c>
      <c r="AT130" s="132" t="s">
        <v>76</v>
      </c>
      <c r="AU130" s="132" t="s">
        <v>77</v>
      </c>
      <c r="AY130" s="125" t="s">
        <v>185</v>
      </c>
      <c r="BK130" s="133">
        <f>BK131+BK254+BK270+BK287+BK304+BK380+BK406+BK444</f>
        <v>0</v>
      </c>
    </row>
    <row r="131" spans="2:65" s="11" customFormat="1" ht="22.95" customHeight="1" x14ac:dyDescent="0.25">
      <c r="B131" s="124"/>
      <c r="D131" s="125" t="s">
        <v>76</v>
      </c>
      <c r="E131" s="134" t="s">
        <v>85</v>
      </c>
      <c r="F131" s="134" t="s">
        <v>293</v>
      </c>
      <c r="I131" s="127"/>
      <c r="J131" s="135">
        <f>BK131</f>
        <v>0</v>
      </c>
      <c r="L131" s="124"/>
      <c r="M131" s="129"/>
      <c r="P131" s="130">
        <f>SUM(P132:P253)</f>
        <v>0</v>
      </c>
      <c r="R131" s="130">
        <f>SUM(R132:R253)</f>
        <v>423.51548780000007</v>
      </c>
      <c r="T131" s="131">
        <f>SUM(T132:T253)</f>
        <v>6.2800000000000011</v>
      </c>
      <c r="AR131" s="125" t="s">
        <v>85</v>
      </c>
      <c r="AT131" s="132" t="s">
        <v>76</v>
      </c>
      <c r="AU131" s="132" t="s">
        <v>85</v>
      </c>
      <c r="AY131" s="125" t="s">
        <v>185</v>
      </c>
      <c r="BK131" s="133">
        <f>SUM(BK132:BK253)</f>
        <v>0</v>
      </c>
    </row>
    <row r="132" spans="2:65" s="1" customFormat="1" ht="16.5" customHeight="1" x14ac:dyDescent="0.2">
      <c r="B132" s="32"/>
      <c r="C132" s="136" t="s">
        <v>85</v>
      </c>
      <c r="D132" s="136" t="s">
        <v>191</v>
      </c>
      <c r="E132" s="137" t="s">
        <v>317</v>
      </c>
      <c r="F132" s="138" t="s">
        <v>318</v>
      </c>
      <c r="G132" s="139" t="s">
        <v>296</v>
      </c>
      <c r="H132" s="140">
        <v>10.5</v>
      </c>
      <c r="I132" s="141"/>
      <c r="J132" s="142">
        <f>ROUND(I132*H132,2)</f>
        <v>0</v>
      </c>
      <c r="K132" s="138" t="s">
        <v>195</v>
      </c>
      <c r="L132" s="32"/>
      <c r="M132" s="143" t="s">
        <v>1</v>
      </c>
      <c r="N132" s="144" t="s">
        <v>42</v>
      </c>
      <c r="P132" s="145">
        <f>O132*H132</f>
        <v>0</v>
      </c>
      <c r="Q132" s="145">
        <v>0</v>
      </c>
      <c r="R132" s="145">
        <f>Q132*H132</f>
        <v>0</v>
      </c>
      <c r="S132" s="145">
        <v>0.17</v>
      </c>
      <c r="T132" s="146">
        <f>S132*H132</f>
        <v>1.7850000000000001</v>
      </c>
      <c r="AR132" s="147" t="s">
        <v>184</v>
      </c>
      <c r="AT132" s="147" t="s">
        <v>191</v>
      </c>
      <c r="AU132" s="147" t="s">
        <v>87</v>
      </c>
      <c r="AY132" s="17" t="s">
        <v>185</v>
      </c>
      <c r="BE132" s="148">
        <f>IF(N132="základní",J132,0)</f>
        <v>0</v>
      </c>
      <c r="BF132" s="148">
        <f>IF(N132="snížená",J132,0)</f>
        <v>0</v>
      </c>
      <c r="BG132" s="148">
        <f>IF(N132="zákl. přenesená",J132,0)</f>
        <v>0</v>
      </c>
      <c r="BH132" s="148">
        <f>IF(N132="sníž. přenesená",J132,0)</f>
        <v>0</v>
      </c>
      <c r="BI132" s="148">
        <f>IF(N132="nulová",J132,0)</f>
        <v>0</v>
      </c>
      <c r="BJ132" s="17" t="s">
        <v>85</v>
      </c>
      <c r="BK132" s="148">
        <f>ROUND(I132*H132,2)</f>
        <v>0</v>
      </c>
      <c r="BL132" s="17" t="s">
        <v>184</v>
      </c>
      <c r="BM132" s="147" t="s">
        <v>2025</v>
      </c>
    </row>
    <row r="133" spans="2:65" s="1" customFormat="1" ht="19.2" x14ac:dyDescent="0.2">
      <c r="B133" s="32"/>
      <c r="D133" s="149" t="s">
        <v>198</v>
      </c>
      <c r="F133" s="150" t="s">
        <v>320</v>
      </c>
      <c r="I133" s="151"/>
      <c r="L133" s="32"/>
      <c r="M133" s="152"/>
      <c r="T133" s="56"/>
      <c r="AT133" s="17" t="s">
        <v>198</v>
      </c>
      <c r="AU133" s="17" t="s">
        <v>87</v>
      </c>
    </row>
    <row r="134" spans="2:65" s="13" customFormat="1" x14ac:dyDescent="0.2">
      <c r="B134" s="159"/>
      <c r="D134" s="149" t="s">
        <v>199</v>
      </c>
      <c r="E134" s="160" t="s">
        <v>1</v>
      </c>
      <c r="F134" s="161" t="s">
        <v>2026</v>
      </c>
      <c r="H134" s="162">
        <v>10.5</v>
      </c>
      <c r="I134" s="163"/>
      <c r="L134" s="159"/>
      <c r="M134" s="164"/>
      <c r="T134" s="165"/>
      <c r="AT134" s="160" t="s">
        <v>199</v>
      </c>
      <c r="AU134" s="160" t="s">
        <v>87</v>
      </c>
      <c r="AV134" s="13" t="s">
        <v>87</v>
      </c>
      <c r="AW134" s="13" t="s">
        <v>33</v>
      </c>
      <c r="AX134" s="13" t="s">
        <v>85</v>
      </c>
      <c r="AY134" s="160" t="s">
        <v>185</v>
      </c>
    </row>
    <row r="135" spans="2:65" s="1" customFormat="1" ht="16.5" customHeight="1" x14ac:dyDescent="0.2">
      <c r="B135" s="32"/>
      <c r="C135" s="136" t="s">
        <v>87</v>
      </c>
      <c r="D135" s="136" t="s">
        <v>191</v>
      </c>
      <c r="E135" s="137" t="s">
        <v>1008</v>
      </c>
      <c r="F135" s="138" t="s">
        <v>1009</v>
      </c>
      <c r="G135" s="139" t="s">
        <v>296</v>
      </c>
      <c r="H135" s="140">
        <v>10.5</v>
      </c>
      <c r="I135" s="141"/>
      <c r="J135" s="142">
        <f>ROUND(I135*H135,2)</f>
        <v>0</v>
      </c>
      <c r="K135" s="138" t="s">
        <v>195</v>
      </c>
      <c r="L135" s="32"/>
      <c r="M135" s="143" t="s">
        <v>1</v>
      </c>
      <c r="N135" s="144" t="s">
        <v>42</v>
      </c>
      <c r="P135" s="145">
        <f>O135*H135</f>
        <v>0</v>
      </c>
      <c r="Q135" s="145">
        <v>0</v>
      </c>
      <c r="R135" s="145">
        <f>Q135*H135</f>
        <v>0</v>
      </c>
      <c r="S135" s="145">
        <v>0.22</v>
      </c>
      <c r="T135" s="146">
        <f>S135*H135</f>
        <v>2.31</v>
      </c>
      <c r="AR135" s="147" t="s">
        <v>184</v>
      </c>
      <c r="AT135" s="147" t="s">
        <v>191</v>
      </c>
      <c r="AU135" s="147" t="s">
        <v>87</v>
      </c>
      <c r="AY135" s="17" t="s">
        <v>185</v>
      </c>
      <c r="BE135" s="148">
        <f>IF(N135="základní",J135,0)</f>
        <v>0</v>
      </c>
      <c r="BF135" s="148">
        <f>IF(N135="snížená",J135,0)</f>
        <v>0</v>
      </c>
      <c r="BG135" s="148">
        <f>IF(N135="zákl. přenesená",J135,0)</f>
        <v>0</v>
      </c>
      <c r="BH135" s="148">
        <f>IF(N135="sníž. přenesená",J135,0)</f>
        <v>0</v>
      </c>
      <c r="BI135" s="148">
        <f>IF(N135="nulová",J135,0)</f>
        <v>0</v>
      </c>
      <c r="BJ135" s="17" t="s">
        <v>85</v>
      </c>
      <c r="BK135" s="148">
        <f>ROUND(I135*H135,2)</f>
        <v>0</v>
      </c>
      <c r="BL135" s="17" t="s">
        <v>184</v>
      </c>
      <c r="BM135" s="147" t="s">
        <v>2027</v>
      </c>
    </row>
    <row r="136" spans="2:65" s="1" customFormat="1" ht="19.2" x14ac:dyDescent="0.2">
      <c r="B136" s="32"/>
      <c r="D136" s="149" t="s">
        <v>198</v>
      </c>
      <c r="F136" s="150" t="s">
        <v>1010</v>
      </c>
      <c r="I136" s="151"/>
      <c r="L136" s="32"/>
      <c r="M136" s="152"/>
      <c r="T136" s="56"/>
      <c r="AT136" s="17" t="s">
        <v>198</v>
      </c>
      <c r="AU136" s="17" t="s">
        <v>87</v>
      </c>
    </row>
    <row r="137" spans="2:65" s="13" customFormat="1" x14ac:dyDescent="0.2">
      <c r="B137" s="159"/>
      <c r="D137" s="149" t="s">
        <v>199</v>
      </c>
      <c r="E137" s="160" t="s">
        <v>1</v>
      </c>
      <c r="F137" s="161" t="s">
        <v>2026</v>
      </c>
      <c r="H137" s="162">
        <v>10.5</v>
      </c>
      <c r="I137" s="163"/>
      <c r="L137" s="159"/>
      <c r="M137" s="164"/>
      <c r="T137" s="165"/>
      <c r="AT137" s="160" t="s">
        <v>199</v>
      </c>
      <c r="AU137" s="160" t="s">
        <v>87</v>
      </c>
      <c r="AV137" s="13" t="s">
        <v>87</v>
      </c>
      <c r="AW137" s="13" t="s">
        <v>33</v>
      </c>
      <c r="AX137" s="13" t="s">
        <v>85</v>
      </c>
      <c r="AY137" s="160" t="s">
        <v>185</v>
      </c>
    </row>
    <row r="138" spans="2:65" s="1" customFormat="1" ht="16.5" customHeight="1" x14ac:dyDescent="0.2">
      <c r="B138" s="32"/>
      <c r="C138" s="136" t="s">
        <v>207</v>
      </c>
      <c r="D138" s="136" t="s">
        <v>191</v>
      </c>
      <c r="E138" s="137" t="s">
        <v>1024</v>
      </c>
      <c r="F138" s="138" t="s">
        <v>1025</v>
      </c>
      <c r="G138" s="139" t="s">
        <v>365</v>
      </c>
      <c r="H138" s="140">
        <v>19</v>
      </c>
      <c r="I138" s="141"/>
      <c r="J138" s="142">
        <f>ROUND(I138*H138,2)</f>
        <v>0</v>
      </c>
      <c r="K138" s="138" t="s">
        <v>195</v>
      </c>
      <c r="L138" s="32"/>
      <c r="M138" s="143" t="s">
        <v>1</v>
      </c>
      <c r="N138" s="144" t="s">
        <v>42</v>
      </c>
      <c r="P138" s="145">
        <f>O138*H138</f>
        <v>0</v>
      </c>
      <c r="Q138" s="145">
        <v>0</v>
      </c>
      <c r="R138" s="145">
        <f>Q138*H138</f>
        <v>0</v>
      </c>
      <c r="S138" s="145">
        <v>0.115</v>
      </c>
      <c r="T138" s="146">
        <f>S138*H138</f>
        <v>2.1850000000000001</v>
      </c>
      <c r="AR138" s="147" t="s">
        <v>184</v>
      </c>
      <c r="AT138" s="147" t="s">
        <v>191</v>
      </c>
      <c r="AU138" s="147" t="s">
        <v>87</v>
      </c>
      <c r="AY138" s="17" t="s">
        <v>185</v>
      </c>
      <c r="BE138" s="148">
        <f>IF(N138="základní",J138,0)</f>
        <v>0</v>
      </c>
      <c r="BF138" s="148">
        <f>IF(N138="snížená",J138,0)</f>
        <v>0</v>
      </c>
      <c r="BG138" s="148">
        <f>IF(N138="zákl. přenesená",J138,0)</f>
        <v>0</v>
      </c>
      <c r="BH138" s="148">
        <f>IF(N138="sníž. přenesená",J138,0)</f>
        <v>0</v>
      </c>
      <c r="BI138" s="148">
        <f>IF(N138="nulová",J138,0)</f>
        <v>0</v>
      </c>
      <c r="BJ138" s="17" t="s">
        <v>85</v>
      </c>
      <c r="BK138" s="148">
        <f>ROUND(I138*H138,2)</f>
        <v>0</v>
      </c>
      <c r="BL138" s="17" t="s">
        <v>184</v>
      </c>
      <c r="BM138" s="147" t="s">
        <v>2028</v>
      </c>
    </row>
    <row r="139" spans="2:65" s="1" customFormat="1" ht="19.2" x14ac:dyDescent="0.2">
      <c r="B139" s="32"/>
      <c r="D139" s="149" t="s">
        <v>198</v>
      </c>
      <c r="F139" s="150" t="s">
        <v>1026</v>
      </c>
      <c r="I139" s="151"/>
      <c r="L139" s="32"/>
      <c r="M139" s="152"/>
      <c r="T139" s="56"/>
      <c r="AT139" s="17" t="s">
        <v>198</v>
      </c>
      <c r="AU139" s="17" t="s">
        <v>87</v>
      </c>
    </row>
    <row r="140" spans="2:65" s="12" customFormat="1" x14ac:dyDescent="0.2">
      <c r="B140" s="153"/>
      <c r="D140" s="149" t="s">
        <v>199</v>
      </c>
      <c r="E140" s="154" t="s">
        <v>1</v>
      </c>
      <c r="F140" s="155" t="s">
        <v>2029</v>
      </c>
      <c r="H140" s="154" t="s">
        <v>1</v>
      </c>
      <c r="I140" s="156"/>
      <c r="L140" s="153"/>
      <c r="M140" s="157"/>
      <c r="T140" s="158"/>
      <c r="AT140" s="154" t="s">
        <v>199</v>
      </c>
      <c r="AU140" s="154" t="s">
        <v>87</v>
      </c>
      <c r="AV140" s="12" t="s">
        <v>85</v>
      </c>
      <c r="AW140" s="12" t="s">
        <v>33</v>
      </c>
      <c r="AX140" s="12" t="s">
        <v>77</v>
      </c>
      <c r="AY140" s="154" t="s">
        <v>185</v>
      </c>
    </row>
    <row r="141" spans="2:65" s="13" customFormat="1" x14ac:dyDescent="0.2">
      <c r="B141" s="159"/>
      <c r="D141" s="149" t="s">
        <v>199</v>
      </c>
      <c r="E141" s="160" t="s">
        <v>1</v>
      </c>
      <c r="F141" s="161" t="s">
        <v>2030</v>
      </c>
      <c r="H141" s="162">
        <v>19</v>
      </c>
      <c r="I141" s="163"/>
      <c r="L141" s="159"/>
      <c r="M141" s="164"/>
      <c r="T141" s="165"/>
      <c r="AT141" s="160" t="s">
        <v>199</v>
      </c>
      <c r="AU141" s="160" t="s">
        <v>87</v>
      </c>
      <c r="AV141" s="13" t="s">
        <v>87</v>
      </c>
      <c r="AW141" s="13" t="s">
        <v>33</v>
      </c>
      <c r="AX141" s="13" t="s">
        <v>85</v>
      </c>
      <c r="AY141" s="160" t="s">
        <v>185</v>
      </c>
    </row>
    <row r="142" spans="2:65" s="1" customFormat="1" ht="16.5" customHeight="1" x14ac:dyDescent="0.2">
      <c r="B142" s="32"/>
      <c r="C142" s="136" t="s">
        <v>184</v>
      </c>
      <c r="D142" s="136" t="s">
        <v>191</v>
      </c>
      <c r="E142" s="137" t="s">
        <v>1452</v>
      </c>
      <c r="F142" s="138" t="s">
        <v>1453</v>
      </c>
      <c r="G142" s="139" t="s">
        <v>1454</v>
      </c>
      <c r="H142" s="140">
        <v>160</v>
      </c>
      <c r="I142" s="141"/>
      <c r="J142" s="142">
        <f>ROUND(I142*H142,2)</f>
        <v>0</v>
      </c>
      <c r="K142" s="138" t="s">
        <v>195</v>
      </c>
      <c r="L142" s="32"/>
      <c r="M142" s="143" t="s">
        <v>1</v>
      </c>
      <c r="N142" s="144" t="s">
        <v>42</v>
      </c>
      <c r="P142" s="145">
        <f>O142*H142</f>
        <v>0</v>
      </c>
      <c r="Q142" s="145">
        <v>4.0000000000000003E-5</v>
      </c>
      <c r="R142" s="145">
        <f>Q142*H142</f>
        <v>6.4000000000000003E-3</v>
      </c>
      <c r="S142" s="145">
        <v>0</v>
      </c>
      <c r="T142" s="146">
        <f>S142*H142</f>
        <v>0</v>
      </c>
      <c r="AR142" s="147" t="s">
        <v>184</v>
      </c>
      <c r="AT142" s="147" t="s">
        <v>191</v>
      </c>
      <c r="AU142" s="147" t="s">
        <v>87</v>
      </c>
      <c r="AY142" s="17" t="s">
        <v>185</v>
      </c>
      <c r="BE142" s="148">
        <f>IF(N142="základní",J142,0)</f>
        <v>0</v>
      </c>
      <c r="BF142" s="148">
        <f>IF(N142="snížená",J142,0)</f>
        <v>0</v>
      </c>
      <c r="BG142" s="148">
        <f>IF(N142="zákl. přenesená",J142,0)</f>
        <v>0</v>
      </c>
      <c r="BH142" s="148">
        <f>IF(N142="sníž. přenesená",J142,0)</f>
        <v>0</v>
      </c>
      <c r="BI142" s="148">
        <f>IF(N142="nulová",J142,0)</f>
        <v>0</v>
      </c>
      <c r="BJ142" s="17" t="s">
        <v>85</v>
      </c>
      <c r="BK142" s="148">
        <f>ROUND(I142*H142,2)</f>
        <v>0</v>
      </c>
      <c r="BL142" s="17" t="s">
        <v>184</v>
      </c>
      <c r="BM142" s="147" t="s">
        <v>1776</v>
      </c>
    </row>
    <row r="143" spans="2:65" s="1" customFormat="1" x14ac:dyDescent="0.2">
      <c r="B143" s="32"/>
      <c r="D143" s="149" t="s">
        <v>198</v>
      </c>
      <c r="F143" s="150" t="s">
        <v>1456</v>
      </c>
      <c r="I143" s="151"/>
      <c r="L143" s="32"/>
      <c r="M143" s="152"/>
      <c r="T143" s="56"/>
      <c r="AT143" s="17" t="s">
        <v>198</v>
      </c>
      <c r="AU143" s="17" t="s">
        <v>87</v>
      </c>
    </row>
    <row r="144" spans="2:65" s="12" customFormat="1" x14ac:dyDescent="0.2">
      <c r="B144" s="153"/>
      <c r="D144" s="149" t="s">
        <v>199</v>
      </c>
      <c r="E144" s="154" t="s">
        <v>1</v>
      </c>
      <c r="F144" s="155" t="s">
        <v>1457</v>
      </c>
      <c r="H144" s="154" t="s">
        <v>1</v>
      </c>
      <c r="I144" s="156"/>
      <c r="L144" s="153"/>
      <c r="M144" s="157"/>
      <c r="T144" s="158"/>
      <c r="AT144" s="154" t="s">
        <v>199</v>
      </c>
      <c r="AU144" s="154" t="s">
        <v>87</v>
      </c>
      <c r="AV144" s="12" t="s">
        <v>85</v>
      </c>
      <c r="AW144" s="12" t="s">
        <v>33</v>
      </c>
      <c r="AX144" s="12" t="s">
        <v>77</v>
      </c>
      <c r="AY144" s="154" t="s">
        <v>185</v>
      </c>
    </row>
    <row r="145" spans="2:65" s="13" customFormat="1" x14ac:dyDescent="0.2">
      <c r="B145" s="159"/>
      <c r="D145" s="149" t="s">
        <v>199</v>
      </c>
      <c r="E145" s="160" t="s">
        <v>1</v>
      </c>
      <c r="F145" s="161" t="s">
        <v>2031</v>
      </c>
      <c r="H145" s="162">
        <v>160</v>
      </c>
      <c r="I145" s="163"/>
      <c r="L145" s="159"/>
      <c r="M145" s="164"/>
      <c r="T145" s="165"/>
      <c r="AT145" s="160" t="s">
        <v>199</v>
      </c>
      <c r="AU145" s="160" t="s">
        <v>87</v>
      </c>
      <c r="AV145" s="13" t="s">
        <v>87</v>
      </c>
      <c r="AW145" s="13" t="s">
        <v>33</v>
      </c>
      <c r="AX145" s="13" t="s">
        <v>85</v>
      </c>
      <c r="AY145" s="160" t="s">
        <v>185</v>
      </c>
    </row>
    <row r="146" spans="2:65" s="1" customFormat="1" ht="16.5" customHeight="1" x14ac:dyDescent="0.2">
      <c r="B146" s="32"/>
      <c r="C146" s="136" t="s">
        <v>188</v>
      </c>
      <c r="D146" s="136" t="s">
        <v>191</v>
      </c>
      <c r="E146" s="137" t="s">
        <v>2032</v>
      </c>
      <c r="F146" s="138" t="s">
        <v>2033</v>
      </c>
      <c r="G146" s="139" t="s">
        <v>296</v>
      </c>
      <c r="H146" s="140">
        <v>295.7</v>
      </c>
      <c r="I146" s="141"/>
      <c r="J146" s="142">
        <f>ROUND(I146*H146,2)</f>
        <v>0</v>
      </c>
      <c r="K146" s="138" t="s">
        <v>195</v>
      </c>
      <c r="L146" s="32"/>
      <c r="M146" s="143" t="s">
        <v>1</v>
      </c>
      <c r="N146" s="144" t="s">
        <v>42</v>
      </c>
      <c r="P146" s="145">
        <f>O146*H146</f>
        <v>0</v>
      </c>
      <c r="Q146" s="145">
        <v>0</v>
      </c>
      <c r="R146" s="145">
        <f>Q146*H146</f>
        <v>0</v>
      </c>
      <c r="S146" s="145">
        <v>0</v>
      </c>
      <c r="T146" s="146">
        <f>S146*H146</f>
        <v>0</v>
      </c>
      <c r="AR146" s="147" t="s">
        <v>184</v>
      </c>
      <c r="AT146" s="147" t="s">
        <v>191</v>
      </c>
      <c r="AU146" s="147" t="s">
        <v>87</v>
      </c>
      <c r="AY146" s="17" t="s">
        <v>185</v>
      </c>
      <c r="BE146" s="148">
        <f>IF(N146="základní",J146,0)</f>
        <v>0</v>
      </c>
      <c r="BF146" s="148">
        <f>IF(N146="snížená",J146,0)</f>
        <v>0</v>
      </c>
      <c r="BG146" s="148">
        <f>IF(N146="zákl. přenesená",J146,0)</f>
        <v>0</v>
      </c>
      <c r="BH146" s="148">
        <f>IF(N146="sníž. přenesená",J146,0)</f>
        <v>0</v>
      </c>
      <c r="BI146" s="148">
        <f>IF(N146="nulová",J146,0)</f>
        <v>0</v>
      </c>
      <c r="BJ146" s="17" t="s">
        <v>85</v>
      </c>
      <c r="BK146" s="148">
        <f>ROUND(I146*H146,2)</f>
        <v>0</v>
      </c>
      <c r="BL146" s="17" t="s">
        <v>184</v>
      </c>
      <c r="BM146" s="147" t="s">
        <v>2034</v>
      </c>
    </row>
    <row r="147" spans="2:65" s="1" customFormat="1" x14ac:dyDescent="0.2">
      <c r="B147" s="32"/>
      <c r="D147" s="149" t="s">
        <v>198</v>
      </c>
      <c r="F147" s="150" t="s">
        <v>2035</v>
      </c>
      <c r="I147" s="151"/>
      <c r="L147" s="32"/>
      <c r="M147" s="152"/>
      <c r="T147" s="56"/>
      <c r="AT147" s="17" t="s">
        <v>198</v>
      </c>
      <c r="AU147" s="17" t="s">
        <v>87</v>
      </c>
    </row>
    <row r="148" spans="2:65" s="13" customFormat="1" x14ac:dyDescent="0.2">
      <c r="B148" s="159"/>
      <c r="D148" s="149" t="s">
        <v>199</v>
      </c>
      <c r="E148" s="160" t="s">
        <v>1</v>
      </c>
      <c r="F148" s="161" t="s">
        <v>2036</v>
      </c>
      <c r="H148" s="162">
        <v>295.7</v>
      </c>
      <c r="I148" s="163"/>
      <c r="L148" s="159"/>
      <c r="M148" s="164"/>
      <c r="T148" s="165"/>
      <c r="AT148" s="160" t="s">
        <v>199</v>
      </c>
      <c r="AU148" s="160" t="s">
        <v>87</v>
      </c>
      <c r="AV148" s="13" t="s">
        <v>87</v>
      </c>
      <c r="AW148" s="13" t="s">
        <v>33</v>
      </c>
      <c r="AX148" s="13" t="s">
        <v>85</v>
      </c>
      <c r="AY148" s="160" t="s">
        <v>185</v>
      </c>
    </row>
    <row r="149" spans="2:65" s="1" customFormat="1" ht="21.75" customHeight="1" x14ac:dyDescent="0.2">
      <c r="B149" s="32"/>
      <c r="C149" s="136" t="s">
        <v>225</v>
      </c>
      <c r="D149" s="136" t="s">
        <v>191</v>
      </c>
      <c r="E149" s="137" t="s">
        <v>2037</v>
      </c>
      <c r="F149" s="138" t="s">
        <v>2038</v>
      </c>
      <c r="G149" s="139" t="s">
        <v>382</v>
      </c>
      <c r="H149" s="140">
        <v>1.05</v>
      </c>
      <c r="I149" s="141"/>
      <c r="J149" s="142">
        <f>ROUND(I149*H149,2)</f>
        <v>0</v>
      </c>
      <c r="K149" s="138" t="s">
        <v>195</v>
      </c>
      <c r="L149" s="32"/>
      <c r="M149" s="143" t="s">
        <v>1</v>
      </c>
      <c r="N149" s="144" t="s">
        <v>42</v>
      </c>
      <c r="P149" s="145">
        <f>O149*H149</f>
        <v>0</v>
      </c>
      <c r="Q149" s="145">
        <v>0</v>
      </c>
      <c r="R149" s="145">
        <f>Q149*H149</f>
        <v>0</v>
      </c>
      <c r="S149" s="145">
        <v>0</v>
      </c>
      <c r="T149" s="146">
        <f>S149*H149</f>
        <v>0</v>
      </c>
      <c r="AR149" s="147" t="s">
        <v>184</v>
      </c>
      <c r="AT149" s="147" t="s">
        <v>191</v>
      </c>
      <c r="AU149" s="147" t="s">
        <v>87</v>
      </c>
      <c r="AY149" s="17" t="s">
        <v>185</v>
      </c>
      <c r="BE149" s="148">
        <f>IF(N149="základní",J149,0)</f>
        <v>0</v>
      </c>
      <c r="BF149" s="148">
        <f>IF(N149="snížená",J149,0)</f>
        <v>0</v>
      </c>
      <c r="BG149" s="148">
        <f>IF(N149="zákl. přenesená",J149,0)</f>
        <v>0</v>
      </c>
      <c r="BH149" s="148">
        <f>IF(N149="sníž. přenesená",J149,0)</f>
        <v>0</v>
      </c>
      <c r="BI149" s="148">
        <f>IF(N149="nulová",J149,0)</f>
        <v>0</v>
      </c>
      <c r="BJ149" s="17" t="s">
        <v>85</v>
      </c>
      <c r="BK149" s="148">
        <f>ROUND(I149*H149,2)</f>
        <v>0</v>
      </c>
      <c r="BL149" s="17" t="s">
        <v>184</v>
      </c>
      <c r="BM149" s="147" t="s">
        <v>2039</v>
      </c>
    </row>
    <row r="150" spans="2:65" s="1" customFormat="1" x14ac:dyDescent="0.2">
      <c r="B150" s="32"/>
      <c r="D150" s="149" t="s">
        <v>198</v>
      </c>
      <c r="F150" s="150" t="s">
        <v>2040</v>
      </c>
      <c r="I150" s="151"/>
      <c r="L150" s="32"/>
      <c r="M150" s="152"/>
      <c r="T150" s="56"/>
      <c r="AT150" s="17" t="s">
        <v>198</v>
      </c>
      <c r="AU150" s="17" t="s">
        <v>87</v>
      </c>
    </row>
    <row r="151" spans="2:65" s="12" customFormat="1" x14ac:dyDescent="0.2">
      <c r="B151" s="153"/>
      <c r="D151" s="149" t="s">
        <v>199</v>
      </c>
      <c r="E151" s="154" t="s">
        <v>1</v>
      </c>
      <c r="F151" s="155" t="s">
        <v>2041</v>
      </c>
      <c r="H151" s="154" t="s">
        <v>1</v>
      </c>
      <c r="I151" s="156"/>
      <c r="L151" s="153"/>
      <c r="M151" s="157"/>
      <c r="T151" s="158"/>
      <c r="AT151" s="154" t="s">
        <v>199</v>
      </c>
      <c r="AU151" s="154" t="s">
        <v>87</v>
      </c>
      <c r="AV151" s="12" t="s">
        <v>85</v>
      </c>
      <c r="AW151" s="12" t="s">
        <v>33</v>
      </c>
      <c r="AX151" s="12" t="s">
        <v>77</v>
      </c>
      <c r="AY151" s="154" t="s">
        <v>185</v>
      </c>
    </row>
    <row r="152" spans="2:65" s="13" customFormat="1" x14ac:dyDescent="0.2">
      <c r="B152" s="159"/>
      <c r="D152" s="149" t="s">
        <v>199</v>
      </c>
      <c r="E152" s="160" t="s">
        <v>1</v>
      </c>
      <c r="F152" s="161" t="s">
        <v>2042</v>
      </c>
      <c r="H152" s="162">
        <v>1.05</v>
      </c>
      <c r="I152" s="163"/>
      <c r="L152" s="159"/>
      <c r="M152" s="164"/>
      <c r="T152" s="165"/>
      <c r="AT152" s="160" t="s">
        <v>199</v>
      </c>
      <c r="AU152" s="160" t="s">
        <v>87</v>
      </c>
      <c r="AV152" s="13" t="s">
        <v>87</v>
      </c>
      <c r="AW152" s="13" t="s">
        <v>33</v>
      </c>
      <c r="AX152" s="13" t="s">
        <v>85</v>
      </c>
      <c r="AY152" s="160" t="s">
        <v>185</v>
      </c>
    </row>
    <row r="153" spans="2:65" s="1" customFormat="1" ht="21.75" customHeight="1" x14ac:dyDescent="0.2">
      <c r="B153" s="32"/>
      <c r="C153" s="136" t="s">
        <v>231</v>
      </c>
      <c r="D153" s="136" t="s">
        <v>191</v>
      </c>
      <c r="E153" s="137" t="s">
        <v>1459</v>
      </c>
      <c r="F153" s="138" t="s">
        <v>1460</v>
      </c>
      <c r="G153" s="139" t="s">
        <v>382</v>
      </c>
      <c r="H153" s="140">
        <v>356.37</v>
      </c>
      <c r="I153" s="141"/>
      <c r="J153" s="142">
        <f>ROUND(I153*H153,2)</f>
        <v>0</v>
      </c>
      <c r="K153" s="138" t="s">
        <v>195</v>
      </c>
      <c r="L153" s="32"/>
      <c r="M153" s="143" t="s">
        <v>1</v>
      </c>
      <c r="N153" s="144" t="s">
        <v>42</v>
      </c>
      <c r="P153" s="145">
        <f>O153*H153</f>
        <v>0</v>
      </c>
      <c r="Q153" s="145">
        <v>0</v>
      </c>
      <c r="R153" s="145">
        <f>Q153*H153</f>
        <v>0</v>
      </c>
      <c r="S153" s="145">
        <v>0</v>
      </c>
      <c r="T153" s="146">
        <f>S153*H153</f>
        <v>0</v>
      </c>
      <c r="AR153" s="147" t="s">
        <v>184</v>
      </c>
      <c r="AT153" s="147" t="s">
        <v>191</v>
      </c>
      <c r="AU153" s="147" t="s">
        <v>87</v>
      </c>
      <c r="AY153" s="17" t="s">
        <v>185</v>
      </c>
      <c r="BE153" s="148">
        <f>IF(N153="základní",J153,0)</f>
        <v>0</v>
      </c>
      <c r="BF153" s="148">
        <f>IF(N153="snížená",J153,0)</f>
        <v>0</v>
      </c>
      <c r="BG153" s="148">
        <f>IF(N153="zákl. přenesená",J153,0)</f>
        <v>0</v>
      </c>
      <c r="BH153" s="148">
        <f>IF(N153="sníž. přenesená",J153,0)</f>
        <v>0</v>
      </c>
      <c r="BI153" s="148">
        <f>IF(N153="nulová",J153,0)</f>
        <v>0</v>
      </c>
      <c r="BJ153" s="17" t="s">
        <v>85</v>
      </c>
      <c r="BK153" s="148">
        <f>ROUND(I153*H153,2)</f>
        <v>0</v>
      </c>
      <c r="BL153" s="17" t="s">
        <v>184</v>
      </c>
      <c r="BM153" s="147" t="s">
        <v>1777</v>
      </c>
    </row>
    <row r="154" spans="2:65" s="1" customFormat="1" ht="19.2" x14ac:dyDescent="0.2">
      <c r="B154" s="32"/>
      <c r="D154" s="149" t="s">
        <v>198</v>
      </c>
      <c r="F154" s="150" t="s">
        <v>1462</v>
      </c>
      <c r="I154" s="151"/>
      <c r="L154" s="32"/>
      <c r="M154" s="152"/>
      <c r="T154" s="56"/>
      <c r="AT154" s="17" t="s">
        <v>198</v>
      </c>
      <c r="AU154" s="17" t="s">
        <v>87</v>
      </c>
    </row>
    <row r="155" spans="2:65" s="13" customFormat="1" x14ac:dyDescent="0.2">
      <c r="B155" s="159"/>
      <c r="D155" s="149" t="s">
        <v>199</v>
      </c>
      <c r="E155" s="160" t="s">
        <v>1</v>
      </c>
      <c r="F155" s="161" t="s">
        <v>2043</v>
      </c>
      <c r="H155" s="162">
        <v>356.37</v>
      </c>
      <c r="I155" s="163"/>
      <c r="L155" s="159"/>
      <c r="M155" s="164"/>
      <c r="T155" s="165"/>
      <c r="AT155" s="160" t="s">
        <v>199</v>
      </c>
      <c r="AU155" s="160" t="s">
        <v>87</v>
      </c>
      <c r="AV155" s="13" t="s">
        <v>87</v>
      </c>
      <c r="AW155" s="13" t="s">
        <v>33</v>
      </c>
      <c r="AX155" s="13" t="s">
        <v>85</v>
      </c>
      <c r="AY155" s="160" t="s">
        <v>185</v>
      </c>
    </row>
    <row r="156" spans="2:65" s="12" customFormat="1" x14ac:dyDescent="0.2">
      <c r="B156" s="153"/>
      <c r="D156" s="149" t="s">
        <v>199</v>
      </c>
      <c r="E156" s="154" t="s">
        <v>1</v>
      </c>
      <c r="F156" s="155" t="s">
        <v>1464</v>
      </c>
      <c r="H156" s="154" t="s">
        <v>1</v>
      </c>
      <c r="I156" s="156"/>
      <c r="L156" s="153"/>
      <c r="M156" s="157"/>
      <c r="T156" s="158"/>
      <c r="AT156" s="154" t="s">
        <v>199</v>
      </c>
      <c r="AU156" s="154" t="s">
        <v>87</v>
      </c>
      <c r="AV156" s="12" t="s">
        <v>85</v>
      </c>
      <c r="AW156" s="12" t="s">
        <v>33</v>
      </c>
      <c r="AX156" s="12" t="s">
        <v>77</v>
      </c>
      <c r="AY156" s="154" t="s">
        <v>185</v>
      </c>
    </row>
    <row r="157" spans="2:65" s="12" customFormat="1" x14ac:dyDescent="0.2">
      <c r="B157" s="153"/>
      <c r="D157" s="149" t="s">
        <v>199</v>
      </c>
      <c r="E157" s="154" t="s">
        <v>1</v>
      </c>
      <c r="F157" s="155" t="s">
        <v>1465</v>
      </c>
      <c r="H157" s="154" t="s">
        <v>1</v>
      </c>
      <c r="I157" s="156"/>
      <c r="L157" s="153"/>
      <c r="M157" s="157"/>
      <c r="T157" s="158"/>
      <c r="AT157" s="154" t="s">
        <v>199</v>
      </c>
      <c r="AU157" s="154" t="s">
        <v>87</v>
      </c>
      <c r="AV157" s="12" t="s">
        <v>85</v>
      </c>
      <c r="AW157" s="12" t="s">
        <v>33</v>
      </c>
      <c r="AX157" s="12" t="s">
        <v>77</v>
      </c>
      <c r="AY157" s="154" t="s">
        <v>185</v>
      </c>
    </row>
    <row r="158" spans="2:65" s="1" customFormat="1" ht="16.5" customHeight="1" x14ac:dyDescent="0.2">
      <c r="B158" s="32"/>
      <c r="C158" s="136" t="s">
        <v>236</v>
      </c>
      <c r="D158" s="136" t="s">
        <v>191</v>
      </c>
      <c r="E158" s="137" t="s">
        <v>1466</v>
      </c>
      <c r="F158" s="138" t="s">
        <v>1467</v>
      </c>
      <c r="G158" s="139" t="s">
        <v>382</v>
      </c>
      <c r="H158" s="140">
        <v>71.274000000000001</v>
      </c>
      <c r="I158" s="141"/>
      <c r="J158" s="142">
        <f>ROUND(I158*H158,2)</f>
        <v>0</v>
      </c>
      <c r="K158" s="138" t="s">
        <v>195</v>
      </c>
      <c r="L158" s="32"/>
      <c r="M158" s="143" t="s">
        <v>1</v>
      </c>
      <c r="N158" s="144" t="s">
        <v>42</v>
      </c>
      <c r="P158" s="145">
        <f>O158*H158</f>
        <v>0</v>
      </c>
      <c r="Q158" s="145">
        <v>0</v>
      </c>
      <c r="R158" s="145">
        <f>Q158*H158</f>
        <v>0</v>
      </c>
      <c r="S158" s="145">
        <v>0</v>
      </c>
      <c r="T158" s="146">
        <f>S158*H158</f>
        <v>0</v>
      </c>
      <c r="AR158" s="147" t="s">
        <v>184</v>
      </c>
      <c r="AT158" s="147" t="s">
        <v>191</v>
      </c>
      <c r="AU158" s="147" t="s">
        <v>87</v>
      </c>
      <c r="AY158" s="17" t="s">
        <v>185</v>
      </c>
      <c r="BE158" s="148">
        <f>IF(N158="základní",J158,0)</f>
        <v>0</v>
      </c>
      <c r="BF158" s="148">
        <f>IF(N158="snížená",J158,0)</f>
        <v>0</v>
      </c>
      <c r="BG158" s="148">
        <f>IF(N158="zákl. přenesená",J158,0)</f>
        <v>0</v>
      </c>
      <c r="BH158" s="148">
        <f>IF(N158="sníž. přenesená",J158,0)</f>
        <v>0</v>
      </c>
      <c r="BI158" s="148">
        <f>IF(N158="nulová",J158,0)</f>
        <v>0</v>
      </c>
      <c r="BJ158" s="17" t="s">
        <v>85</v>
      </c>
      <c r="BK158" s="148">
        <f>ROUND(I158*H158,2)</f>
        <v>0</v>
      </c>
      <c r="BL158" s="17" t="s">
        <v>184</v>
      </c>
      <c r="BM158" s="147" t="s">
        <v>1779</v>
      </c>
    </row>
    <row r="159" spans="2:65" s="1" customFormat="1" ht="19.2" x14ac:dyDescent="0.2">
      <c r="B159" s="32"/>
      <c r="D159" s="149" t="s">
        <v>198</v>
      </c>
      <c r="F159" s="150" t="s">
        <v>1469</v>
      </c>
      <c r="I159" s="151"/>
      <c r="L159" s="32"/>
      <c r="M159" s="152"/>
      <c r="T159" s="56"/>
      <c r="AT159" s="17" t="s">
        <v>198</v>
      </c>
      <c r="AU159" s="17" t="s">
        <v>87</v>
      </c>
    </row>
    <row r="160" spans="2:65" s="12" customFormat="1" x14ac:dyDescent="0.2">
      <c r="B160" s="153"/>
      <c r="D160" s="149" t="s">
        <v>199</v>
      </c>
      <c r="E160" s="154" t="s">
        <v>1</v>
      </c>
      <c r="F160" s="155" t="s">
        <v>1780</v>
      </c>
      <c r="H160" s="154" t="s">
        <v>1</v>
      </c>
      <c r="I160" s="156"/>
      <c r="L160" s="153"/>
      <c r="M160" s="157"/>
      <c r="T160" s="158"/>
      <c r="AT160" s="154" t="s">
        <v>199</v>
      </c>
      <c r="AU160" s="154" t="s">
        <v>87</v>
      </c>
      <c r="AV160" s="12" t="s">
        <v>85</v>
      </c>
      <c r="AW160" s="12" t="s">
        <v>33</v>
      </c>
      <c r="AX160" s="12" t="s">
        <v>77</v>
      </c>
      <c r="AY160" s="154" t="s">
        <v>185</v>
      </c>
    </row>
    <row r="161" spans="2:65" s="13" customFormat="1" x14ac:dyDescent="0.2">
      <c r="B161" s="159"/>
      <c r="D161" s="149" t="s">
        <v>199</v>
      </c>
      <c r="E161" s="160" t="s">
        <v>1</v>
      </c>
      <c r="F161" s="161" t="s">
        <v>2044</v>
      </c>
      <c r="H161" s="162">
        <v>71.274000000000001</v>
      </c>
      <c r="I161" s="163"/>
      <c r="L161" s="159"/>
      <c r="M161" s="164"/>
      <c r="T161" s="165"/>
      <c r="AT161" s="160" t="s">
        <v>199</v>
      </c>
      <c r="AU161" s="160" t="s">
        <v>87</v>
      </c>
      <c r="AV161" s="13" t="s">
        <v>87</v>
      </c>
      <c r="AW161" s="13" t="s">
        <v>33</v>
      </c>
      <c r="AX161" s="13" t="s">
        <v>85</v>
      </c>
      <c r="AY161" s="160" t="s">
        <v>185</v>
      </c>
    </row>
    <row r="162" spans="2:65" s="1" customFormat="1" ht="16.5" customHeight="1" x14ac:dyDescent="0.2">
      <c r="B162" s="32"/>
      <c r="C162" s="136" t="s">
        <v>245</v>
      </c>
      <c r="D162" s="136" t="s">
        <v>191</v>
      </c>
      <c r="E162" s="137" t="s">
        <v>413</v>
      </c>
      <c r="F162" s="138" t="s">
        <v>414</v>
      </c>
      <c r="G162" s="139" t="s">
        <v>296</v>
      </c>
      <c r="H162" s="140">
        <v>178.97</v>
      </c>
      <c r="I162" s="141"/>
      <c r="J162" s="142">
        <f>ROUND(I162*H162,2)</f>
        <v>0</v>
      </c>
      <c r="K162" s="138" t="s">
        <v>195</v>
      </c>
      <c r="L162" s="32"/>
      <c r="M162" s="143" t="s">
        <v>1</v>
      </c>
      <c r="N162" s="144" t="s">
        <v>42</v>
      </c>
      <c r="P162" s="145">
        <f>O162*H162</f>
        <v>0</v>
      </c>
      <c r="Q162" s="145">
        <v>8.4000000000000003E-4</v>
      </c>
      <c r="R162" s="145">
        <f>Q162*H162</f>
        <v>0.15033480000000002</v>
      </c>
      <c r="S162" s="145">
        <v>0</v>
      </c>
      <c r="T162" s="146">
        <f>S162*H162</f>
        <v>0</v>
      </c>
      <c r="AR162" s="147" t="s">
        <v>184</v>
      </c>
      <c r="AT162" s="147" t="s">
        <v>191</v>
      </c>
      <c r="AU162" s="147" t="s">
        <v>87</v>
      </c>
      <c r="AY162" s="17" t="s">
        <v>185</v>
      </c>
      <c r="BE162" s="148">
        <f>IF(N162="základní",J162,0)</f>
        <v>0</v>
      </c>
      <c r="BF162" s="148">
        <f>IF(N162="snížená",J162,0)</f>
        <v>0</v>
      </c>
      <c r="BG162" s="148">
        <f>IF(N162="zákl. přenesená",J162,0)</f>
        <v>0</v>
      </c>
      <c r="BH162" s="148">
        <f>IF(N162="sníž. přenesená",J162,0)</f>
        <v>0</v>
      </c>
      <c r="BI162" s="148">
        <f>IF(N162="nulová",J162,0)</f>
        <v>0</v>
      </c>
      <c r="BJ162" s="17" t="s">
        <v>85</v>
      </c>
      <c r="BK162" s="148">
        <f>ROUND(I162*H162,2)</f>
        <v>0</v>
      </c>
      <c r="BL162" s="17" t="s">
        <v>184</v>
      </c>
      <c r="BM162" s="147" t="s">
        <v>2045</v>
      </c>
    </row>
    <row r="163" spans="2:65" s="1" customFormat="1" x14ac:dyDescent="0.2">
      <c r="B163" s="32"/>
      <c r="D163" s="149" t="s">
        <v>198</v>
      </c>
      <c r="F163" s="150" t="s">
        <v>416</v>
      </c>
      <c r="I163" s="151"/>
      <c r="L163" s="32"/>
      <c r="M163" s="152"/>
      <c r="T163" s="56"/>
      <c r="AT163" s="17" t="s">
        <v>198</v>
      </c>
      <c r="AU163" s="17" t="s">
        <v>87</v>
      </c>
    </row>
    <row r="164" spans="2:65" s="13" customFormat="1" x14ac:dyDescent="0.2">
      <c r="B164" s="159"/>
      <c r="D164" s="149" t="s">
        <v>199</v>
      </c>
      <c r="E164" s="160" t="s">
        <v>1</v>
      </c>
      <c r="F164" s="161" t="s">
        <v>2046</v>
      </c>
      <c r="H164" s="162">
        <v>178.97</v>
      </c>
      <c r="I164" s="163"/>
      <c r="L164" s="159"/>
      <c r="M164" s="164"/>
      <c r="T164" s="165"/>
      <c r="AT164" s="160" t="s">
        <v>199</v>
      </c>
      <c r="AU164" s="160" t="s">
        <v>87</v>
      </c>
      <c r="AV164" s="13" t="s">
        <v>87</v>
      </c>
      <c r="AW164" s="13" t="s">
        <v>33</v>
      </c>
      <c r="AX164" s="13" t="s">
        <v>85</v>
      </c>
      <c r="AY164" s="160" t="s">
        <v>185</v>
      </c>
    </row>
    <row r="165" spans="2:65" s="1" customFormat="1" ht="16.5" customHeight="1" x14ac:dyDescent="0.2">
      <c r="B165" s="32"/>
      <c r="C165" s="136" t="s">
        <v>252</v>
      </c>
      <c r="D165" s="136" t="s">
        <v>191</v>
      </c>
      <c r="E165" s="137" t="s">
        <v>1782</v>
      </c>
      <c r="F165" s="138" t="s">
        <v>1783</v>
      </c>
      <c r="G165" s="139" t="s">
        <v>296</v>
      </c>
      <c r="H165" s="140">
        <v>603.72</v>
      </c>
      <c r="I165" s="141"/>
      <c r="J165" s="142">
        <f>ROUND(I165*H165,2)</f>
        <v>0</v>
      </c>
      <c r="K165" s="138" t="s">
        <v>195</v>
      </c>
      <c r="L165" s="32"/>
      <c r="M165" s="143" t="s">
        <v>1</v>
      </c>
      <c r="N165" s="144" t="s">
        <v>42</v>
      </c>
      <c r="P165" s="145">
        <f>O165*H165</f>
        <v>0</v>
      </c>
      <c r="Q165" s="145">
        <v>8.4999999999999995E-4</v>
      </c>
      <c r="R165" s="145">
        <f>Q165*H165</f>
        <v>0.51316200000000001</v>
      </c>
      <c r="S165" s="145">
        <v>0</v>
      </c>
      <c r="T165" s="146">
        <f>S165*H165</f>
        <v>0</v>
      </c>
      <c r="AR165" s="147" t="s">
        <v>184</v>
      </c>
      <c r="AT165" s="147" t="s">
        <v>191</v>
      </c>
      <c r="AU165" s="147" t="s">
        <v>87</v>
      </c>
      <c r="AY165" s="17" t="s">
        <v>185</v>
      </c>
      <c r="BE165" s="148">
        <f>IF(N165="základní",J165,0)</f>
        <v>0</v>
      </c>
      <c r="BF165" s="148">
        <f>IF(N165="snížená",J165,0)</f>
        <v>0</v>
      </c>
      <c r="BG165" s="148">
        <f>IF(N165="zákl. přenesená",J165,0)</f>
        <v>0</v>
      </c>
      <c r="BH165" s="148">
        <f>IF(N165="sníž. přenesená",J165,0)</f>
        <v>0</v>
      </c>
      <c r="BI165" s="148">
        <f>IF(N165="nulová",J165,0)</f>
        <v>0</v>
      </c>
      <c r="BJ165" s="17" t="s">
        <v>85</v>
      </c>
      <c r="BK165" s="148">
        <f>ROUND(I165*H165,2)</f>
        <v>0</v>
      </c>
      <c r="BL165" s="17" t="s">
        <v>184</v>
      </c>
      <c r="BM165" s="147" t="s">
        <v>1784</v>
      </c>
    </row>
    <row r="166" spans="2:65" s="1" customFormat="1" x14ac:dyDescent="0.2">
      <c r="B166" s="32"/>
      <c r="D166" s="149" t="s">
        <v>198</v>
      </c>
      <c r="F166" s="150" t="s">
        <v>1785</v>
      </c>
      <c r="I166" s="151"/>
      <c r="L166" s="32"/>
      <c r="M166" s="152"/>
      <c r="T166" s="56"/>
      <c r="AT166" s="17" t="s">
        <v>198</v>
      </c>
      <c r="AU166" s="17" t="s">
        <v>87</v>
      </c>
    </row>
    <row r="167" spans="2:65" s="13" customFormat="1" x14ac:dyDescent="0.2">
      <c r="B167" s="159"/>
      <c r="D167" s="149" t="s">
        <v>199</v>
      </c>
      <c r="E167" s="160" t="s">
        <v>1</v>
      </c>
      <c r="F167" s="161" t="s">
        <v>2047</v>
      </c>
      <c r="H167" s="162">
        <v>603.72</v>
      </c>
      <c r="I167" s="163"/>
      <c r="L167" s="159"/>
      <c r="M167" s="164"/>
      <c r="T167" s="165"/>
      <c r="AT167" s="160" t="s">
        <v>199</v>
      </c>
      <c r="AU167" s="160" t="s">
        <v>87</v>
      </c>
      <c r="AV167" s="13" t="s">
        <v>87</v>
      </c>
      <c r="AW167" s="13" t="s">
        <v>33</v>
      </c>
      <c r="AX167" s="13" t="s">
        <v>85</v>
      </c>
      <c r="AY167" s="160" t="s">
        <v>185</v>
      </c>
    </row>
    <row r="168" spans="2:65" s="1" customFormat="1" ht="16.5" customHeight="1" x14ac:dyDescent="0.2">
      <c r="B168" s="32"/>
      <c r="C168" s="136" t="s">
        <v>258</v>
      </c>
      <c r="D168" s="136" t="s">
        <v>191</v>
      </c>
      <c r="E168" s="137" t="s">
        <v>419</v>
      </c>
      <c r="F168" s="138" t="s">
        <v>420</v>
      </c>
      <c r="G168" s="139" t="s">
        <v>296</v>
      </c>
      <c r="H168" s="140">
        <v>178.97</v>
      </c>
      <c r="I168" s="141"/>
      <c r="J168" s="142">
        <f>ROUND(I168*H168,2)</f>
        <v>0</v>
      </c>
      <c r="K168" s="138" t="s">
        <v>195</v>
      </c>
      <c r="L168" s="32"/>
      <c r="M168" s="143" t="s">
        <v>1</v>
      </c>
      <c r="N168" s="144" t="s">
        <v>42</v>
      </c>
      <c r="P168" s="145">
        <f>O168*H168</f>
        <v>0</v>
      </c>
      <c r="Q168" s="145">
        <v>0</v>
      </c>
      <c r="R168" s="145">
        <f>Q168*H168</f>
        <v>0</v>
      </c>
      <c r="S168" s="145">
        <v>0</v>
      </c>
      <c r="T168" s="146">
        <f>S168*H168</f>
        <v>0</v>
      </c>
      <c r="AR168" s="147" t="s">
        <v>184</v>
      </c>
      <c r="AT168" s="147" t="s">
        <v>191</v>
      </c>
      <c r="AU168" s="147" t="s">
        <v>87</v>
      </c>
      <c r="AY168" s="17" t="s">
        <v>185</v>
      </c>
      <c r="BE168" s="148">
        <f>IF(N168="základní",J168,0)</f>
        <v>0</v>
      </c>
      <c r="BF168" s="148">
        <f>IF(N168="snížená",J168,0)</f>
        <v>0</v>
      </c>
      <c r="BG168" s="148">
        <f>IF(N168="zákl. přenesená",J168,0)</f>
        <v>0</v>
      </c>
      <c r="BH168" s="148">
        <f>IF(N168="sníž. přenesená",J168,0)</f>
        <v>0</v>
      </c>
      <c r="BI168" s="148">
        <f>IF(N168="nulová",J168,0)</f>
        <v>0</v>
      </c>
      <c r="BJ168" s="17" t="s">
        <v>85</v>
      </c>
      <c r="BK168" s="148">
        <f>ROUND(I168*H168,2)</f>
        <v>0</v>
      </c>
      <c r="BL168" s="17" t="s">
        <v>184</v>
      </c>
      <c r="BM168" s="147" t="s">
        <v>2048</v>
      </c>
    </row>
    <row r="169" spans="2:65" s="1" customFormat="1" ht="19.2" x14ac:dyDescent="0.2">
      <c r="B169" s="32"/>
      <c r="D169" s="149" t="s">
        <v>198</v>
      </c>
      <c r="F169" s="150" t="s">
        <v>422</v>
      </c>
      <c r="I169" s="151"/>
      <c r="L169" s="32"/>
      <c r="M169" s="152"/>
      <c r="T169" s="56"/>
      <c r="AT169" s="17" t="s">
        <v>198</v>
      </c>
      <c r="AU169" s="17" t="s">
        <v>87</v>
      </c>
    </row>
    <row r="170" spans="2:65" s="13" customFormat="1" x14ac:dyDescent="0.2">
      <c r="B170" s="159"/>
      <c r="D170" s="149" t="s">
        <v>199</v>
      </c>
      <c r="E170" s="160" t="s">
        <v>1</v>
      </c>
      <c r="F170" s="161" t="s">
        <v>2049</v>
      </c>
      <c r="H170" s="162">
        <v>178.97</v>
      </c>
      <c r="I170" s="163"/>
      <c r="L170" s="159"/>
      <c r="M170" s="164"/>
      <c r="T170" s="165"/>
      <c r="AT170" s="160" t="s">
        <v>199</v>
      </c>
      <c r="AU170" s="160" t="s">
        <v>87</v>
      </c>
      <c r="AV170" s="13" t="s">
        <v>87</v>
      </c>
      <c r="AW170" s="13" t="s">
        <v>33</v>
      </c>
      <c r="AX170" s="13" t="s">
        <v>85</v>
      </c>
      <c r="AY170" s="160" t="s">
        <v>185</v>
      </c>
    </row>
    <row r="171" spans="2:65" s="1" customFormat="1" ht="16.5" customHeight="1" x14ac:dyDescent="0.2">
      <c r="B171" s="32"/>
      <c r="C171" s="136" t="s">
        <v>264</v>
      </c>
      <c r="D171" s="136" t="s">
        <v>191</v>
      </c>
      <c r="E171" s="137" t="s">
        <v>1787</v>
      </c>
      <c r="F171" s="138" t="s">
        <v>1788</v>
      </c>
      <c r="G171" s="139" t="s">
        <v>296</v>
      </c>
      <c r="H171" s="140">
        <v>603.72</v>
      </c>
      <c r="I171" s="141"/>
      <c r="J171" s="142">
        <f>ROUND(I171*H171,2)</f>
        <v>0</v>
      </c>
      <c r="K171" s="138" t="s">
        <v>195</v>
      </c>
      <c r="L171" s="32"/>
      <c r="M171" s="143" t="s">
        <v>1</v>
      </c>
      <c r="N171" s="144" t="s">
        <v>42</v>
      </c>
      <c r="P171" s="145">
        <f>O171*H171</f>
        <v>0</v>
      </c>
      <c r="Q171" s="145">
        <v>0</v>
      </c>
      <c r="R171" s="145">
        <f>Q171*H171</f>
        <v>0</v>
      </c>
      <c r="S171" s="145">
        <v>0</v>
      </c>
      <c r="T171" s="146">
        <f>S171*H171</f>
        <v>0</v>
      </c>
      <c r="AR171" s="147" t="s">
        <v>184</v>
      </c>
      <c r="AT171" s="147" t="s">
        <v>191</v>
      </c>
      <c r="AU171" s="147" t="s">
        <v>87</v>
      </c>
      <c r="AY171" s="17" t="s">
        <v>185</v>
      </c>
      <c r="BE171" s="148">
        <f>IF(N171="základní",J171,0)</f>
        <v>0</v>
      </c>
      <c r="BF171" s="148">
        <f>IF(N171="snížená",J171,0)</f>
        <v>0</v>
      </c>
      <c r="BG171" s="148">
        <f>IF(N171="zákl. přenesená",J171,0)</f>
        <v>0</v>
      </c>
      <c r="BH171" s="148">
        <f>IF(N171="sníž. přenesená",J171,0)</f>
        <v>0</v>
      </c>
      <c r="BI171" s="148">
        <f>IF(N171="nulová",J171,0)</f>
        <v>0</v>
      </c>
      <c r="BJ171" s="17" t="s">
        <v>85</v>
      </c>
      <c r="BK171" s="148">
        <f>ROUND(I171*H171,2)</f>
        <v>0</v>
      </c>
      <c r="BL171" s="17" t="s">
        <v>184</v>
      </c>
      <c r="BM171" s="147" t="s">
        <v>1789</v>
      </c>
    </row>
    <row r="172" spans="2:65" s="1" customFormat="1" ht="19.2" x14ac:dyDescent="0.2">
      <c r="B172" s="32"/>
      <c r="D172" s="149" t="s">
        <v>198</v>
      </c>
      <c r="F172" s="150" t="s">
        <v>1790</v>
      </c>
      <c r="I172" s="151"/>
      <c r="L172" s="32"/>
      <c r="M172" s="152"/>
      <c r="T172" s="56"/>
      <c r="AT172" s="17" t="s">
        <v>198</v>
      </c>
      <c r="AU172" s="17" t="s">
        <v>87</v>
      </c>
    </row>
    <row r="173" spans="2:65" s="13" customFormat="1" x14ac:dyDescent="0.2">
      <c r="B173" s="159"/>
      <c r="D173" s="149" t="s">
        <v>199</v>
      </c>
      <c r="E173" s="160" t="s">
        <v>1</v>
      </c>
      <c r="F173" s="161" t="s">
        <v>2050</v>
      </c>
      <c r="H173" s="162">
        <v>603.72</v>
      </c>
      <c r="I173" s="163"/>
      <c r="L173" s="159"/>
      <c r="M173" s="164"/>
      <c r="T173" s="165"/>
      <c r="AT173" s="160" t="s">
        <v>199</v>
      </c>
      <c r="AU173" s="160" t="s">
        <v>87</v>
      </c>
      <c r="AV173" s="13" t="s">
        <v>87</v>
      </c>
      <c r="AW173" s="13" t="s">
        <v>33</v>
      </c>
      <c r="AX173" s="13" t="s">
        <v>85</v>
      </c>
      <c r="AY173" s="160" t="s">
        <v>185</v>
      </c>
    </row>
    <row r="174" spans="2:65" s="1" customFormat="1" ht="21.75" customHeight="1" x14ac:dyDescent="0.2">
      <c r="B174" s="32"/>
      <c r="C174" s="136" t="s">
        <v>271</v>
      </c>
      <c r="D174" s="136" t="s">
        <v>191</v>
      </c>
      <c r="E174" s="137" t="s">
        <v>425</v>
      </c>
      <c r="F174" s="138" t="s">
        <v>426</v>
      </c>
      <c r="G174" s="139" t="s">
        <v>382</v>
      </c>
      <c r="H174" s="140">
        <v>357.42</v>
      </c>
      <c r="I174" s="141"/>
      <c r="J174" s="142">
        <f>ROUND(I174*H174,2)</f>
        <v>0</v>
      </c>
      <c r="K174" s="138" t="s">
        <v>195</v>
      </c>
      <c r="L174" s="32"/>
      <c r="M174" s="143" t="s">
        <v>1</v>
      </c>
      <c r="N174" s="144" t="s">
        <v>42</v>
      </c>
      <c r="P174" s="145">
        <f>O174*H174</f>
        <v>0</v>
      </c>
      <c r="Q174" s="145">
        <v>0</v>
      </c>
      <c r="R174" s="145">
        <f>Q174*H174</f>
        <v>0</v>
      </c>
      <c r="S174" s="145">
        <v>0</v>
      </c>
      <c r="T174" s="146">
        <f>S174*H174</f>
        <v>0</v>
      </c>
      <c r="AR174" s="147" t="s">
        <v>184</v>
      </c>
      <c r="AT174" s="147" t="s">
        <v>191</v>
      </c>
      <c r="AU174" s="147" t="s">
        <v>87</v>
      </c>
      <c r="AY174" s="17" t="s">
        <v>185</v>
      </c>
      <c r="BE174" s="148">
        <f>IF(N174="základní",J174,0)</f>
        <v>0</v>
      </c>
      <c r="BF174" s="148">
        <f>IF(N174="snížená",J174,0)</f>
        <v>0</v>
      </c>
      <c r="BG174" s="148">
        <f>IF(N174="zákl. přenesená",J174,0)</f>
        <v>0</v>
      </c>
      <c r="BH174" s="148">
        <f>IF(N174="sníž. přenesená",J174,0)</f>
        <v>0</v>
      </c>
      <c r="BI174" s="148">
        <f>IF(N174="nulová",J174,0)</f>
        <v>0</v>
      </c>
      <c r="BJ174" s="17" t="s">
        <v>85</v>
      </c>
      <c r="BK174" s="148">
        <f>ROUND(I174*H174,2)</f>
        <v>0</v>
      </c>
      <c r="BL174" s="17" t="s">
        <v>184</v>
      </c>
      <c r="BM174" s="147" t="s">
        <v>1792</v>
      </c>
    </row>
    <row r="175" spans="2:65" s="1" customFormat="1" ht="19.2" x14ac:dyDescent="0.2">
      <c r="B175" s="32"/>
      <c r="D175" s="149" t="s">
        <v>198</v>
      </c>
      <c r="F175" s="150" t="s">
        <v>428</v>
      </c>
      <c r="I175" s="151"/>
      <c r="L175" s="32"/>
      <c r="M175" s="152"/>
      <c r="T175" s="56"/>
      <c r="AT175" s="17" t="s">
        <v>198</v>
      </c>
      <c r="AU175" s="17" t="s">
        <v>87</v>
      </c>
    </row>
    <row r="176" spans="2:65" s="12" customFormat="1" x14ac:dyDescent="0.2">
      <c r="B176" s="153"/>
      <c r="D176" s="149" t="s">
        <v>199</v>
      </c>
      <c r="E176" s="154" t="s">
        <v>1</v>
      </c>
      <c r="F176" s="155" t="s">
        <v>430</v>
      </c>
      <c r="H176" s="154" t="s">
        <v>1</v>
      </c>
      <c r="I176" s="156"/>
      <c r="L176" s="153"/>
      <c r="M176" s="157"/>
      <c r="T176" s="158"/>
      <c r="AT176" s="154" t="s">
        <v>199</v>
      </c>
      <c r="AU176" s="154" t="s">
        <v>87</v>
      </c>
      <c r="AV176" s="12" t="s">
        <v>85</v>
      </c>
      <c r="AW176" s="12" t="s">
        <v>33</v>
      </c>
      <c r="AX176" s="12" t="s">
        <v>77</v>
      </c>
      <c r="AY176" s="154" t="s">
        <v>185</v>
      </c>
    </row>
    <row r="177" spans="2:65" s="13" customFormat="1" x14ac:dyDescent="0.2">
      <c r="B177" s="159"/>
      <c r="D177" s="149" t="s">
        <v>199</v>
      </c>
      <c r="E177" s="160" t="s">
        <v>1</v>
      </c>
      <c r="F177" s="161" t="s">
        <v>2051</v>
      </c>
      <c r="H177" s="162">
        <v>356.37</v>
      </c>
      <c r="I177" s="163"/>
      <c r="L177" s="159"/>
      <c r="M177" s="164"/>
      <c r="T177" s="165"/>
      <c r="AT177" s="160" t="s">
        <v>199</v>
      </c>
      <c r="AU177" s="160" t="s">
        <v>87</v>
      </c>
      <c r="AV177" s="13" t="s">
        <v>87</v>
      </c>
      <c r="AW177" s="13" t="s">
        <v>33</v>
      </c>
      <c r="AX177" s="13" t="s">
        <v>77</v>
      </c>
      <c r="AY177" s="160" t="s">
        <v>185</v>
      </c>
    </row>
    <row r="178" spans="2:65" s="13" customFormat="1" x14ac:dyDescent="0.2">
      <c r="B178" s="159"/>
      <c r="D178" s="149" t="s">
        <v>199</v>
      </c>
      <c r="E178" s="160" t="s">
        <v>1</v>
      </c>
      <c r="F178" s="161" t="s">
        <v>2052</v>
      </c>
      <c r="H178" s="162">
        <v>1.05</v>
      </c>
      <c r="I178" s="163"/>
      <c r="L178" s="159"/>
      <c r="M178" s="164"/>
      <c r="T178" s="165"/>
      <c r="AT178" s="160" t="s">
        <v>199</v>
      </c>
      <c r="AU178" s="160" t="s">
        <v>87</v>
      </c>
      <c r="AV178" s="13" t="s">
        <v>87</v>
      </c>
      <c r="AW178" s="13" t="s">
        <v>33</v>
      </c>
      <c r="AX178" s="13" t="s">
        <v>77</v>
      </c>
      <c r="AY178" s="160" t="s">
        <v>185</v>
      </c>
    </row>
    <row r="179" spans="2:65" s="14" customFormat="1" x14ac:dyDescent="0.2">
      <c r="B179" s="169"/>
      <c r="D179" s="149" t="s">
        <v>199</v>
      </c>
      <c r="E179" s="170" t="s">
        <v>1</v>
      </c>
      <c r="F179" s="171" t="s">
        <v>324</v>
      </c>
      <c r="H179" s="172">
        <v>357.42</v>
      </c>
      <c r="I179" s="173"/>
      <c r="L179" s="169"/>
      <c r="M179" s="174"/>
      <c r="T179" s="175"/>
      <c r="AT179" s="170" t="s">
        <v>199</v>
      </c>
      <c r="AU179" s="170" t="s">
        <v>87</v>
      </c>
      <c r="AV179" s="14" t="s">
        <v>184</v>
      </c>
      <c r="AW179" s="14" t="s">
        <v>33</v>
      </c>
      <c r="AX179" s="14" t="s">
        <v>85</v>
      </c>
      <c r="AY179" s="170" t="s">
        <v>185</v>
      </c>
    </row>
    <row r="180" spans="2:65" s="1" customFormat="1" ht="24.15" customHeight="1" x14ac:dyDescent="0.2">
      <c r="B180" s="32"/>
      <c r="C180" s="136" t="s">
        <v>277</v>
      </c>
      <c r="D180" s="136" t="s">
        <v>191</v>
      </c>
      <c r="E180" s="137" t="s">
        <v>435</v>
      </c>
      <c r="F180" s="138" t="s">
        <v>436</v>
      </c>
      <c r="G180" s="139" t="s">
        <v>382</v>
      </c>
      <c r="H180" s="140">
        <v>3931.62</v>
      </c>
      <c r="I180" s="141"/>
      <c r="J180" s="142">
        <f>ROUND(I180*H180,2)</f>
        <v>0</v>
      </c>
      <c r="K180" s="138" t="s">
        <v>195</v>
      </c>
      <c r="L180" s="32"/>
      <c r="M180" s="143" t="s">
        <v>1</v>
      </c>
      <c r="N180" s="144" t="s">
        <v>42</v>
      </c>
      <c r="P180" s="145">
        <f>O180*H180</f>
        <v>0</v>
      </c>
      <c r="Q180" s="145">
        <v>0</v>
      </c>
      <c r="R180" s="145">
        <f>Q180*H180</f>
        <v>0</v>
      </c>
      <c r="S180" s="145">
        <v>0</v>
      </c>
      <c r="T180" s="146">
        <f>S180*H180</f>
        <v>0</v>
      </c>
      <c r="AR180" s="147" t="s">
        <v>184</v>
      </c>
      <c r="AT180" s="147" t="s">
        <v>191</v>
      </c>
      <c r="AU180" s="147" t="s">
        <v>87</v>
      </c>
      <c r="AY180" s="17" t="s">
        <v>185</v>
      </c>
      <c r="BE180" s="148">
        <f>IF(N180="základní",J180,0)</f>
        <v>0</v>
      </c>
      <c r="BF180" s="148">
        <f>IF(N180="snížená",J180,0)</f>
        <v>0</v>
      </c>
      <c r="BG180" s="148">
        <f>IF(N180="zákl. přenesená",J180,0)</f>
        <v>0</v>
      </c>
      <c r="BH180" s="148">
        <f>IF(N180="sníž. přenesená",J180,0)</f>
        <v>0</v>
      </c>
      <c r="BI180" s="148">
        <f>IF(N180="nulová",J180,0)</f>
        <v>0</v>
      </c>
      <c r="BJ180" s="17" t="s">
        <v>85</v>
      </c>
      <c r="BK180" s="148">
        <f>ROUND(I180*H180,2)</f>
        <v>0</v>
      </c>
      <c r="BL180" s="17" t="s">
        <v>184</v>
      </c>
      <c r="BM180" s="147" t="s">
        <v>1794</v>
      </c>
    </row>
    <row r="181" spans="2:65" s="1" customFormat="1" ht="28.8" x14ac:dyDescent="0.2">
      <c r="B181" s="32"/>
      <c r="D181" s="149" t="s">
        <v>198</v>
      </c>
      <c r="F181" s="150" t="s">
        <v>438</v>
      </c>
      <c r="I181" s="151"/>
      <c r="L181" s="32"/>
      <c r="M181" s="152"/>
      <c r="T181" s="56"/>
      <c r="AT181" s="17" t="s">
        <v>198</v>
      </c>
      <c r="AU181" s="17" t="s">
        <v>87</v>
      </c>
    </row>
    <row r="182" spans="2:65" s="12" customFormat="1" x14ac:dyDescent="0.2">
      <c r="B182" s="153"/>
      <c r="D182" s="149" t="s">
        <v>199</v>
      </c>
      <c r="E182" s="154" t="s">
        <v>1</v>
      </c>
      <c r="F182" s="155" t="s">
        <v>430</v>
      </c>
      <c r="H182" s="154" t="s">
        <v>1</v>
      </c>
      <c r="I182" s="156"/>
      <c r="L182" s="153"/>
      <c r="M182" s="157"/>
      <c r="T182" s="158"/>
      <c r="AT182" s="154" t="s">
        <v>199</v>
      </c>
      <c r="AU182" s="154" t="s">
        <v>87</v>
      </c>
      <c r="AV182" s="12" t="s">
        <v>85</v>
      </c>
      <c r="AW182" s="12" t="s">
        <v>33</v>
      </c>
      <c r="AX182" s="12" t="s">
        <v>77</v>
      </c>
      <c r="AY182" s="154" t="s">
        <v>185</v>
      </c>
    </row>
    <row r="183" spans="2:65" s="13" customFormat="1" x14ac:dyDescent="0.2">
      <c r="B183" s="159"/>
      <c r="D183" s="149" t="s">
        <v>199</v>
      </c>
      <c r="E183" s="160" t="s">
        <v>1</v>
      </c>
      <c r="F183" s="161" t="s">
        <v>2053</v>
      </c>
      <c r="H183" s="162">
        <v>3931.62</v>
      </c>
      <c r="I183" s="163"/>
      <c r="L183" s="159"/>
      <c r="M183" s="164"/>
      <c r="T183" s="165"/>
      <c r="AT183" s="160" t="s">
        <v>199</v>
      </c>
      <c r="AU183" s="160" t="s">
        <v>87</v>
      </c>
      <c r="AV183" s="13" t="s">
        <v>87</v>
      </c>
      <c r="AW183" s="13" t="s">
        <v>33</v>
      </c>
      <c r="AX183" s="13" t="s">
        <v>85</v>
      </c>
      <c r="AY183" s="160" t="s">
        <v>185</v>
      </c>
    </row>
    <row r="184" spans="2:65" s="1" customFormat="1" ht="16.5" customHeight="1" x14ac:dyDescent="0.2">
      <c r="B184" s="32"/>
      <c r="C184" s="136" t="s">
        <v>8</v>
      </c>
      <c r="D184" s="136" t="s">
        <v>191</v>
      </c>
      <c r="E184" s="137" t="s">
        <v>441</v>
      </c>
      <c r="F184" s="138" t="s">
        <v>442</v>
      </c>
      <c r="G184" s="139" t="s">
        <v>443</v>
      </c>
      <c r="H184" s="140">
        <v>643.35599999999999</v>
      </c>
      <c r="I184" s="141"/>
      <c r="J184" s="142">
        <f>ROUND(I184*H184,2)</f>
        <v>0</v>
      </c>
      <c r="K184" s="138" t="s">
        <v>195</v>
      </c>
      <c r="L184" s="32"/>
      <c r="M184" s="143" t="s">
        <v>1</v>
      </c>
      <c r="N184" s="144" t="s">
        <v>42</v>
      </c>
      <c r="P184" s="145">
        <f>O184*H184</f>
        <v>0</v>
      </c>
      <c r="Q184" s="145">
        <v>0</v>
      </c>
      <c r="R184" s="145">
        <f>Q184*H184</f>
        <v>0</v>
      </c>
      <c r="S184" s="145">
        <v>0</v>
      </c>
      <c r="T184" s="146">
        <f>S184*H184</f>
        <v>0</v>
      </c>
      <c r="AR184" s="147" t="s">
        <v>184</v>
      </c>
      <c r="AT184" s="147" t="s">
        <v>191</v>
      </c>
      <c r="AU184" s="147" t="s">
        <v>87</v>
      </c>
      <c r="AY184" s="17" t="s">
        <v>185</v>
      </c>
      <c r="BE184" s="148">
        <f>IF(N184="základní",J184,0)</f>
        <v>0</v>
      </c>
      <c r="BF184" s="148">
        <f>IF(N184="snížená",J184,0)</f>
        <v>0</v>
      </c>
      <c r="BG184" s="148">
        <f>IF(N184="zákl. přenesená",J184,0)</f>
        <v>0</v>
      </c>
      <c r="BH184" s="148">
        <f>IF(N184="sníž. přenesená",J184,0)</f>
        <v>0</v>
      </c>
      <c r="BI184" s="148">
        <f>IF(N184="nulová",J184,0)</f>
        <v>0</v>
      </c>
      <c r="BJ184" s="17" t="s">
        <v>85</v>
      </c>
      <c r="BK184" s="148">
        <f>ROUND(I184*H184,2)</f>
        <v>0</v>
      </c>
      <c r="BL184" s="17" t="s">
        <v>184</v>
      </c>
      <c r="BM184" s="147" t="s">
        <v>1796</v>
      </c>
    </row>
    <row r="185" spans="2:65" s="1" customFormat="1" ht="19.2" x14ac:dyDescent="0.2">
      <c r="B185" s="32"/>
      <c r="D185" s="149" t="s">
        <v>198</v>
      </c>
      <c r="F185" s="150" t="s">
        <v>445</v>
      </c>
      <c r="I185" s="151"/>
      <c r="L185" s="32"/>
      <c r="M185" s="152"/>
      <c r="T185" s="56"/>
      <c r="AT185" s="17" t="s">
        <v>198</v>
      </c>
      <c r="AU185" s="17" t="s">
        <v>87</v>
      </c>
    </row>
    <row r="186" spans="2:65" s="13" customFormat="1" x14ac:dyDescent="0.2">
      <c r="B186" s="159"/>
      <c r="D186" s="149" t="s">
        <v>199</v>
      </c>
      <c r="E186" s="160" t="s">
        <v>1</v>
      </c>
      <c r="F186" s="161" t="s">
        <v>2054</v>
      </c>
      <c r="H186" s="162">
        <v>643.35599999999999</v>
      </c>
      <c r="I186" s="163"/>
      <c r="L186" s="159"/>
      <c r="M186" s="164"/>
      <c r="T186" s="165"/>
      <c r="AT186" s="160" t="s">
        <v>199</v>
      </c>
      <c r="AU186" s="160" t="s">
        <v>87</v>
      </c>
      <c r="AV186" s="13" t="s">
        <v>87</v>
      </c>
      <c r="AW186" s="13" t="s">
        <v>33</v>
      </c>
      <c r="AX186" s="13" t="s">
        <v>85</v>
      </c>
      <c r="AY186" s="160" t="s">
        <v>185</v>
      </c>
    </row>
    <row r="187" spans="2:65" s="1" customFormat="1" ht="16.5" customHeight="1" x14ac:dyDescent="0.2">
      <c r="B187" s="32"/>
      <c r="C187" s="136" t="s">
        <v>387</v>
      </c>
      <c r="D187" s="136" t="s">
        <v>191</v>
      </c>
      <c r="E187" s="137" t="s">
        <v>464</v>
      </c>
      <c r="F187" s="138" t="s">
        <v>465</v>
      </c>
      <c r="G187" s="139" t="s">
        <v>382</v>
      </c>
      <c r="H187" s="140">
        <v>122.01600000000001</v>
      </c>
      <c r="I187" s="141"/>
      <c r="J187" s="142">
        <f>ROUND(I187*H187,2)</f>
        <v>0</v>
      </c>
      <c r="K187" s="138" t="s">
        <v>195</v>
      </c>
      <c r="L187" s="32"/>
      <c r="M187" s="143" t="s">
        <v>1</v>
      </c>
      <c r="N187" s="144" t="s">
        <v>42</v>
      </c>
      <c r="P187" s="145">
        <f>O187*H187</f>
        <v>0</v>
      </c>
      <c r="Q187" s="145">
        <v>0</v>
      </c>
      <c r="R187" s="145">
        <f>Q187*H187</f>
        <v>0</v>
      </c>
      <c r="S187" s="145">
        <v>0</v>
      </c>
      <c r="T187" s="146">
        <f>S187*H187</f>
        <v>0</v>
      </c>
      <c r="AR187" s="147" t="s">
        <v>184</v>
      </c>
      <c r="AT187" s="147" t="s">
        <v>191</v>
      </c>
      <c r="AU187" s="147" t="s">
        <v>87</v>
      </c>
      <c r="AY187" s="17" t="s">
        <v>185</v>
      </c>
      <c r="BE187" s="148">
        <f>IF(N187="základní",J187,0)</f>
        <v>0</v>
      </c>
      <c r="BF187" s="148">
        <f>IF(N187="snížená",J187,0)</f>
        <v>0</v>
      </c>
      <c r="BG187" s="148">
        <f>IF(N187="zákl. přenesená",J187,0)</f>
        <v>0</v>
      </c>
      <c r="BH187" s="148">
        <f>IF(N187="sníž. přenesená",J187,0)</f>
        <v>0</v>
      </c>
      <c r="BI187" s="148">
        <f>IF(N187="nulová",J187,0)</f>
        <v>0</v>
      </c>
      <c r="BJ187" s="17" t="s">
        <v>85</v>
      </c>
      <c r="BK187" s="148">
        <f>ROUND(I187*H187,2)</f>
        <v>0</v>
      </c>
      <c r="BL187" s="17" t="s">
        <v>184</v>
      </c>
      <c r="BM187" s="147" t="s">
        <v>1798</v>
      </c>
    </row>
    <row r="188" spans="2:65" s="1" customFormat="1" ht="19.2" x14ac:dyDescent="0.2">
      <c r="B188" s="32"/>
      <c r="D188" s="149" t="s">
        <v>198</v>
      </c>
      <c r="F188" s="150" t="s">
        <v>467</v>
      </c>
      <c r="I188" s="151"/>
      <c r="L188" s="32"/>
      <c r="M188" s="152"/>
      <c r="T188" s="56"/>
      <c r="AT188" s="17" t="s">
        <v>198</v>
      </c>
      <c r="AU188" s="17" t="s">
        <v>87</v>
      </c>
    </row>
    <row r="189" spans="2:65" s="12" customFormat="1" x14ac:dyDescent="0.2">
      <c r="B189" s="153"/>
      <c r="D189" s="149" t="s">
        <v>199</v>
      </c>
      <c r="E189" s="154" t="s">
        <v>1</v>
      </c>
      <c r="F189" s="155" t="s">
        <v>468</v>
      </c>
      <c r="H189" s="154" t="s">
        <v>1</v>
      </c>
      <c r="I189" s="156"/>
      <c r="L189" s="153"/>
      <c r="M189" s="157"/>
      <c r="T189" s="158"/>
      <c r="AT189" s="154" t="s">
        <v>199</v>
      </c>
      <c r="AU189" s="154" t="s">
        <v>87</v>
      </c>
      <c r="AV189" s="12" t="s">
        <v>85</v>
      </c>
      <c r="AW189" s="12" t="s">
        <v>33</v>
      </c>
      <c r="AX189" s="12" t="s">
        <v>77</v>
      </c>
      <c r="AY189" s="154" t="s">
        <v>185</v>
      </c>
    </row>
    <row r="190" spans="2:65" s="12" customFormat="1" x14ac:dyDescent="0.2">
      <c r="B190" s="153"/>
      <c r="D190" s="149" t="s">
        <v>199</v>
      </c>
      <c r="E190" s="154" t="s">
        <v>1</v>
      </c>
      <c r="F190" s="155" t="s">
        <v>1484</v>
      </c>
      <c r="H190" s="154" t="s">
        <v>1</v>
      </c>
      <c r="I190" s="156"/>
      <c r="L190" s="153"/>
      <c r="M190" s="157"/>
      <c r="T190" s="158"/>
      <c r="AT190" s="154" t="s">
        <v>199</v>
      </c>
      <c r="AU190" s="154" t="s">
        <v>87</v>
      </c>
      <c r="AV190" s="12" t="s">
        <v>85</v>
      </c>
      <c r="AW190" s="12" t="s">
        <v>33</v>
      </c>
      <c r="AX190" s="12" t="s">
        <v>77</v>
      </c>
      <c r="AY190" s="154" t="s">
        <v>185</v>
      </c>
    </row>
    <row r="191" spans="2:65" s="12" customFormat="1" x14ac:dyDescent="0.2">
      <c r="B191" s="153"/>
      <c r="D191" s="149" t="s">
        <v>199</v>
      </c>
      <c r="E191" s="154" t="s">
        <v>1</v>
      </c>
      <c r="F191" s="155" t="s">
        <v>1799</v>
      </c>
      <c r="H191" s="154" t="s">
        <v>1</v>
      </c>
      <c r="I191" s="156"/>
      <c r="L191" s="153"/>
      <c r="M191" s="157"/>
      <c r="T191" s="158"/>
      <c r="AT191" s="154" t="s">
        <v>199</v>
      </c>
      <c r="AU191" s="154" t="s">
        <v>87</v>
      </c>
      <c r="AV191" s="12" t="s">
        <v>85</v>
      </c>
      <c r="AW191" s="12" t="s">
        <v>33</v>
      </c>
      <c r="AX191" s="12" t="s">
        <v>77</v>
      </c>
      <c r="AY191" s="154" t="s">
        <v>185</v>
      </c>
    </row>
    <row r="192" spans="2:65" s="13" customFormat="1" x14ac:dyDescent="0.2">
      <c r="B192" s="159"/>
      <c r="D192" s="149" t="s">
        <v>199</v>
      </c>
      <c r="E192" s="160" t="s">
        <v>1</v>
      </c>
      <c r="F192" s="161" t="s">
        <v>2055</v>
      </c>
      <c r="H192" s="162">
        <v>356.37</v>
      </c>
      <c r="I192" s="163"/>
      <c r="L192" s="159"/>
      <c r="M192" s="164"/>
      <c r="T192" s="165"/>
      <c r="AT192" s="160" t="s">
        <v>199</v>
      </c>
      <c r="AU192" s="160" t="s">
        <v>87</v>
      </c>
      <c r="AV192" s="13" t="s">
        <v>87</v>
      </c>
      <c r="AW192" s="13" t="s">
        <v>33</v>
      </c>
      <c r="AX192" s="13" t="s">
        <v>77</v>
      </c>
      <c r="AY192" s="160" t="s">
        <v>185</v>
      </c>
    </row>
    <row r="193" spans="2:65" s="13" customFormat="1" x14ac:dyDescent="0.2">
      <c r="B193" s="159"/>
      <c r="D193" s="149" t="s">
        <v>199</v>
      </c>
      <c r="E193" s="160" t="s">
        <v>1</v>
      </c>
      <c r="F193" s="161" t="s">
        <v>2056</v>
      </c>
      <c r="H193" s="162">
        <v>-115.04600000000001</v>
      </c>
      <c r="I193" s="163"/>
      <c r="L193" s="159"/>
      <c r="M193" s="164"/>
      <c r="T193" s="165"/>
      <c r="AT193" s="160" t="s">
        <v>199</v>
      </c>
      <c r="AU193" s="160" t="s">
        <v>87</v>
      </c>
      <c r="AV193" s="13" t="s">
        <v>87</v>
      </c>
      <c r="AW193" s="13" t="s">
        <v>33</v>
      </c>
      <c r="AX193" s="13" t="s">
        <v>77</v>
      </c>
      <c r="AY193" s="160" t="s">
        <v>185</v>
      </c>
    </row>
    <row r="194" spans="2:65" s="12" customFormat="1" x14ac:dyDescent="0.2">
      <c r="B194" s="153"/>
      <c r="D194" s="149" t="s">
        <v>199</v>
      </c>
      <c r="E194" s="154" t="s">
        <v>1</v>
      </c>
      <c r="F194" s="155" t="s">
        <v>2057</v>
      </c>
      <c r="H194" s="154" t="s">
        <v>1</v>
      </c>
      <c r="I194" s="156"/>
      <c r="L194" s="153"/>
      <c r="M194" s="157"/>
      <c r="T194" s="158"/>
      <c r="AT194" s="154" t="s">
        <v>199</v>
      </c>
      <c r="AU194" s="154" t="s">
        <v>87</v>
      </c>
      <c r="AV194" s="12" t="s">
        <v>85</v>
      </c>
      <c r="AW194" s="12" t="s">
        <v>33</v>
      </c>
      <c r="AX194" s="12" t="s">
        <v>77</v>
      </c>
      <c r="AY194" s="154" t="s">
        <v>185</v>
      </c>
    </row>
    <row r="195" spans="2:65" s="13" customFormat="1" x14ac:dyDescent="0.2">
      <c r="B195" s="159"/>
      <c r="D195" s="149" t="s">
        <v>199</v>
      </c>
      <c r="E195" s="160" t="s">
        <v>1</v>
      </c>
      <c r="F195" s="161" t="s">
        <v>2058</v>
      </c>
      <c r="H195" s="162">
        <v>-17.975999999999999</v>
      </c>
      <c r="I195" s="163"/>
      <c r="L195" s="159"/>
      <c r="M195" s="164"/>
      <c r="T195" s="165"/>
      <c r="AT195" s="160" t="s">
        <v>199</v>
      </c>
      <c r="AU195" s="160" t="s">
        <v>87</v>
      </c>
      <c r="AV195" s="13" t="s">
        <v>87</v>
      </c>
      <c r="AW195" s="13" t="s">
        <v>33</v>
      </c>
      <c r="AX195" s="13" t="s">
        <v>77</v>
      </c>
      <c r="AY195" s="160" t="s">
        <v>185</v>
      </c>
    </row>
    <row r="196" spans="2:65" s="12" customFormat="1" x14ac:dyDescent="0.2">
      <c r="B196" s="153"/>
      <c r="D196" s="149" t="s">
        <v>199</v>
      </c>
      <c r="E196" s="154" t="s">
        <v>1</v>
      </c>
      <c r="F196" s="155" t="s">
        <v>2059</v>
      </c>
      <c r="H196" s="154" t="s">
        <v>1</v>
      </c>
      <c r="I196" s="156"/>
      <c r="L196" s="153"/>
      <c r="M196" s="157"/>
      <c r="T196" s="158"/>
      <c r="AT196" s="154" t="s">
        <v>199</v>
      </c>
      <c r="AU196" s="154" t="s">
        <v>87</v>
      </c>
      <c r="AV196" s="12" t="s">
        <v>85</v>
      </c>
      <c r="AW196" s="12" t="s">
        <v>33</v>
      </c>
      <c r="AX196" s="12" t="s">
        <v>77</v>
      </c>
      <c r="AY196" s="154" t="s">
        <v>185</v>
      </c>
    </row>
    <row r="197" spans="2:65" s="13" customFormat="1" x14ac:dyDescent="0.2">
      <c r="B197" s="159"/>
      <c r="D197" s="149" t="s">
        <v>199</v>
      </c>
      <c r="E197" s="160" t="s">
        <v>1</v>
      </c>
      <c r="F197" s="161" t="s">
        <v>2060</v>
      </c>
      <c r="H197" s="162">
        <v>-8.9320000000000004</v>
      </c>
      <c r="I197" s="163"/>
      <c r="L197" s="159"/>
      <c r="M197" s="164"/>
      <c r="T197" s="165"/>
      <c r="AT197" s="160" t="s">
        <v>199</v>
      </c>
      <c r="AU197" s="160" t="s">
        <v>87</v>
      </c>
      <c r="AV197" s="13" t="s">
        <v>87</v>
      </c>
      <c r="AW197" s="13" t="s">
        <v>33</v>
      </c>
      <c r="AX197" s="13" t="s">
        <v>77</v>
      </c>
      <c r="AY197" s="160" t="s">
        <v>185</v>
      </c>
    </row>
    <row r="198" spans="2:65" s="13" customFormat="1" x14ac:dyDescent="0.2">
      <c r="B198" s="159"/>
      <c r="D198" s="149" t="s">
        <v>199</v>
      </c>
      <c r="E198" s="160" t="s">
        <v>1</v>
      </c>
      <c r="F198" s="161" t="s">
        <v>2061</v>
      </c>
      <c r="H198" s="162">
        <v>-92.4</v>
      </c>
      <c r="I198" s="163"/>
      <c r="L198" s="159"/>
      <c r="M198" s="164"/>
      <c r="T198" s="165"/>
      <c r="AT198" s="160" t="s">
        <v>199</v>
      </c>
      <c r="AU198" s="160" t="s">
        <v>87</v>
      </c>
      <c r="AV198" s="13" t="s">
        <v>87</v>
      </c>
      <c r="AW198" s="13" t="s">
        <v>33</v>
      </c>
      <c r="AX198" s="13" t="s">
        <v>77</v>
      </c>
      <c r="AY198" s="160" t="s">
        <v>185</v>
      </c>
    </row>
    <row r="199" spans="2:65" s="14" customFormat="1" x14ac:dyDescent="0.2">
      <c r="B199" s="169"/>
      <c r="D199" s="149" t="s">
        <v>199</v>
      </c>
      <c r="E199" s="170" t="s">
        <v>1</v>
      </c>
      <c r="F199" s="171" t="s">
        <v>324</v>
      </c>
      <c r="H199" s="172">
        <v>122.01600000000001</v>
      </c>
      <c r="I199" s="173"/>
      <c r="L199" s="169"/>
      <c r="M199" s="174"/>
      <c r="T199" s="175"/>
      <c r="AT199" s="170" t="s">
        <v>199</v>
      </c>
      <c r="AU199" s="170" t="s">
        <v>87</v>
      </c>
      <c r="AV199" s="14" t="s">
        <v>184</v>
      </c>
      <c r="AW199" s="14" t="s">
        <v>33</v>
      </c>
      <c r="AX199" s="14" t="s">
        <v>85</v>
      </c>
      <c r="AY199" s="170" t="s">
        <v>185</v>
      </c>
    </row>
    <row r="200" spans="2:65" s="1" customFormat="1" ht="16.5" customHeight="1" x14ac:dyDescent="0.2">
      <c r="B200" s="32"/>
      <c r="C200" s="176" t="s">
        <v>393</v>
      </c>
      <c r="D200" s="176" t="s">
        <v>455</v>
      </c>
      <c r="E200" s="177" t="s">
        <v>1490</v>
      </c>
      <c r="F200" s="178" t="s">
        <v>457</v>
      </c>
      <c r="G200" s="179" t="s">
        <v>443</v>
      </c>
      <c r="H200" s="180">
        <v>223.66300000000001</v>
      </c>
      <c r="I200" s="181"/>
      <c r="J200" s="182">
        <f>ROUND(I200*H200,2)</f>
        <v>0</v>
      </c>
      <c r="K200" s="178" t="s">
        <v>195</v>
      </c>
      <c r="L200" s="183"/>
      <c r="M200" s="184" t="s">
        <v>1</v>
      </c>
      <c r="N200" s="185" t="s">
        <v>42</v>
      </c>
      <c r="P200" s="145">
        <f>O200*H200</f>
        <v>0</v>
      </c>
      <c r="Q200" s="145">
        <v>1</v>
      </c>
      <c r="R200" s="145">
        <f>Q200*H200</f>
        <v>223.66300000000001</v>
      </c>
      <c r="S200" s="145">
        <v>0</v>
      </c>
      <c r="T200" s="146">
        <f>S200*H200</f>
        <v>0</v>
      </c>
      <c r="AR200" s="147" t="s">
        <v>236</v>
      </c>
      <c r="AT200" s="147" t="s">
        <v>455</v>
      </c>
      <c r="AU200" s="147" t="s">
        <v>87</v>
      </c>
      <c r="AY200" s="17" t="s">
        <v>185</v>
      </c>
      <c r="BE200" s="148">
        <f>IF(N200="základní",J200,0)</f>
        <v>0</v>
      </c>
      <c r="BF200" s="148">
        <f>IF(N200="snížená",J200,0)</f>
        <v>0</v>
      </c>
      <c r="BG200" s="148">
        <f>IF(N200="zákl. přenesená",J200,0)</f>
        <v>0</v>
      </c>
      <c r="BH200" s="148">
        <f>IF(N200="sníž. přenesená",J200,0)</f>
        <v>0</v>
      </c>
      <c r="BI200" s="148">
        <f>IF(N200="nulová",J200,0)</f>
        <v>0</v>
      </c>
      <c r="BJ200" s="17" t="s">
        <v>85</v>
      </c>
      <c r="BK200" s="148">
        <f>ROUND(I200*H200,2)</f>
        <v>0</v>
      </c>
      <c r="BL200" s="17" t="s">
        <v>184</v>
      </c>
      <c r="BM200" s="147" t="s">
        <v>2062</v>
      </c>
    </row>
    <row r="201" spans="2:65" s="1" customFormat="1" x14ac:dyDescent="0.2">
      <c r="B201" s="32"/>
      <c r="D201" s="149" t="s">
        <v>198</v>
      </c>
      <c r="F201" s="150" t="s">
        <v>457</v>
      </c>
      <c r="I201" s="151"/>
      <c r="L201" s="32"/>
      <c r="M201" s="152"/>
      <c r="T201" s="56"/>
      <c r="AT201" s="17" t="s">
        <v>198</v>
      </c>
      <c r="AU201" s="17" t="s">
        <v>87</v>
      </c>
    </row>
    <row r="202" spans="2:65" s="12" customFormat="1" x14ac:dyDescent="0.2">
      <c r="B202" s="153"/>
      <c r="D202" s="149" t="s">
        <v>199</v>
      </c>
      <c r="E202" s="154" t="s">
        <v>1</v>
      </c>
      <c r="F202" s="155" t="s">
        <v>1492</v>
      </c>
      <c r="H202" s="154" t="s">
        <v>1</v>
      </c>
      <c r="I202" s="156"/>
      <c r="L202" s="153"/>
      <c r="M202" s="157"/>
      <c r="T202" s="158"/>
      <c r="AT202" s="154" t="s">
        <v>199</v>
      </c>
      <c r="AU202" s="154" t="s">
        <v>87</v>
      </c>
      <c r="AV202" s="12" t="s">
        <v>85</v>
      </c>
      <c r="AW202" s="12" t="s">
        <v>33</v>
      </c>
      <c r="AX202" s="12" t="s">
        <v>77</v>
      </c>
      <c r="AY202" s="154" t="s">
        <v>185</v>
      </c>
    </row>
    <row r="203" spans="2:65" s="13" customFormat="1" x14ac:dyDescent="0.2">
      <c r="B203" s="159"/>
      <c r="D203" s="149" t="s">
        <v>199</v>
      </c>
      <c r="E203" s="160" t="s">
        <v>1</v>
      </c>
      <c r="F203" s="161" t="s">
        <v>2063</v>
      </c>
      <c r="H203" s="162">
        <v>244.03200000000001</v>
      </c>
      <c r="I203" s="163"/>
      <c r="L203" s="159"/>
      <c r="M203" s="164"/>
      <c r="T203" s="165"/>
      <c r="AT203" s="160" t="s">
        <v>199</v>
      </c>
      <c r="AU203" s="160" t="s">
        <v>87</v>
      </c>
      <c r="AV203" s="13" t="s">
        <v>87</v>
      </c>
      <c r="AW203" s="13" t="s">
        <v>33</v>
      </c>
      <c r="AX203" s="13" t="s">
        <v>77</v>
      </c>
      <c r="AY203" s="160" t="s">
        <v>185</v>
      </c>
    </row>
    <row r="204" spans="2:65" s="12" customFormat="1" x14ac:dyDescent="0.2">
      <c r="B204" s="153"/>
      <c r="D204" s="149" t="s">
        <v>199</v>
      </c>
      <c r="E204" s="154" t="s">
        <v>1</v>
      </c>
      <c r="F204" s="155" t="s">
        <v>1725</v>
      </c>
      <c r="H204" s="154" t="s">
        <v>1</v>
      </c>
      <c r="I204" s="156"/>
      <c r="L204" s="153"/>
      <c r="M204" s="157"/>
      <c r="T204" s="158"/>
      <c r="AT204" s="154" t="s">
        <v>199</v>
      </c>
      <c r="AU204" s="154" t="s">
        <v>87</v>
      </c>
      <c r="AV204" s="12" t="s">
        <v>85</v>
      </c>
      <c r="AW204" s="12" t="s">
        <v>33</v>
      </c>
      <c r="AX204" s="12" t="s">
        <v>77</v>
      </c>
      <c r="AY204" s="154" t="s">
        <v>185</v>
      </c>
    </row>
    <row r="205" spans="2:65" s="13" customFormat="1" x14ac:dyDescent="0.2">
      <c r="B205" s="159"/>
      <c r="D205" s="149" t="s">
        <v>199</v>
      </c>
      <c r="E205" s="160" t="s">
        <v>1</v>
      </c>
      <c r="F205" s="161" t="s">
        <v>1726</v>
      </c>
      <c r="H205" s="162">
        <v>-20.369</v>
      </c>
      <c r="I205" s="163"/>
      <c r="L205" s="159"/>
      <c r="M205" s="164"/>
      <c r="T205" s="165"/>
      <c r="AT205" s="160" t="s">
        <v>199</v>
      </c>
      <c r="AU205" s="160" t="s">
        <v>87</v>
      </c>
      <c r="AV205" s="13" t="s">
        <v>87</v>
      </c>
      <c r="AW205" s="13" t="s">
        <v>33</v>
      </c>
      <c r="AX205" s="13" t="s">
        <v>77</v>
      </c>
      <c r="AY205" s="160" t="s">
        <v>185</v>
      </c>
    </row>
    <row r="206" spans="2:65" s="14" customFormat="1" x14ac:dyDescent="0.2">
      <c r="B206" s="169"/>
      <c r="D206" s="149" t="s">
        <v>199</v>
      </c>
      <c r="E206" s="170" t="s">
        <v>1</v>
      </c>
      <c r="F206" s="171" t="s">
        <v>324</v>
      </c>
      <c r="H206" s="172">
        <v>223.66300000000001</v>
      </c>
      <c r="I206" s="173"/>
      <c r="L206" s="169"/>
      <c r="M206" s="174"/>
      <c r="T206" s="175"/>
      <c r="AT206" s="170" t="s">
        <v>199</v>
      </c>
      <c r="AU206" s="170" t="s">
        <v>87</v>
      </c>
      <c r="AV206" s="14" t="s">
        <v>184</v>
      </c>
      <c r="AW206" s="14" t="s">
        <v>33</v>
      </c>
      <c r="AX206" s="14" t="s">
        <v>85</v>
      </c>
      <c r="AY206" s="170" t="s">
        <v>185</v>
      </c>
    </row>
    <row r="207" spans="2:65" s="1" customFormat="1" ht="16.5" customHeight="1" x14ac:dyDescent="0.2">
      <c r="B207" s="32"/>
      <c r="C207" s="136" t="s">
        <v>399</v>
      </c>
      <c r="D207" s="136" t="s">
        <v>191</v>
      </c>
      <c r="E207" s="137" t="s">
        <v>481</v>
      </c>
      <c r="F207" s="138" t="s">
        <v>482</v>
      </c>
      <c r="G207" s="139" t="s">
        <v>382</v>
      </c>
      <c r="H207" s="140">
        <v>99.51</v>
      </c>
      <c r="I207" s="141"/>
      <c r="J207" s="142">
        <f>ROUND(I207*H207,2)</f>
        <v>0</v>
      </c>
      <c r="K207" s="138" t="s">
        <v>195</v>
      </c>
      <c r="L207" s="32"/>
      <c r="M207" s="143" t="s">
        <v>1</v>
      </c>
      <c r="N207" s="144" t="s">
        <v>42</v>
      </c>
      <c r="P207" s="145">
        <f>O207*H207</f>
        <v>0</v>
      </c>
      <c r="Q207" s="145">
        <v>0</v>
      </c>
      <c r="R207" s="145">
        <f>Q207*H207</f>
        <v>0</v>
      </c>
      <c r="S207" s="145">
        <v>0</v>
      </c>
      <c r="T207" s="146">
        <f>S207*H207</f>
        <v>0</v>
      </c>
      <c r="AR207" s="147" t="s">
        <v>184</v>
      </c>
      <c r="AT207" s="147" t="s">
        <v>191</v>
      </c>
      <c r="AU207" s="147" t="s">
        <v>87</v>
      </c>
      <c r="AY207" s="17" t="s">
        <v>185</v>
      </c>
      <c r="BE207" s="148">
        <f>IF(N207="základní",J207,0)</f>
        <v>0</v>
      </c>
      <c r="BF207" s="148">
        <f>IF(N207="snížená",J207,0)</f>
        <v>0</v>
      </c>
      <c r="BG207" s="148">
        <f>IF(N207="zákl. přenesená",J207,0)</f>
        <v>0</v>
      </c>
      <c r="BH207" s="148">
        <f>IF(N207="sníž. přenesená",J207,0)</f>
        <v>0</v>
      </c>
      <c r="BI207" s="148">
        <f>IF(N207="nulová",J207,0)</f>
        <v>0</v>
      </c>
      <c r="BJ207" s="17" t="s">
        <v>85</v>
      </c>
      <c r="BK207" s="148">
        <f>ROUND(I207*H207,2)</f>
        <v>0</v>
      </c>
      <c r="BL207" s="17" t="s">
        <v>184</v>
      </c>
      <c r="BM207" s="147" t="s">
        <v>1809</v>
      </c>
    </row>
    <row r="208" spans="2:65" s="1" customFormat="1" ht="19.2" x14ac:dyDescent="0.2">
      <c r="B208" s="32"/>
      <c r="D208" s="149" t="s">
        <v>198</v>
      </c>
      <c r="F208" s="150" t="s">
        <v>484</v>
      </c>
      <c r="I208" s="151"/>
      <c r="L208" s="32"/>
      <c r="M208" s="152"/>
      <c r="T208" s="56"/>
      <c r="AT208" s="17" t="s">
        <v>198</v>
      </c>
      <c r="AU208" s="17" t="s">
        <v>87</v>
      </c>
    </row>
    <row r="209" spans="2:65" s="12" customFormat="1" x14ac:dyDescent="0.2">
      <c r="B209" s="153"/>
      <c r="D209" s="149" t="s">
        <v>199</v>
      </c>
      <c r="E209" s="154" t="s">
        <v>1</v>
      </c>
      <c r="F209" s="155" t="s">
        <v>2064</v>
      </c>
      <c r="H209" s="154" t="s">
        <v>1</v>
      </c>
      <c r="I209" s="156"/>
      <c r="L209" s="153"/>
      <c r="M209" s="157"/>
      <c r="T209" s="158"/>
      <c r="AT209" s="154" t="s">
        <v>199</v>
      </c>
      <c r="AU209" s="154" t="s">
        <v>87</v>
      </c>
      <c r="AV209" s="12" t="s">
        <v>85</v>
      </c>
      <c r="AW209" s="12" t="s">
        <v>33</v>
      </c>
      <c r="AX209" s="12" t="s">
        <v>77</v>
      </c>
      <c r="AY209" s="154" t="s">
        <v>185</v>
      </c>
    </row>
    <row r="210" spans="2:65" s="13" customFormat="1" x14ac:dyDescent="0.2">
      <c r="B210" s="159"/>
      <c r="D210" s="149" t="s">
        <v>199</v>
      </c>
      <c r="E210" s="160" t="s">
        <v>1</v>
      </c>
      <c r="F210" s="161" t="s">
        <v>2065</v>
      </c>
      <c r="H210" s="162">
        <v>115.04600000000001</v>
      </c>
      <c r="I210" s="163"/>
      <c r="L210" s="159"/>
      <c r="M210" s="164"/>
      <c r="T210" s="165"/>
      <c r="AT210" s="160" t="s">
        <v>199</v>
      </c>
      <c r="AU210" s="160" t="s">
        <v>87</v>
      </c>
      <c r="AV210" s="13" t="s">
        <v>87</v>
      </c>
      <c r="AW210" s="13" t="s">
        <v>33</v>
      </c>
      <c r="AX210" s="13" t="s">
        <v>77</v>
      </c>
      <c r="AY210" s="160" t="s">
        <v>185</v>
      </c>
    </row>
    <row r="211" spans="2:65" s="12" customFormat="1" x14ac:dyDescent="0.2">
      <c r="B211" s="153"/>
      <c r="D211" s="149" t="s">
        <v>199</v>
      </c>
      <c r="E211" s="154" t="s">
        <v>1</v>
      </c>
      <c r="F211" s="155" t="s">
        <v>2066</v>
      </c>
      <c r="H211" s="154" t="s">
        <v>1</v>
      </c>
      <c r="I211" s="156"/>
      <c r="L211" s="153"/>
      <c r="M211" s="157"/>
      <c r="T211" s="158"/>
      <c r="AT211" s="154" t="s">
        <v>199</v>
      </c>
      <c r="AU211" s="154" t="s">
        <v>87</v>
      </c>
      <c r="AV211" s="12" t="s">
        <v>85</v>
      </c>
      <c r="AW211" s="12" t="s">
        <v>33</v>
      </c>
      <c r="AX211" s="12" t="s">
        <v>77</v>
      </c>
      <c r="AY211" s="154" t="s">
        <v>185</v>
      </c>
    </row>
    <row r="212" spans="2:65" s="13" customFormat="1" x14ac:dyDescent="0.2">
      <c r="B212" s="159"/>
      <c r="D212" s="149" t="s">
        <v>199</v>
      </c>
      <c r="E212" s="160" t="s">
        <v>1</v>
      </c>
      <c r="F212" s="161" t="s">
        <v>2067</v>
      </c>
      <c r="H212" s="162">
        <v>-15.536</v>
      </c>
      <c r="I212" s="163"/>
      <c r="L212" s="159"/>
      <c r="M212" s="164"/>
      <c r="T212" s="165"/>
      <c r="AT212" s="160" t="s">
        <v>199</v>
      </c>
      <c r="AU212" s="160" t="s">
        <v>87</v>
      </c>
      <c r="AV212" s="13" t="s">
        <v>87</v>
      </c>
      <c r="AW212" s="13" t="s">
        <v>33</v>
      </c>
      <c r="AX212" s="13" t="s">
        <v>77</v>
      </c>
      <c r="AY212" s="160" t="s">
        <v>185</v>
      </c>
    </row>
    <row r="213" spans="2:65" s="14" customFormat="1" x14ac:dyDescent="0.2">
      <c r="B213" s="169"/>
      <c r="D213" s="149" t="s">
        <v>199</v>
      </c>
      <c r="E213" s="170" t="s">
        <v>1</v>
      </c>
      <c r="F213" s="171" t="s">
        <v>324</v>
      </c>
      <c r="H213" s="172">
        <v>99.51</v>
      </c>
      <c r="I213" s="173"/>
      <c r="L213" s="169"/>
      <c r="M213" s="174"/>
      <c r="T213" s="175"/>
      <c r="AT213" s="170" t="s">
        <v>199</v>
      </c>
      <c r="AU213" s="170" t="s">
        <v>87</v>
      </c>
      <c r="AV213" s="14" t="s">
        <v>184</v>
      </c>
      <c r="AW213" s="14" t="s">
        <v>33</v>
      </c>
      <c r="AX213" s="14" t="s">
        <v>85</v>
      </c>
      <c r="AY213" s="170" t="s">
        <v>185</v>
      </c>
    </row>
    <row r="214" spans="2:65" s="1" customFormat="1" ht="16.5" customHeight="1" x14ac:dyDescent="0.2">
      <c r="B214" s="32"/>
      <c r="C214" s="176" t="s">
        <v>406</v>
      </c>
      <c r="D214" s="176" t="s">
        <v>455</v>
      </c>
      <c r="E214" s="177" t="s">
        <v>493</v>
      </c>
      <c r="F214" s="178" t="s">
        <v>494</v>
      </c>
      <c r="G214" s="179" t="s">
        <v>443</v>
      </c>
      <c r="H214" s="180">
        <v>199.02</v>
      </c>
      <c r="I214" s="181"/>
      <c r="J214" s="182">
        <f>ROUND(I214*H214,2)</f>
        <v>0</v>
      </c>
      <c r="K214" s="178" t="s">
        <v>195</v>
      </c>
      <c r="L214" s="183"/>
      <c r="M214" s="184" t="s">
        <v>1</v>
      </c>
      <c r="N214" s="185" t="s">
        <v>42</v>
      </c>
      <c r="P214" s="145">
        <f>O214*H214</f>
        <v>0</v>
      </c>
      <c r="Q214" s="145">
        <v>1</v>
      </c>
      <c r="R214" s="145">
        <f>Q214*H214</f>
        <v>199.02</v>
      </c>
      <c r="S214" s="145">
        <v>0</v>
      </c>
      <c r="T214" s="146">
        <f>S214*H214</f>
        <v>0</v>
      </c>
      <c r="AR214" s="147" t="s">
        <v>236</v>
      </c>
      <c r="AT214" s="147" t="s">
        <v>455</v>
      </c>
      <c r="AU214" s="147" t="s">
        <v>87</v>
      </c>
      <c r="AY214" s="17" t="s">
        <v>185</v>
      </c>
      <c r="BE214" s="148">
        <f>IF(N214="základní",J214,0)</f>
        <v>0</v>
      </c>
      <c r="BF214" s="148">
        <f>IF(N214="snížená",J214,0)</f>
        <v>0</v>
      </c>
      <c r="BG214" s="148">
        <f>IF(N214="zákl. přenesená",J214,0)</f>
        <v>0</v>
      </c>
      <c r="BH214" s="148">
        <f>IF(N214="sníž. přenesená",J214,0)</f>
        <v>0</v>
      </c>
      <c r="BI214" s="148">
        <f>IF(N214="nulová",J214,0)</f>
        <v>0</v>
      </c>
      <c r="BJ214" s="17" t="s">
        <v>85</v>
      </c>
      <c r="BK214" s="148">
        <f>ROUND(I214*H214,2)</f>
        <v>0</v>
      </c>
      <c r="BL214" s="17" t="s">
        <v>184</v>
      </c>
      <c r="BM214" s="147" t="s">
        <v>1814</v>
      </c>
    </row>
    <row r="215" spans="2:65" s="1" customFormat="1" x14ac:dyDescent="0.2">
      <c r="B215" s="32"/>
      <c r="D215" s="149" t="s">
        <v>198</v>
      </c>
      <c r="F215" s="150" t="s">
        <v>494</v>
      </c>
      <c r="I215" s="151"/>
      <c r="L215" s="32"/>
      <c r="M215" s="152"/>
      <c r="T215" s="56"/>
      <c r="AT215" s="17" t="s">
        <v>198</v>
      </c>
      <c r="AU215" s="17" t="s">
        <v>87</v>
      </c>
    </row>
    <row r="216" spans="2:65" s="13" customFormat="1" x14ac:dyDescent="0.2">
      <c r="B216" s="159"/>
      <c r="D216" s="149" t="s">
        <v>199</v>
      </c>
      <c r="E216" s="160" t="s">
        <v>1</v>
      </c>
      <c r="F216" s="161" t="s">
        <v>2068</v>
      </c>
      <c r="H216" s="162">
        <v>199.02</v>
      </c>
      <c r="I216" s="163"/>
      <c r="L216" s="159"/>
      <c r="M216" s="164"/>
      <c r="T216" s="165"/>
      <c r="AT216" s="160" t="s">
        <v>199</v>
      </c>
      <c r="AU216" s="160" t="s">
        <v>87</v>
      </c>
      <c r="AV216" s="13" t="s">
        <v>87</v>
      </c>
      <c r="AW216" s="13" t="s">
        <v>33</v>
      </c>
      <c r="AX216" s="13" t="s">
        <v>85</v>
      </c>
      <c r="AY216" s="160" t="s">
        <v>185</v>
      </c>
    </row>
    <row r="217" spans="2:65" s="1" customFormat="1" ht="21.75" customHeight="1" x14ac:dyDescent="0.2">
      <c r="B217" s="32"/>
      <c r="C217" s="136" t="s">
        <v>412</v>
      </c>
      <c r="D217" s="136" t="s">
        <v>191</v>
      </c>
      <c r="E217" s="137" t="s">
        <v>2069</v>
      </c>
      <c r="F217" s="138" t="s">
        <v>2070</v>
      </c>
      <c r="G217" s="139" t="s">
        <v>296</v>
      </c>
      <c r="H217" s="140">
        <v>295.7</v>
      </c>
      <c r="I217" s="141"/>
      <c r="J217" s="142">
        <f>ROUND(I217*H217,2)</f>
        <v>0</v>
      </c>
      <c r="K217" s="138" t="s">
        <v>195</v>
      </c>
      <c r="L217" s="32"/>
      <c r="M217" s="143" t="s">
        <v>1</v>
      </c>
      <c r="N217" s="144" t="s">
        <v>42</v>
      </c>
      <c r="P217" s="145">
        <f>O217*H217</f>
        <v>0</v>
      </c>
      <c r="Q217" s="145">
        <v>0</v>
      </c>
      <c r="R217" s="145">
        <f>Q217*H217</f>
        <v>0</v>
      </c>
      <c r="S217" s="145">
        <v>0</v>
      </c>
      <c r="T217" s="146">
        <f>S217*H217</f>
        <v>0</v>
      </c>
      <c r="AR217" s="147" t="s">
        <v>184</v>
      </c>
      <c r="AT217" s="147" t="s">
        <v>191</v>
      </c>
      <c r="AU217" s="147" t="s">
        <v>87</v>
      </c>
      <c r="AY217" s="17" t="s">
        <v>185</v>
      </c>
      <c r="BE217" s="148">
        <f>IF(N217="základní",J217,0)</f>
        <v>0</v>
      </c>
      <c r="BF217" s="148">
        <f>IF(N217="snížená",J217,0)</f>
        <v>0</v>
      </c>
      <c r="BG217" s="148">
        <f>IF(N217="zákl. přenesená",J217,0)</f>
        <v>0</v>
      </c>
      <c r="BH217" s="148">
        <f>IF(N217="sníž. přenesená",J217,0)</f>
        <v>0</v>
      </c>
      <c r="BI217" s="148">
        <f>IF(N217="nulová",J217,0)</f>
        <v>0</v>
      </c>
      <c r="BJ217" s="17" t="s">
        <v>85</v>
      </c>
      <c r="BK217" s="148">
        <f>ROUND(I217*H217,2)</f>
        <v>0</v>
      </c>
      <c r="BL217" s="17" t="s">
        <v>184</v>
      </c>
      <c r="BM217" s="147" t="s">
        <v>2071</v>
      </c>
    </row>
    <row r="218" spans="2:65" s="1" customFormat="1" ht="19.2" x14ac:dyDescent="0.2">
      <c r="B218" s="32"/>
      <c r="D218" s="149" t="s">
        <v>198</v>
      </c>
      <c r="F218" s="150" t="s">
        <v>2072</v>
      </c>
      <c r="I218" s="151"/>
      <c r="L218" s="32"/>
      <c r="M218" s="152"/>
      <c r="T218" s="56"/>
      <c r="AT218" s="17" t="s">
        <v>198</v>
      </c>
      <c r="AU218" s="17" t="s">
        <v>87</v>
      </c>
    </row>
    <row r="219" spans="2:65" s="13" customFormat="1" x14ac:dyDescent="0.2">
      <c r="B219" s="159"/>
      <c r="D219" s="149" t="s">
        <v>199</v>
      </c>
      <c r="E219" s="160" t="s">
        <v>1</v>
      </c>
      <c r="F219" s="161" t="s">
        <v>2073</v>
      </c>
      <c r="H219" s="162">
        <v>295.7</v>
      </c>
      <c r="I219" s="163"/>
      <c r="L219" s="159"/>
      <c r="M219" s="164"/>
      <c r="T219" s="165"/>
      <c r="AT219" s="160" t="s">
        <v>199</v>
      </c>
      <c r="AU219" s="160" t="s">
        <v>87</v>
      </c>
      <c r="AV219" s="13" t="s">
        <v>87</v>
      </c>
      <c r="AW219" s="13" t="s">
        <v>33</v>
      </c>
      <c r="AX219" s="13" t="s">
        <v>85</v>
      </c>
      <c r="AY219" s="160" t="s">
        <v>185</v>
      </c>
    </row>
    <row r="220" spans="2:65" s="1" customFormat="1" ht="16.5" customHeight="1" x14ac:dyDescent="0.2">
      <c r="B220" s="32"/>
      <c r="C220" s="136" t="s">
        <v>7</v>
      </c>
      <c r="D220" s="136" t="s">
        <v>191</v>
      </c>
      <c r="E220" s="137" t="s">
        <v>2074</v>
      </c>
      <c r="F220" s="138" t="s">
        <v>2075</v>
      </c>
      <c r="G220" s="139" t="s">
        <v>296</v>
      </c>
      <c r="H220" s="140">
        <v>295.7</v>
      </c>
      <c r="I220" s="141"/>
      <c r="J220" s="142">
        <f>ROUND(I220*H220,2)</f>
        <v>0</v>
      </c>
      <c r="K220" s="138" t="s">
        <v>195</v>
      </c>
      <c r="L220" s="32"/>
      <c r="M220" s="143" t="s">
        <v>1</v>
      </c>
      <c r="N220" s="144" t="s">
        <v>42</v>
      </c>
      <c r="P220" s="145">
        <f>O220*H220</f>
        <v>0</v>
      </c>
      <c r="Q220" s="145">
        <v>0</v>
      </c>
      <c r="R220" s="145">
        <f>Q220*H220</f>
        <v>0</v>
      </c>
      <c r="S220" s="145">
        <v>0</v>
      </c>
      <c r="T220" s="146">
        <f>S220*H220</f>
        <v>0</v>
      </c>
      <c r="AR220" s="147" t="s">
        <v>184</v>
      </c>
      <c r="AT220" s="147" t="s">
        <v>191</v>
      </c>
      <c r="AU220" s="147" t="s">
        <v>87</v>
      </c>
      <c r="AY220" s="17" t="s">
        <v>185</v>
      </c>
      <c r="BE220" s="148">
        <f>IF(N220="základní",J220,0)</f>
        <v>0</v>
      </c>
      <c r="BF220" s="148">
        <f>IF(N220="snížená",J220,0)</f>
        <v>0</v>
      </c>
      <c r="BG220" s="148">
        <f>IF(N220="zákl. přenesená",J220,0)</f>
        <v>0</v>
      </c>
      <c r="BH220" s="148">
        <f>IF(N220="sníž. přenesená",J220,0)</f>
        <v>0</v>
      </c>
      <c r="BI220" s="148">
        <f>IF(N220="nulová",J220,0)</f>
        <v>0</v>
      </c>
      <c r="BJ220" s="17" t="s">
        <v>85</v>
      </c>
      <c r="BK220" s="148">
        <f>ROUND(I220*H220,2)</f>
        <v>0</v>
      </c>
      <c r="BL220" s="17" t="s">
        <v>184</v>
      </c>
      <c r="BM220" s="147" t="s">
        <v>2076</v>
      </c>
    </row>
    <row r="221" spans="2:65" s="1" customFormat="1" ht="19.2" x14ac:dyDescent="0.2">
      <c r="B221" s="32"/>
      <c r="D221" s="149" t="s">
        <v>198</v>
      </c>
      <c r="F221" s="150" t="s">
        <v>2077</v>
      </c>
      <c r="I221" s="151"/>
      <c r="L221" s="32"/>
      <c r="M221" s="152"/>
      <c r="T221" s="56"/>
      <c r="AT221" s="17" t="s">
        <v>198</v>
      </c>
      <c r="AU221" s="17" t="s">
        <v>87</v>
      </c>
    </row>
    <row r="222" spans="2:65" s="13" customFormat="1" x14ac:dyDescent="0.2">
      <c r="B222" s="159"/>
      <c r="D222" s="149" t="s">
        <v>199</v>
      </c>
      <c r="E222" s="160" t="s">
        <v>1</v>
      </c>
      <c r="F222" s="161" t="s">
        <v>2078</v>
      </c>
      <c r="H222" s="162">
        <v>295.7</v>
      </c>
      <c r="I222" s="163"/>
      <c r="L222" s="159"/>
      <c r="M222" s="164"/>
      <c r="T222" s="165"/>
      <c r="AT222" s="160" t="s">
        <v>199</v>
      </c>
      <c r="AU222" s="160" t="s">
        <v>87</v>
      </c>
      <c r="AV222" s="13" t="s">
        <v>87</v>
      </c>
      <c r="AW222" s="13" t="s">
        <v>33</v>
      </c>
      <c r="AX222" s="13" t="s">
        <v>85</v>
      </c>
      <c r="AY222" s="160" t="s">
        <v>185</v>
      </c>
    </row>
    <row r="223" spans="2:65" s="1" customFormat="1" ht="16.5" customHeight="1" x14ac:dyDescent="0.2">
      <c r="B223" s="32"/>
      <c r="C223" s="176" t="s">
        <v>424</v>
      </c>
      <c r="D223" s="176" t="s">
        <v>455</v>
      </c>
      <c r="E223" s="177" t="s">
        <v>1085</v>
      </c>
      <c r="F223" s="178" t="s">
        <v>1086</v>
      </c>
      <c r="G223" s="179" t="s">
        <v>1087</v>
      </c>
      <c r="H223" s="180">
        <v>8.8710000000000004</v>
      </c>
      <c r="I223" s="181"/>
      <c r="J223" s="182">
        <f>ROUND(I223*H223,2)</f>
        <v>0</v>
      </c>
      <c r="K223" s="178" t="s">
        <v>195</v>
      </c>
      <c r="L223" s="183"/>
      <c r="M223" s="184" t="s">
        <v>1</v>
      </c>
      <c r="N223" s="185" t="s">
        <v>42</v>
      </c>
      <c r="P223" s="145">
        <f>O223*H223</f>
        <v>0</v>
      </c>
      <c r="Q223" s="145">
        <v>1E-3</v>
      </c>
      <c r="R223" s="145">
        <f>Q223*H223</f>
        <v>8.8710000000000004E-3</v>
      </c>
      <c r="S223" s="145">
        <v>0</v>
      </c>
      <c r="T223" s="146">
        <f>S223*H223</f>
        <v>0</v>
      </c>
      <c r="AR223" s="147" t="s">
        <v>236</v>
      </c>
      <c r="AT223" s="147" t="s">
        <v>455</v>
      </c>
      <c r="AU223" s="147" t="s">
        <v>87</v>
      </c>
      <c r="AY223" s="17" t="s">
        <v>185</v>
      </c>
      <c r="BE223" s="148">
        <f>IF(N223="základní",J223,0)</f>
        <v>0</v>
      </c>
      <c r="BF223" s="148">
        <f>IF(N223="snížená",J223,0)</f>
        <v>0</v>
      </c>
      <c r="BG223" s="148">
        <f>IF(N223="zákl. přenesená",J223,0)</f>
        <v>0</v>
      </c>
      <c r="BH223" s="148">
        <f>IF(N223="sníž. přenesená",J223,0)</f>
        <v>0</v>
      </c>
      <c r="BI223" s="148">
        <f>IF(N223="nulová",J223,0)</f>
        <v>0</v>
      </c>
      <c r="BJ223" s="17" t="s">
        <v>85</v>
      </c>
      <c r="BK223" s="148">
        <f>ROUND(I223*H223,2)</f>
        <v>0</v>
      </c>
      <c r="BL223" s="17" t="s">
        <v>184</v>
      </c>
      <c r="BM223" s="147" t="s">
        <v>2079</v>
      </c>
    </row>
    <row r="224" spans="2:65" s="1" customFormat="1" x14ac:dyDescent="0.2">
      <c r="B224" s="32"/>
      <c r="D224" s="149" t="s">
        <v>198</v>
      </c>
      <c r="F224" s="150" t="s">
        <v>1086</v>
      </c>
      <c r="I224" s="151"/>
      <c r="L224" s="32"/>
      <c r="M224" s="152"/>
      <c r="T224" s="56"/>
      <c r="AT224" s="17" t="s">
        <v>198</v>
      </c>
      <c r="AU224" s="17" t="s">
        <v>87</v>
      </c>
    </row>
    <row r="225" spans="2:65" s="12" customFormat="1" x14ac:dyDescent="0.2">
      <c r="B225" s="153"/>
      <c r="D225" s="149" t="s">
        <v>199</v>
      </c>
      <c r="E225" s="154" t="s">
        <v>1</v>
      </c>
      <c r="F225" s="155" t="s">
        <v>1089</v>
      </c>
      <c r="H225" s="154" t="s">
        <v>1</v>
      </c>
      <c r="I225" s="156"/>
      <c r="L225" s="153"/>
      <c r="M225" s="157"/>
      <c r="T225" s="158"/>
      <c r="AT225" s="154" t="s">
        <v>199</v>
      </c>
      <c r="AU225" s="154" t="s">
        <v>87</v>
      </c>
      <c r="AV225" s="12" t="s">
        <v>85</v>
      </c>
      <c r="AW225" s="12" t="s">
        <v>33</v>
      </c>
      <c r="AX225" s="12" t="s">
        <v>77</v>
      </c>
      <c r="AY225" s="154" t="s">
        <v>185</v>
      </c>
    </row>
    <row r="226" spans="2:65" s="13" customFormat="1" x14ac:dyDescent="0.2">
      <c r="B226" s="159"/>
      <c r="D226" s="149" t="s">
        <v>199</v>
      </c>
      <c r="E226" s="160" t="s">
        <v>1</v>
      </c>
      <c r="F226" s="161" t="s">
        <v>2080</v>
      </c>
      <c r="H226" s="162">
        <v>8.8710000000000004</v>
      </c>
      <c r="I226" s="163"/>
      <c r="L226" s="159"/>
      <c r="M226" s="164"/>
      <c r="T226" s="165"/>
      <c r="AT226" s="160" t="s">
        <v>199</v>
      </c>
      <c r="AU226" s="160" t="s">
        <v>87</v>
      </c>
      <c r="AV226" s="13" t="s">
        <v>87</v>
      </c>
      <c r="AW226" s="13" t="s">
        <v>33</v>
      </c>
      <c r="AX226" s="13" t="s">
        <v>85</v>
      </c>
      <c r="AY226" s="160" t="s">
        <v>185</v>
      </c>
    </row>
    <row r="227" spans="2:65" s="1" customFormat="1" ht="16.5" customHeight="1" x14ac:dyDescent="0.2">
      <c r="B227" s="32"/>
      <c r="C227" s="136" t="s">
        <v>434</v>
      </c>
      <c r="D227" s="136" t="s">
        <v>191</v>
      </c>
      <c r="E227" s="137" t="s">
        <v>1091</v>
      </c>
      <c r="F227" s="138" t="s">
        <v>1092</v>
      </c>
      <c r="G227" s="139" t="s">
        <v>296</v>
      </c>
      <c r="H227" s="140">
        <v>295.7</v>
      </c>
      <c r="I227" s="141"/>
      <c r="J227" s="142">
        <f>ROUND(I227*H227,2)</f>
        <v>0</v>
      </c>
      <c r="K227" s="138" t="s">
        <v>195</v>
      </c>
      <c r="L227" s="32"/>
      <c r="M227" s="143" t="s">
        <v>1</v>
      </c>
      <c r="N227" s="144" t="s">
        <v>42</v>
      </c>
      <c r="P227" s="145">
        <f>O227*H227</f>
        <v>0</v>
      </c>
      <c r="Q227" s="145">
        <v>0</v>
      </c>
      <c r="R227" s="145">
        <f>Q227*H227</f>
        <v>0</v>
      </c>
      <c r="S227" s="145">
        <v>0</v>
      </c>
      <c r="T227" s="146">
        <f>S227*H227</f>
        <v>0</v>
      </c>
      <c r="AR227" s="147" t="s">
        <v>184</v>
      </c>
      <c r="AT227" s="147" t="s">
        <v>191</v>
      </c>
      <c r="AU227" s="147" t="s">
        <v>87</v>
      </c>
      <c r="AY227" s="17" t="s">
        <v>185</v>
      </c>
      <c r="BE227" s="148">
        <f>IF(N227="základní",J227,0)</f>
        <v>0</v>
      </c>
      <c r="BF227" s="148">
        <f>IF(N227="snížená",J227,0)</f>
        <v>0</v>
      </c>
      <c r="BG227" s="148">
        <f>IF(N227="zákl. přenesená",J227,0)</f>
        <v>0</v>
      </c>
      <c r="BH227" s="148">
        <f>IF(N227="sníž. přenesená",J227,0)</f>
        <v>0</v>
      </c>
      <c r="BI227" s="148">
        <f>IF(N227="nulová",J227,0)</f>
        <v>0</v>
      </c>
      <c r="BJ227" s="17" t="s">
        <v>85</v>
      </c>
      <c r="BK227" s="148">
        <f>ROUND(I227*H227,2)</f>
        <v>0</v>
      </c>
      <c r="BL227" s="17" t="s">
        <v>184</v>
      </c>
      <c r="BM227" s="147" t="s">
        <v>2081</v>
      </c>
    </row>
    <row r="228" spans="2:65" s="1" customFormat="1" x14ac:dyDescent="0.2">
      <c r="B228" s="32"/>
      <c r="D228" s="149" t="s">
        <v>198</v>
      </c>
      <c r="F228" s="150" t="s">
        <v>1094</v>
      </c>
      <c r="I228" s="151"/>
      <c r="L228" s="32"/>
      <c r="M228" s="152"/>
      <c r="T228" s="56"/>
      <c r="AT228" s="17" t="s">
        <v>198</v>
      </c>
      <c r="AU228" s="17" t="s">
        <v>87</v>
      </c>
    </row>
    <row r="229" spans="2:65" s="13" customFormat="1" x14ac:dyDescent="0.2">
      <c r="B229" s="159"/>
      <c r="D229" s="149" t="s">
        <v>199</v>
      </c>
      <c r="E229" s="160" t="s">
        <v>1</v>
      </c>
      <c r="F229" s="161" t="s">
        <v>2082</v>
      </c>
      <c r="H229" s="162">
        <v>295.7</v>
      </c>
      <c r="I229" s="163"/>
      <c r="L229" s="159"/>
      <c r="M229" s="164"/>
      <c r="T229" s="165"/>
      <c r="AT229" s="160" t="s">
        <v>199</v>
      </c>
      <c r="AU229" s="160" t="s">
        <v>87</v>
      </c>
      <c r="AV229" s="13" t="s">
        <v>87</v>
      </c>
      <c r="AW229" s="13" t="s">
        <v>33</v>
      </c>
      <c r="AX229" s="13" t="s">
        <v>85</v>
      </c>
      <c r="AY229" s="160" t="s">
        <v>185</v>
      </c>
    </row>
    <row r="230" spans="2:65" s="1" customFormat="1" ht="16.5" customHeight="1" x14ac:dyDescent="0.2">
      <c r="B230" s="32"/>
      <c r="C230" s="136" t="s">
        <v>440</v>
      </c>
      <c r="D230" s="136" t="s">
        <v>191</v>
      </c>
      <c r="E230" s="137" t="s">
        <v>498</v>
      </c>
      <c r="F230" s="138" t="s">
        <v>499</v>
      </c>
      <c r="G230" s="139" t="s">
        <v>296</v>
      </c>
      <c r="H230" s="140">
        <v>10.5</v>
      </c>
      <c r="I230" s="141"/>
      <c r="J230" s="142">
        <f>ROUND(I230*H230,2)</f>
        <v>0</v>
      </c>
      <c r="K230" s="138" t="s">
        <v>195</v>
      </c>
      <c r="L230" s="32"/>
      <c r="M230" s="143" t="s">
        <v>1</v>
      </c>
      <c r="N230" s="144" t="s">
        <v>42</v>
      </c>
      <c r="P230" s="145">
        <f>O230*H230</f>
        <v>0</v>
      </c>
      <c r="Q230" s="145">
        <v>0</v>
      </c>
      <c r="R230" s="145">
        <f>Q230*H230</f>
        <v>0</v>
      </c>
      <c r="S230" s="145">
        <v>0</v>
      </c>
      <c r="T230" s="146">
        <f>S230*H230</f>
        <v>0</v>
      </c>
      <c r="AR230" s="147" t="s">
        <v>184</v>
      </c>
      <c r="AT230" s="147" t="s">
        <v>191</v>
      </c>
      <c r="AU230" s="147" t="s">
        <v>87</v>
      </c>
      <c r="AY230" s="17" t="s">
        <v>185</v>
      </c>
      <c r="BE230" s="148">
        <f>IF(N230="základní",J230,0)</f>
        <v>0</v>
      </c>
      <c r="BF230" s="148">
        <f>IF(N230="snížená",J230,0)</f>
        <v>0</v>
      </c>
      <c r="BG230" s="148">
        <f>IF(N230="zákl. přenesená",J230,0)</f>
        <v>0</v>
      </c>
      <c r="BH230" s="148">
        <f>IF(N230="sníž. přenesená",J230,0)</f>
        <v>0</v>
      </c>
      <c r="BI230" s="148">
        <f>IF(N230="nulová",J230,0)</f>
        <v>0</v>
      </c>
      <c r="BJ230" s="17" t="s">
        <v>85</v>
      </c>
      <c r="BK230" s="148">
        <f>ROUND(I230*H230,2)</f>
        <v>0</v>
      </c>
      <c r="BL230" s="17" t="s">
        <v>184</v>
      </c>
      <c r="BM230" s="147" t="s">
        <v>2083</v>
      </c>
    </row>
    <row r="231" spans="2:65" s="1" customFormat="1" x14ac:dyDescent="0.2">
      <c r="B231" s="32"/>
      <c r="D231" s="149" t="s">
        <v>198</v>
      </c>
      <c r="F231" s="150" t="s">
        <v>501</v>
      </c>
      <c r="I231" s="151"/>
      <c r="L231" s="32"/>
      <c r="M231" s="152"/>
      <c r="T231" s="56"/>
      <c r="AT231" s="17" t="s">
        <v>198</v>
      </c>
      <c r="AU231" s="17" t="s">
        <v>87</v>
      </c>
    </row>
    <row r="232" spans="2:65" s="13" customFormat="1" x14ac:dyDescent="0.2">
      <c r="B232" s="159"/>
      <c r="D232" s="149" t="s">
        <v>199</v>
      </c>
      <c r="E232" s="160" t="s">
        <v>1</v>
      </c>
      <c r="F232" s="161" t="s">
        <v>2084</v>
      </c>
      <c r="H232" s="162">
        <v>10.5</v>
      </c>
      <c r="I232" s="163"/>
      <c r="L232" s="159"/>
      <c r="M232" s="164"/>
      <c r="T232" s="165"/>
      <c r="AT232" s="160" t="s">
        <v>199</v>
      </c>
      <c r="AU232" s="160" t="s">
        <v>87</v>
      </c>
      <c r="AV232" s="13" t="s">
        <v>87</v>
      </c>
      <c r="AW232" s="13" t="s">
        <v>33</v>
      </c>
      <c r="AX232" s="13" t="s">
        <v>85</v>
      </c>
      <c r="AY232" s="160" t="s">
        <v>185</v>
      </c>
    </row>
    <row r="233" spans="2:65" s="1" customFormat="1" ht="16.5" customHeight="1" x14ac:dyDescent="0.2">
      <c r="B233" s="32"/>
      <c r="C233" s="136" t="s">
        <v>447</v>
      </c>
      <c r="D233" s="136" t="s">
        <v>191</v>
      </c>
      <c r="E233" s="137" t="s">
        <v>2085</v>
      </c>
      <c r="F233" s="138" t="s">
        <v>2086</v>
      </c>
      <c r="G233" s="139" t="s">
        <v>532</v>
      </c>
      <c r="H233" s="140">
        <v>3</v>
      </c>
      <c r="I233" s="141"/>
      <c r="J233" s="142">
        <f>ROUND(I233*H233,2)</f>
        <v>0</v>
      </c>
      <c r="K233" s="138" t="s">
        <v>195</v>
      </c>
      <c r="L233" s="32"/>
      <c r="M233" s="143" t="s">
        <v>1</v>
      </c>
      <c r="N233" s="144" t="s">
        <v>42</v>
      </c>
      <c r="P233" s="145">
        <f>O233*H233</f>
        <v>0</v>
      </c>
      <c r="Q233" s="145">
        <v>1.281E-2</v>
      </c>
      <c r="R233" s="145">
        <f>Q233*H233</f>
        <v>3.8429999999999999E-2</v>
      </c>
      <c r="S233" s="145">
        <v>0</v>
      </c>
      <c r="T233" s="146">
        <f>S233*H233</f>
        <v>0</v>
      </c>
      <c r="AR233" s="147" t="s">
        <v>184</v>
      </c>
      <c r="AT233" s="147" t="s">
        <v>191</v>
      </c>
      <c r="AU233" s="147" t="s">
        <v>87</v>
      </c>
      <c r="AY233" s="17" t="s">
        <v>185</v>
      </c>
      <c r="BE233" s="148">
        <f>IF(N233="základní",J233,0)</f>
        <v>0</v>
      </c>
      <c r="BF233" s="148">
        <f>IF(N233="snížená",J233,0)</f>
        <v>0</v>
      </c>
      <c r="BG233" s="148">
        <f>IF(N233="zákl. přenesená",J233,0)</f>
        <v>0</v>
      </c>
      <c r="BH233" s="148">
        <f>IF(N233="sníž. přenesená",J233,0)</f>
        <v>0</v>
      </c>
      <c r="BI233" s="148">
        <f>IF(N233="nulová",J233,0)</f>
        <v>0</v>
      </c>
      <c r="BJ233" s="17" t="s">
        <v>85</v>
      </c>
      <c r="BK233" s="148">
        <f>ROUND(I233*H233,2)</f>
        <v>0</v>
      </c>
      <c r="BL233" s="17" t="s">
        <v>184</v>
      </c>
      <c r="BM233" s="147" t="s">
        <v>2087</v>
      </c>
    </row>
    <row r="234" spans="2:65" s="1" customFormat="1" ht="19.2" x14ac:dyDescent="0.2">
      <c r="B234" s="32"/>
      <c r="D234" s="149" t="s">
        <v>198</v>
      </c>
      <c r="F234" s="150" t="s">
        <v>2088</v>
      </c>
      <c r="I234" s="151"/>
      <c r="L234" s="32"/>
      <c r="M234" s="152"/>
      <c r="T234" s="56"/>
      <c r="AT234" s="17" t="s">
        <v>198</v>
      </c>
      <c r="AU234" s="17" t="s">
        <v>87</v>
      </c>
    </row>
    <row r="235" spans="2:65" s="12" customFormat="1" x14ac:dyDescent="0.2">
      <c r="B235" s="153"/>
      <c r="D235" s="149" t="s">
        <v>199</v>
      </c>
      <c r="E235" s="154" t="s">
        <v>1</v>
      </c>
      <c r="F235" s="155" t="s">
        <v>2089</v>
      </c>
      <c r="H235" s="154" t="s">
        <v>1</v>
      </c>
      <c r="I235" s="156"/>
      <c r="L235" s="153"/>
      <c r="M235" s="157"/>
      <c r="T235" s="158"/>
      <c r="AT235" s="154" t="s">
        <v>199</v>
      </c>
      <c r="AU235" s="154" t="s">
        <v>87</v>
      </c>
      <c r="AV235" s="12" t="s">
        <v>85</v>
      </c>
      <c r="AW235" s="12" t="s">
        <v>33</v>
      </c>
      <c r="AX235" s="12" t="s">
        <v>77</v>
      </c>
      <c r="AY235" s="154" t="s">
        <v>185</v>
      </c>
    </row>
    <row r="236" spans="2:65" s="13" customFormat="1" x14ac:dyDescent="0.2">
      <c r="B236" s="159"/>
      <c r="D236" s="149" t="s">
        <v>199</v>
      </c>
      <c r="E236" s="160" t="s">
        <v>1</v>
      </c>
      <c r="F236" s="161" t="s">
        <v>2090</v>
      </c>
      <c r="H236" s="162">
        <v>2</v>
      </c>
      <c r="I236" s="163"/>
      <c r="L236" s="159"/>
      <c r="M236" s="164"/>
      <c r="T236" s="165"/>
      <c r="AT236" s="160" t="s">
        <v>199</v>
      </c>
      <c r="AU236" s="160" t="s">
        <v>87</v>
      </c>
      <c r="AV236" s="13" t="s">
        <v>87</v>
      </c>
      <c r="AW236" s="13" t="s">
        <v>33</v>
      </c>
      <c r="AX236" s="13" t="s">
        <v>77</v>
      </c>
      <c r="AY236" s="160" t="s">
        <v>185</v>
      </c>
    </row>
    <row r="237" spans="2:65" s="13" customFormat="1" x14ac:dyDescent="0.2">
      <c r="B237" s="159"/>
      <c r="D237" s="149" t="s">
        <v>199</v>
      </c>
      <c r="E237" s="160" t="s">
        <v>1</v>
      </c>
      <c r="F237" s="161" t="s">
        <v>2091</v>
      </c>
      <c r="H237" s="162">
        <v>1</v>
      </c>
      <c r="I237" s="163"/>
      <c r="L237" s="159"/>
      <c r="M237" s="164"/>
      <c r="T237" s="165"/>
      <c r="AT237" s="160" t="s">
        <v>199</v>
      </c>
      <c r="AU237" s="160" t="s">
        <v>87</v>
      </c>
      <c r="AV237" s="13" t="s">
        <v>87</v>
      </c>
      <c r="AW237" s="13" t="s">
        <v>33</v>
      </c>
      <c r="AX237" s="13" t="s">
        <v>77</v>
      </c>
      <c r="AY237" s="160" t="s">
        <v>185</v>
      </c>
    </row>
    <row r="238" spans="2:65" s="14" customFormat="1" x14ac:dyDescent="0.2">
      <c r="B238" s="169"/>
      <c r="D238" s="149" t="s">
        <v>199</v>
      </c>
      <c r="E238" s="170" t="s">
        <v>1</v>
      </c>
      <c r="F238" s="171" t="s">
        <v>324</v>
      </c>
      <c r="H238" s="172">
        <v>3</v>
      </c>
      <c r="I238" s="173"/>
      <c r="L238" s="169"/>
      <c r="M238" s="174"/>
      <c r="T238" s="175"/>
      <c r="AT238" s="170" t="s">
        <v>199</v>
      </c>
      <c r="AU238" s="170" t="s">
        <v>87</v>
      </c>
      <c r="AV238" s="14" t="s">
        <v>184</v>
      </c>
      <c r="AW238" s="14" t="s">
        <v>33</v>
      </c>
      <c r="AX238" s="14" t="s">
        <v>85</v>
      </c>
      <c r="AY238" s="170" t="s">
        <v>185</v>
      </c>
    </row>
    <row r="239" spans="2:65" s="1" customFormat="1" ht="16.5" customHeight="1" x14ac:dyDescent="0.2">
      <c r="B239" s="32"/>
      <c r="C239" s="136" t="s">
        <v>454</v>
      </c>
      <c r="D239" s="136" t="s">
        <v>191</v>
      </c>
      <c r="E239" s="137" t="s">
        <v>2092</v>
      </c>
      <c r="F239" s="138" t="s">
        <v>2093</v>
      </c>
      <c r="G239" s="139" t="s">
        <v>532</v>
      </c>
      <c r="H239" s="140">
        <v>4</v>
      </c>
      <c r="I239" s="141"/>
      <c r="J239" s="142">
        <f>ROUND(I239*H239,2)</f>
        <v>0</v>
      </c>
      <c r="K239" s="138" t="s">
        <v>195</v>
      </c>
      <c r="L239" s="32"/>
      <c r="M239" s="143" t="s">
        <v>1</v>
      </c>
      <c r="N239" s="144" t="s">
        <v>42</v>
      </c>
      <c r="P239" s="145">
        <f>O239*H239</f>
        <v>0</v>
      </c>
      <c r="Q239" s="145">
        <v>2.1350000000000001E-2</v>
      </c>
      <c r="R239" s="145">
        <f>Q239*H239</f>
        <v>8.5400000000000004E-2</v>
      </c>
      <c r="S239" s="145">
        <v>0</v>
      </c>
      <c r="T239" s="146">
        <f>S239*H239</f>
        <v>0</v>
      </c>
      <c r="AR239" s="147" t="s">
        <v>184</v>
      </c>
      <c r="AT239" s="147" t="s">
        <v>191</v>
      </c>
      <c r="AU239" s="147" t="s">
        <v>87</v>
      </c>
      <c r="AY239" s="17" t="s">
        <v>185</v>
      </c>
      <c r="BE239" s="148">
        <f>IF(N239="základní",J239,0)</f>
        <v>0</v>
      </c>
      <c r="BF239" s="148">
        <f>IF(N239="snížená",J239,0)</f>
        <v>0</v>
      </c>
      <c r="BG239" s="148">
        <f>IF(N239="zákl. přenesená",J239,0)</f>
        <v>0</v>
      </c>
      <c r="BH239" s="148">
        <f>IF(N239="sníž. přenesená",J239,0)</f>
        <v>0</v>
      </c>
      <c r="BI239" s="148">
        <f>IF(N239="nulová",J239,0)</f>
        <v>0</v>
      </c>
      <c r="BJ239" s="17" t="s">
        <v>85</v>
      </c>
      <c r="BK239" s="148">
        <f>ROUND(I239*H239,2)</f>
        <v>0</v>
      </c>
      <c r="BL239" s="17" t="s">
        <v>184</v>
      </c>
      <c r="BM239" s="147" t="s">
        <v>2094</v>
      </c>
    </row>
    <row r="240" spans="2:65" s="1" customFormat="1" ht="19.2" x14ac:dyDescent="0.2">
      <c r="B240" s="32"/>
      <c r="D240" s="149" t="s">
        <v>198</v>
      </c>
      <c r="F240" s="150" t="s">
        <v>2095</v>
      </c>
      <c r="I240" s="151"/>
      <c r="L240" s="32"/>
      <c r="M240" s="152"/>
      <c r="T240" s="56"/>
      <c r="AT240" s="17" t="s">
        <v>198</v>
      </c>
      <c r="AU240" s="17" t="s">
        <v>87</v>
      </c>
    </row>
    <row r="241" spans="2:65" s="12" customFormat="1" x14ac:dyDescent="0.2">
      <c r="B241" s="153"/>
      <c r="D241" s="149" t="s">
        <v>199</v>
      </c>
      <c r="E241" s="154" t="s">
        <v>1</v>
      </c>
      <c r="F241" s="155" t="s">
        <v>2089</v>
      </c>
      <c r="H241" s="154" t="s">
        <v>1</v>
      </c>
      <c r="I241" s="156"/>
      <c r="L241" s="153"/>
      <c r="M241" s="157"/>
      <c r="T241" s="158"/>
      <c r="AT241" s="154" t="s">
        <v>199</v>
      </c>
      <c r="AU241" s="154" t="s">
        <v>87</v>
      </c>
      <c r="AV241" s="12" t="s">
        <v>85</v>
      </c>
      <c r="AW241" s="12" t="s">
        <v>33</v>
      </c>
      <c r="AX241" s="12" t="s">
        <v>77</v>
      </c>
      <c r="AY241" s="154" t="s">
        <v>185</v>
      </c>
    </row>
    <row r="242" spans="2:65" s="13" customFormat="1" x14ac:dyDescent="0.2">
      <c r="B242" s="159"/>
      <c r="D242" s="149" t="s">
        <v>199</v>
      </c>
      <c r="E242" s="160" t="s">
        <v>1</v>
      </c>
      <c r="F242" s="161" t="s">
        <v>2096</v>
      </c>
      <c r="H242" s="162">
        <v>2</v>
      </c>
      <c r="I242" s="163"/>
      <c r="L242" s="159"/>
      <c r="M242" s="164"/>
      <c r="T242" s="165"/>
      <c r="AT242" s="160" t="s">
        <v>199</v>
      </c>
      <c r="AU242" s="160" t="s">
        <v>87</v>
      </c>
      <c r="AV242" s="13" t="s">
        <v>87</v>
      </c>
      <c r="AW242" s="13" t="s">
        <v>33</v>
      </c>
      <c r="AX242" s="13" t="s">
        <v>77</v>
      </c>
      <c r="AY242" s="160" t="s">
        <v>185</v>
      </c>
    </row>
    <row r="243" spans="2:65" s="13" customFormat="1" x14ac:dyDescent="0.2">
      <c r="B243" s="159"/>
      <c r="D243" s="149" t="s">
        <v>199</v>
      </c>
      <c r="E243" s="160" t="s">
        <v>1</v>
      </c>
      <c r="F243" s="161" t="s">
        <v>2097</v>
      </c>
      <c r="H243" s="162">
        <v>1</v>
      </c>
      <c r="I243" s="163"/>
      <c r="L243" s="159"/>
      <c r="M243" s="164"/>
      <c r="T243" s="165"/>
      <c r="AT243" s="160" t="s">
        <v>199</v>
      </c>
      <c r="AU243" s="160" t="s">
        <v>87</v>
      </c>
      <c r="AV243" s="13" t="s">
        <v>87</v>
      </c>
      <c r="AW243" s="13" t="s">
        <v>33</v>
      </c>
      <c r="AX243" s="13" t="s">
        <v>77</v>
      </c>
      <c r="AY243" s="160" t="s">
        <v>185</v>
      </c>
    </row>
    <row r="244" spans="2:65" s="13" customFormat="1" x14ac:dyDescent="0.2">
      <c r="B244" s="159"/>
      <c r="D244" s="149" t="s">
        <v>199</v>
      </c>
      <c r="E244" s="160" t="s">
        <v>1</v>
      </c>
      <c r="F244" s="161" t="s">
        <v>2098</v>
      </c>
      <c r="H244" s="162">
        <v>1</v>
      </c>
      <c r="I244" s="163"/>
      <c r="L244" s="159"/>
      <c r="M244" s="164"/>
      <c r="T244" s="165"/>
      <c r="AT244" s="160" t="s">
        <v>199</v>
      </c>
      <c r="AU244" s="160" t="s">
        <v>87</v>
      </c>
      <c r="AV244" s="13" t="s">
        <v>87</v>
      </c>
      <c r="AW244" s="13" t="s">
        <v>33</v>
      </c>
      <c r="AX244" s="13" t="s">
        <v>77</v>
      </c>
      <c r="AY244" s="160" t="s">
        <v>185</v>
      </c>
    </row>
    <row r="245" spans="2:65" s="14" customFormat="1" x14ac:dyDescent="0.2">
      <c r="B245" s="169"/>
      <c r="D245" s="149" t="s">
        <v>199</v>
      </c>
      <c r="E245" s="170" t="s">
        <v>1</v>
      </c>
      <c r="F245" s="171" t="s">
        <v>324</v>
      </c>
      <c r="H245" s="172">
        <v>4</v>
      </c>
      <c r="I245" s="173"/>
      <c r="L245" s="169"/>
      <c r="M245" s="174"/>
      <c r="T245" s="175"/>
      <c r="AT245" s="170" t="s">
        <v>199</v>
      </c>
      <c r="AU245" s="170" t="s">
        <v>87</v>
      </c>
      <c r="AV245" s="14" t="s">
        <v>184</v>
      </c>
      <c r="AW245" s="14" t="s">
        <v>33</v>
      </c>
      <c r="AX245" s="14" t="s">
        <v>85</v>
      </c>
      <c r="AY245" s="170" t="s">
        <v>185</v>
      </c>
    </row>
    <row r="246" spans="2:65" s="1" customFormat="1" ht="16.5" customHeight="1" x14ac:dyDescent="0.2">
      <c r="B246" s="32"/>
      <c r="C246" s="136" t="s">
        <v>463</v>
      </c>
      <c r="D246" s="136" t="s">
        <v>191</v>
      </c>
      <c r="E246" s="137" t="s">
        <v>2099</v>
      </c>
      <c r="F246" s="138" t="s">
        <v>2100</v>
      </c>
      <c r="G246" s="139" t="s">
        <v>532</v>
      </c>
      <c r="H246" s="140">
        <v>1</v>
      </c>
      <c r="I246" s="141"/>
      <c r="J246" s="142">
        <f>ROUND(I246*H246,2)</f>
        <v>0</v>
      </c>
      <c r="K246" s="138" t="s">
        <v>195</v>
      </c>
      <c r="L246" s="32"/>
      <c r="M246" s="143" t="s">
        <v>1</v>
      </c>
      <c r="N246" s="144" t="s">
        <v>42</v>
      </c>
      <c r="P246" s="145">
        <f>O246*H246</f>
        <v>0</v>
      </c>
      <c r="Q246" s="145">
        <v>2.989E-2</v>
      </c>
      <c r="R246" s="145">
        <f>Q246*H246</f>
        <v>2.989E-2</v>
      </c>
      <c r="S246" s="145">
        <v>0</v>
      </c>
      <c r="T246" s="146">
        <f>S246*H246</f>
        <v>0</v>
      </c>
      <c r="AR246" s="147" t="s">
        <v>184</v>
      </c>
      <c r="AT246" s="147" t="s">
        <v>191</v>
      </c>
      <c r="AU246" s="147" t="s">
        <v>87</v>
      </c>
      <c r="AY246" s="17" t="s">
        <v>185</v>
      </c>
      <c r="BE246" s="148">
        <f>IF(N246="základní",J246,0)</f>
        <v>0</v>
      </c>
      <c r="BF246" s="148">
        <f>IF(N246="snížená",J246,0)</f>
        <v>0</v>
      </c>
      <c r="BG246" s="148">
        <f>IF(N246="zákl. přenesená",J246,0)</f>
        <v>0</v>
      </c>
      <c r="BH246" s="148">
        <f>IF(N246="sníž. přenesená",J246,0)</f>
        <v>0</v>
      </c>
      <c r="BI246" s="148">
        <f>IF(N246="nulová",J246,0)</f>
        <v>0</v>
      </c>
      <c r="BJ246" s="17" t="s">
        <v>85</v>
      </c>
      <c r="BK246" s="148">
        <f>ROUND(I246*H246,2)</f>
        <v>0</v>
      </c>
      <c r="BL246" s="17" t="s">
        <v>184</v>
      </c>
      <c r="BM246" s="147" t="s">
        <v>2101</v>
      </c>
    </row>
    <row r="247" spans="2:65" s="1" customFormat="1" ht="19.2" x14ac:dyDescent="0.2">
      <c r="B247" s="32"/>
      <c r="D247" s="149" t="s">
        <v>198</v>
      </c>
      <c r="F247" s="150" t="s">
        <v>2102</v>
      </c>
      <c r="I247" s="151"/>
      <c r="L247" s="32"/>
      <c r="M247" s="152"/>
      <c r="T247" s="56"/>
      <c r="AT247" s="17" t="s">
        <v>198</v>
      </c>
      <c r="AU247" s="17" t="s">
        <v>87</v>
      </c>
    </row>
    <row r="248" spans="2:65" s="12" customFormat="1" x14ac:dyDescent="0.2">
      <c r="B248" s="153"/>
      <c r="D248" s="149" t="s">
        <v>199</v>
      </c>
      <c r="E248" s="154" t="s">
        <v>1</v>
      </c>
      <c r="F248" s="155" t="s">
        <v>2089</v>
      </c>
      <c r="H248" s="154" t="s">
        <v>1</v>
      </c>
      <c r="I248" s="156"/>
      <c r="L248" s="153"/>
      <c r="M248" s="157"/>
      <c r="T248" s="158"/>
      <c r="AT248" s="154" t="s">
        <v>199</v>
      </c>
      <c r="AU248" s="154" t="s">
        <v>87</v>
      </c>
      <c r="AV248" s="12" t="s">
        <v>85</v>
      </c>
      <c r="AW248" s="12" t="s">
        <v>33</v>
      </c>
      <c r="AX248" s="12" t="s">
        <v>77</v>
      </c>
      <c r="AY248" s="154" t="s">
        <v>185</v>
      </c>
    </row>
    <row r="249" spans="2:65" s="13" customFormat="1" x14ac:dyDescent="0.2">
      <c r="B249" s="159"/>
      <c r="D249" s="149" t="s">
        <v>199</v>
      </c>
      <c r="E249" s="160" t="s">
        <v>1</v>
      </c>
      <c r="F249" s="161" t="s">
        <v>2103</v>
      </c>
      <c r="H249" s="162">
        <v>1</v>
      </c>
      <c r="I249" s="163"/>
      <c r="L249" s="159"/>
      <c r="M249" s="164"/>
      <c r="T249" s="165"/>
      <c r="AT249" s="160" t="s">
        <v>199</v>
      </c>
      <c r="AU249" s="160" t="s">
        <v>87</v>
      </c>
      <c r="AV249" s="13" t="s">
        <v>87</v>
      </c>
      <c r="AW249" s="13" t="s">
        <v>33</v>
      </c>
      <c r="AX249" s="13" t="s">
        <v>85</v>
      </c>
      <c r="AY249" s="160" t="s">
        <v>185</v>
      </c>
    </row>
    <row r="250" spans="2:65" s="1" customFormat="1" ht="16.5" customHeight="1" x14ac:dyDescent="0.2">
      <c r="B250" s="32"/>
      <c r="C250" s="136" t="s">
        <v>480</v>
      </c>
      <c r="D250" s="136" t="s">
        <v>191</v>
      </c>
      <c r="E250" s="137" t="s">
        <v>1098</v>
      </c>
      <c r="F250" s="138" t="s">
        <v>1099</v>
      </c>
      <c r="G250" s="139" t="s">
        <v>382</v>
      </c>
      <c r="H250" s="140">
        <v>29.57</v>
      </c>
      <c r="I250" s="141"/>
      <c r="J250" s="142">
        <f>ROUND(I250*H250,2)</f>
        <v>0</v>
      </c>
      <c r="K250" s="138" t="s">
        <v>195</v>
      </c>
      <c r="L250" s="32"/>
      <c r="M250" s="143" t="s">
        <v>1</v>
      </c>
      <c r="N250" s="144" t="s">
        <v>42</v>
      </c>
      <c r="P250" s="145">
        <f>O250*H250</f>
        <v>0</v>
      </c>
      <c r="Q250" s="145">
        <v>0</v>
      </c>
      <c r="R250" s="145">
        <f>Q250*H250</f>
        <v>0</v>
      </c>
      <c r="S250" s="145">
        <v>0</v>
      </c>
      <c r="T250" s="146">
        <f>S250*H250</f>
        <v>0</v>
      </c>
      <c r="AR250" s="147" t="s">
        <v>184</v>
      </c>
      <c r="AT250" s="147" t="s">
        <v>191</v>
      </c>
      <c r="AU250" s="147" t="s">
        <v>87</v>
      </c>
      <c r="AY250" s="17" t="s">
        <v>185</v>
      </c>
      <c r="BE250" s="148">
        <f>IF(N250="základní",J250,0)</f>
        <v>0</v>
      </c>
      <c r="BF250" s="148">
        <f>IF(N250="snížená",J250,0)</f>
        <v>0</v>
      </c>
      <c r="BG250" s="148">
        <f>IF(N250="zákl. přenesená",J250,0)</f>
        <v>0</v>
      </c>
      <c r="BH250" s="148">
        <f>IF(N250="sníž. přenesená",J250,0)</f>
        <v>0</v>
      </c>
      <c r="BI250" s="148">
        <f>IF(N250="nulová",J250,0)</f>
        <v>0</v>
      </c>
      <c r="BJ250" s="17" t="s">
        <v>85</v>
      </c>
      <c r="BK250" s="148">
        <f>ROUND(I250*H250,2)</f>
        <v>0</v>
      </c>
      <c r="BL250" s="17" t="s">
        <v>184</v>
      </c>
      <c r="BM250" s="147" t="s">
        <v>2104</v>
      </c>
    </row>
    <row r="251" spans="2:65" s="1" customFormat="1" x14ac:dyDescent="0.2">
      <c r="B251" s="32"/>
      <c r="D251" s="149" t="s">
        <v>198</v>
      </c>
      <c r="F251" s="150" t="s">
        <v>1101</v>
      </c>
      <c r="I251" s="151"/>
      <c r="L251" s="32"/>
      <c r="M251" s="152"/>
      <c r="T251" s="56"/>
      <c r="AT251" s="17" t="s">
        <v>198</v>
      </c>
      <c r="AU251" s="17" t="s">
        <v>87</v>
      </c>
    </row>
    <row r="252" spans="2:65" s="12" customFormat="1" x14ac:dyDescent="0.2">
      <c r="B252" s="153"/>
      <c r="D252" s="149" t="s">
        <v>199</v>
      </c>
      <c r="E252" s="154" t="s">
        <v>1</v>
      </c>
      <c r="F252" s="155" t="s">
        <v>1102</v>
      </c>
      <c r="H252" s="154" t="s">
        <v>1</v>
      </c>
      <c r="I252" s="156"/>
      <c r="L252" s="153"/>
      <c r="M252" s="157"/>
      <c r="T252" s="158"/>
      <c r="AT252" s="154" t="s">
        <v>199</v>
      </c>
      <c r="AU252" s="154" t="s">
        <v>87</v>
      </c>
      <c r="AV252" s="12" t="s">
        <v>85</v>
      </c>
      <c r="AW252" s="12" t="s">
        <v>33</v>
      </c>
      <c r="AX252" s="12" t="s">
        <v>77</v>
      </c>
      <c r="AY252" s="154" t="s">
        <v>185</v>
      </c>
    </row>
    <row r="253" spans="2:65" s="13" customFormat="1" x14ac:dyDescent="0.2">
      <c r="B253" s="159"/>
      <c r="D253" s="149" t="s">
        <v>199</v>
      </c>
      <c r="E253" s="160" t="s">
        <v>1</v>
      </c>
      <c r="F253" s="161" t="s">
        <v>2105</v>
      </c>
      <c r="H253" s="162">
        <v>29.57</v>
      </c>
      <c r="I253" s="163"/>
      <c r="L253" s="159"/>
      <c r="M253" s="164"/>
      <c r="T253" s="165"/>
      <c r="AT253" s="160" t="s">
        <v>199</v>
      </c>
      <c r="AU253" s="160" t="s">
        <v>87</v>
      </c>
      <c r="AV253" s="13" t="s">
        <v>87</v>
      </c>
      <c r="AW253" s="13" t="s">
        <v>33</v>
      </c>
      <c r="AX253" s="13" t="s">
        <v>85</v>
      </c>
      <c r="AY253" s="160" t="s">
        <v>185</v>
      </c>
    </row>
    <row r="254" spans="2:65" s="11" customFormat="1" ht="22.95" customHeight="1" x14ac:dyDescent="0.25">
      <c r="B254" s="124"/>
      <c r="D254" s="125" t="s">
        <v>76</v>
      </c>
      <c r="E254" s="134" t="s">
        <v>207</v>
      </c>
      <c r="F254" s="134" t="s">
        <v>1107</v>
      </c>
      <c r="I254" s="127"/>
      <c r="J254" s="135">
        <f>BK254</f>
        <v>0</v>
      </c>
      <c r="L254" s="124"/>
      <c r="M254" s="129"/>
      <c r="P254" s="130">
        <f>SUM(P255:P269)</f>
        <v>0</v>
      </c>
      <c r="R254" s="130">
        <f>SUM(R255:R269)</f>
        <v>0.73612000000000011</v>
      </c>
      <c r="T254" s="131">
        <f>SUM(T255:T269)</f>
        <v>0</v>
      </c>
      <c r="AR254" s="125" t="s">
        <v>85</v>
      </c>
      <c r="AT254" s="132" t="s">
        <v>76</v>
      </c>
      <c r="AU254" s="132" t="s">
        <v>85</v>
      </c>
      <c r="AY254" s="125" t="s">
        <v>185</v>
      </c>
      <c r="BK254" s="133">
        <f>SUM(BK255:BK269)</f>
        <v>0</v>
      </c>
    </row>
    <row r="255" spans="2:65" s="1" customFormat="1" ht="21.75" customHeight="1" x14ac:dyDescent="0.2">
      <c r="B255" s="32"/>
      <c r="C255" s="136" t="s">
        <v>492</v>
      </c>
      <c r="D255" s="136" t="s">
        <v>191</v>
      </c>
      <c r="E255" s="137" t="s">
        <v>2106</v>
      </c>
      <c r="F255" s="138" t="s">
        <v>2107</v>
      </c>
      <c r="G255" s="139" t="s">
        <v>382</v>
      </c>
      <c r="H255" s="140">
        <v>0.27500000000000002</v>
      </c>
      <c r="I255" s="141"/>
      <c r="J255" s="142">
        <f>ROUND(I255*H255,2)</f>
        <v>0</v>
      </c>
      <c r="K255" s="138" t="s">
        <v>195</v>
      </c>
      <c r="L255" s="32"/>
      <c r="M255" s="143" t="s">
        <v>1</v>
      </c>
      <c r="N255" s="144" t="s">
        <v>42</v>
      </c>
      <c r="P255" s="145">
        <f>O255*H255</f>
        <v>0</v>
      </c>
      <c r="Q255" s="145">
        <v>2.6768000000000001</v>
      </c>
      <c r="R255" s="145">
        <f>Q255*H255</f>
        <v>0.73612000000000011</v>
      </c>
      <c r="S255" s="145">
        <v>0</v>
      </c>
      <c r="T255" s="146">
        <f>S255*H255</f>
        <v>0</v>
      </c>
      <c r="AR255" s="147" t="s">
        <v>184</v>
      </c>
      <c r="AT255" s="147" t="s">
        <v>191</v>
      </c>
      <c r="AU255" s="147" t="s">
        <v>87</v>
      </c>
      <c r="AY255" s="17" t="s">
        <v>185</v>
      </c>
      <c r="BE255" s="148">
        <f>IF(N255="základní",J255,0)</f>
        <v>0</v>
      </c>
      <c r="BF255" s="148">
        <f>IF(N255="snížená",J255,0)</f>
        <v>0</v>
      </c>
      <c r="BG255" s="148">
        <f>IF(N255="zákl. přenesená",J255,0)</f>
        <v>0</v>
      </c>
      <c r="BH255" s="148">
        <f>IF(N255="sníž. přenesená",J255,0)</f>
        <v>0</v>
      </c>
      <c r="BI255" s="148">
        <f>IF(N255="nulová",J255,0)</f>
        <v>0</v>
      </c>
      <c r="BJ255" s="17" t="s">
        <v>85</v>
      </c>
      <c r="BK255" s="148">
        <f>ROUND(I255*H255,2)</f>
        <v>0</v>
      </c>
      <c r="BL255" s="17" t="s">
        <v>184</v>
      </c>
      <c r="BM255" s="147" t="s">
        <v>2108</v>
      </c>
    </row>
    <row r="256" spans="2:65" s="1" customFormat="1" ht="19.2" x14ac:dyDescent="0.2">
      <c r="B256" s="32"/>
      <c r="D256" s="149" t="s">
        <v>198</v>
      </c>
      <c r="F256" s="150" t="s">
        <v>2109</v>
      </c>
      <c r="I256" s="151"/>
      <c r="L256" s="32"/>
      <c r="M256" s="152"/>
      <c r="T256" s="56"/>
      <c r="AT256" s="17" t="s">
        <v>198</v>
      </c>
      <c r="AU256" s="17" t="s">
        <v>87</v>
      </c>
    </row>
    <row r="257" spans="2:65" s="12" customFormat="1" x14ac:dyDescent="0.2">
      <c r="B257" s="153"/>
      <c r="D257" s="149" t="s">
        <v>199</v>
      </c>
      <c r="E257" s="154" t="s">
        <v>1</v>
      </c>
      <c r="F257" s="155" t="s">
        <v>2110</v>
      </c>
      <c r="H257" s="154" t="s">
        <v>1</v>
      </c>
      <c r="I257" s="156"/>
      <c r="L257" s="153"/>
      <c r="M257" s="157"/>
      <c r="T257" s="158"/>
      <c r="AT257" s="154" t="s">
        <v>199</v>
      </c>
      <c r="AU257" s="154" t="s">
        <v>87</v>
      </c>
      <c r="AV257" s="12" t="s">
        <v>85</v>
      </c>
      <c r="AW257" s="12" t="s">
        <v>33</v>
      </c>
      <c r="AX257" s="12" t="s">
        <v>77</v>
      </c>
      <c r="AY257" s="154" t="s">
        <v>185</v>
      </c>
    </row>
    <row r="258" spans="2:65" s="13" customFormat="1" x14ac:dyDescent="0.2">
      <c r="B258" s="159"/>
      <c r="D258" s="149" t="s">
        <v>199</v>
      </c>
      <c r="E258" s="160" t="s">
        <v>1</v>
      </c>
      <c r="F258" s="161" t="s">
        <v>2111</v>
      </c>
      <c r="H258" s="162">
        <v>0.32</v>
      </c>
      <c r="I258" s="163"/>
      <c r="L258" s="159"/>
      <c r="M258" s="164"/>
      <c r="T258" s="165"/>
      <c r="AT258" s="160" t="s">
        <v>199</v>
      </c>
      <c r="AU258" s="160" t="s">
        <v>87</v>
      </c>
      <c r="AV258" s="13" t="s">
        <v>87</v>
      </c>
      <c r="AW258" s="13" t="s">
        <v>33</v>
      </c>
      <c r="AX258" s="13" t="s">
        <v>77</v>
      </c>
      <c r="AY258" s="160" t="s">
        <v>185</v>
      </c>
    </row>
    <row r="259" spans="2:65" s="13" customFormat="1" x14ac:dyDescent="0.2">
      <c r="B259" s="159"/>
      <c r="D259" s="149" t="s">
        <v>199</v>
      </c>
      <c r="E259" s="160" t="s">
        <v>1</v>
      </c>
      <c r="F259" s="161" t="s">
        <v>2112</v>
      </c>
      <c r="H259" s="162">
        <v>-4.4999999999999998E-2</v>
      </c>
      <c r="I259" s="163"/>
      <c r="L259" s="159"/>
      <c r="M259" s="164"/>
      <c r="T259" s="165"/>
      <c r="AT259" s="160" t="s">
        <v>199</v>
      </c>
      <c r="AU259" s="160" t="s">
        <v>87</v>
      </c>
      <c r="AV259" s="13" t="s">
        <v>87</v>
      </c>
      <c r="AW259" s="13" t="s">
        <v>33</v>
      </c>
      <c r="AX259" s="13" t="s">
        <v>77</v>
      </c>
      <c r="AY259" s="160" t="s">
        <v>185</v>
      </c>
    </row>
    <row r="260" spans="2:65" s="14" customFormat="1" x14ac:dyDescent="0.2">
      <c r="B260" s="169"/>
      <c r="D260" s="149" t="s">
        <v>199</v>
      </c>
      <c r="E260" s="170" t="s">
        <v>1</v>
      </c>
      <c r="F260" s="171" t="s">
        <v>324</v>
      </c>
      <c r="H260" s="172">
        <v>0.27500000000000002</v>
      </c>
      <c r="I260" s="173"/>
      <c r="L260" s="169"/>
      <c r="M260" s="174"/>
      <c r="T260" s="175"/>
      <c r="AT260" s="170" t="s">
        <v>199</v>
      </c>
      <c r="AU260" s="170" t="s">
        <v>87</v>
      </c>
      <c r="AV260" s="14" t="s">
        <v>184</v>
      </c>
      <c r="AW260" s="14" t="s">
        <v>33</v>
      </c>
      <c r="AX260" s="14" t="s">
        <v>85</v>
      </c>
      <c r="AY260" s="170" t="s">
        <v>185</v>
      </c>
    </row>
    <row r="261" spans="2:65" s="1" customFormat="1" ht="16.5" customHeight="1" x14ac:dyDescent="0.2">
      <c r="B261" s="32"/>
      <c r="C261" s="136" t="s">
        <v>497</v>
      </c>
      <c r="D261" s="136" t="s">
        <v>191</v>
      </c>
      <c r="E261" s="137" t="s">
        <v>2113</v>
      </c>
      <c r="F261" s="138" t="s">
        <v>2114</v>
      </c>
      <c r="G261" s="139" t="s">
        <v>382</v>
      </c>
      <c r="H261" s="140">
        <v>0.64</v>
      </c>
      <c r="I261" s="141"/>
      <c r="J261" s="142">
        <f>ROUND(I261*H261,2)</f>
        <v>0</v>
      </c>
      <c r="K261" s="138" t="s">
        <v>195</v>
      </c>
      <c r="L261" s="32"/>
      <c r="M261" s="143" t="s">
        <v>1</v>
      </c>
      <c r="N261" s="144" t="s">
        <v>42</v>
      </c>
      <c r="P261" s="145">
        <f>O261*H261</f>
        <v>0</v>
      </c>
      <c r="Q261" s="145">
        <v>0</v>
      </c>
      <c r="R261" s="145">
        <f>Q261*H261</f>
        <v>0</v>
      </c>
      <c r="S261" s="145">
        <v>0</v>
      </c>
      <c r="T261" s="146">
        <f>S261*H261</f>
        <v>0</v>
      </c>
      <c r="AR261" s="147" t="s">
        <v>184</v>
      </c>
      <c r="AT261" s="147" t="s">
        <v>191</v>
      </c>
      <c r="AU261" s="147" t="s">
        <v>87</v>
      </c>
      <c r="AY261" s="17" t="s">
        <v>185</v>
      </c>
      <c r="BE261" s="148">
        <f>IF(N261="základní",J261,0)</f>
        <v>0</v>
      </c>
      <c r="BF261" s="148">
        <f>IF(N261="snížená",J261,0)</f>
        <v>0</v>
      </c>
      <c r="BG261" s="148">
        <f>IF(N261="zákl. přenesená",J261,0)</f>
        <v>0</v>
      </c>
      <c r="BH261" s="148">
        <f>IF(N261="sníž. přenesená",J261,0)</f>
        <v>0</v>
      </c>
      <c r="BI261" s="148">
        <f>IF(N261="nulová",J261,0)</f>
        <v>0</v>
      </c>
      <c r="BJ261" s="17" t="s">
        <v>85</v>
      </c>
      <c r="BK261" s="148">
        <f>ROUND(I261*H261,2)</f>
        <v>0</v>
      </c>
      <c r="BL261" s="17" t="s">
        <v>184</v>
      </c>
      <c r="BM261" s="147" t="s">
        <v>2115</v>
      </c>
    </row>
    <row r="262" spans="2:65" s="1" customFormat="1" ht="19.2" x14ac:dyDescent="0.2">
      <c r="B262" s="32"/>
      <c r="D262" s="149" t="s">
        <v>198</v>
      </c>
      <c r="F262" s="150" t="s">
        <v>2116</v>
      </c>
      <c r="I262" s="151"/>
      <c r="L262" s="32"/>
      <c r="M262" s="152"/>
      <c r="T262" s="56"/>
      <c r="AT262" s="17" t="s">
        <v>198</v>
      </c>
      <c r="AU262" s="17" t="s">
        <v>87</v>
      </c>
    </row>
    <row r="263" spans="2:65" s="13" customFormat="1" x14ac:dyDescent="0.2">
      <c r="B263" s="159"/>
      <c r="D263" s="149" t="s">
        <v>199</v>
      </c>
      <c r="E263" s="160" t="s">
        <v>1</v>
      </c>
      <c r="F263" s="161" t="s">
        <v>2117</v>
      </c>
      <c r="H263" s="162">
        <v>0.64</v>
      </c>
      <c r="I263" s="163"/>
      <c r="L263" s="159"/>
      <c r="M263" s="164"/>
      <c r="T263" s="165"/>
      <c r="AT263" s="160" t="s">
        <v>199</v>
      </c>
      <c r="AU263" s="160" t="s">
        <v>87</v>
      </c>
      <c r="AV263" s="13" t="s">
        <v>87</v>
      </c>
      <c r="AW263" s="13" t="s">
        <v>33</v>
      </c>
      <c r="AX263" s="13" t="s">
        <v>85</v>
      </c>
      <c r="AY263" s="160" t="s">
        <v>185</v>
      </c>
    </row>
    <row r="264" spans="2:65" s="1" customFormat="1" ht="16.5" customHeight="1" x14ac:dyDescent="0.2">
      <c r="B264" s="32"/>
      <c r="C264" s="136" t="s">
        <v>506</v>
      </c>
      <c r="D264" s="136" t="s">
        <v>191</v>
      </c>
      <c r="E264" s="137" t="s">
        <v>2118</v>
      </c>
      <c r="F264" s="138" t="s">
        <v>2119</v>
      </c>
      <c r="G264" s="139" t="s">
        <v>365</v>
      </c>
      <c r="H264" s="140">
        <v>0.8</v>
      </c>
      <c r="I264" s="141"/>
      <c r="J264" s="142">
        <f>ROUND(I264*H264,2)</f>
        <v>0</v>
      </c>
      <c r="K264" s="138" t="s">
        <v>195</v>
      </c>
      <c r="L264" s="32"/>
      <c r="M264" s="143" t="s">
        <v>1</v>
      </c>
      <c r="N264" s="144" t="s">
        <v>42</v>
      </c>
      <c r="P264" s="145">
        <f>O264*H264</f>
        <v>0</v>
      </c>
      <c r="Q264" s="145">
        <v>0</v>
      </c>
      <c r="R264" s="145">
        <f>Q264*H264</f>
        <v>0</v>
      </c>
      <c r="S264" s="145">
        <v>0</v>
      </c>
      <c r="T264" s="146">
        <f>S264*H264</f>
        <v>0</v>
      </c>
      <c r="AR264" s="147" t="s">
        <v>184</v>
      </c>
      <c r="AT264" s="147" t="s">
        <v>191</v>
      </c>
      <c r="AU264" s="147" t="s">
        <v>87</v>
      </c>
      <c r="AY264" s="17" t="s">
        <v>185</v>
      </c>
      <c r="BE264" s="148">
        <f>IF(N264="základní",J264,0)</f>
        <v>0</v>
      </c>
      <c r="BF264" s="148">
        <f>IF(N264="snížená",J264,0)</f>
        <v>0</v>
      </c>
      <c r="BG264" s="148">
        <f>IF(N264="zákl. přenesená",J264,0)</f>
        <v>0</v>
      </c>
      <c r="BH264" s="148">
        <f>IF(N264="sníž. přenesená",J264,0)</f>
        <v>0</v>
      </c>
      <c r="BI264" s="148">
        <f>IF(N264="nulová",J264,0)</f>
        <v>0</v>
      </c>
      <c r="BJ264" s="17" t="s">
        <v>85</v>
      </c>
      <c r="BK264" s="148">
        <f>ROUND(I264*H264,2)</f>
        <v>0</v>
      </c>
      <c r="BL264" s="17" t="s">
        <v>184</v>
      </c>
      <c r="BM264" s="147" t="s">
        <v>2120</v>
      </c>
    </row>
    <row r="265" spans="2:65" s="1" customFormat="1" ht="19.2" x14ac:dyDescent="0.2">
      <c r="B265" s="32"/>
      <c r="D265" s="149" t="s">
        <v>198</v>
      </c>
      <c r="F265" s="150" t="s">
        <v>2121</v>
      </c>
      <c r="I265" s="151"/>
      <c r="L265" s="32"/>
      <c r="M265" s="152"/>
      <c r="T265" s="56"/>
      <c r="AT265" s="17" t="s">
        <v>198</v>
      </c>
      <c r="AU265" s="17" t="s">
        <v>87</v>
      </c>
    </row>
    <row r="266" spans="2:65" s="13" customFormat="1" x14ac:dyDescent="0.2">
      <c r="B266" s="159"/>
      <c r="D266" s="149" t="s">
        <v>199</v>
      </c>
      <c r="E266" s="160" t="s">
        <v>1</v>
      </c>
      <c r="F266" s="161" t="s">
        <v>2122</v>
      </c>
      <c r="H266" s="162">
        <v>0.8</v>
      </c>
      <c r="I266" s="163"/>
      <c r="L266" s="159"/>
      <c r="M266" s="164"/>
      <c r="T266" s="165"/>
      <c r="AT266" s="160" t="s">
        <v>199</v>
      </c>
      <c r="AU266" s="160" t="s">
        <v>87</v>
      </c>
      <c r="AV266" s="13" t="s">
        <v>87</v>
      </c>
      <c r="AW266" s="13" t="s">
        <v>33</v>
      </c>
      <c r="AX266" s="13" t="s">
        <v>85</v>
      </c>
      <c r="AY266" s="160" t="s">
        <v>185</v>
      </c>
    </row>
    <row r="267" spans="2:65" s="1" customFormat="1" ht="16.5" customHeight="1" x14ac:dyDescent="0.2">
      <c r="B267" s="32"/>
      <c r="C267" s="136" t="s">
        <v>514</v>
      </c>
      <c r="D267" s="136" t="s">
        <v>191</v>
      </c>
      <c r="E267" s="137" t="s">
        <v>1816</v>
      </c>
      <c r="F267" s="138" t="s">
        <v>1817</v>
      </c>
      <c r="G267" s="139" t="s">
        <v>365</v>
      </c>
      <c r="H267" s="140">
        <v>176</v>
      </c>
      <c r="I267" s="141"/>
      <c r="J267" s="142">
        <f>ROUND(I267*H267,2)</f>
        <v>0</v>
      </c>
      <c r="K267" s="138" t="s">
        <v>195</v>
      </c>
      <c r="L267" s="32"/>
      <c r="M267" s="143" t="s">
        <v>1</v>
      </c>
      <c r="N267" s="144" t="s">
        <v>42</v>
      </c>
      <c r="P267" s="145">
        <f>O267*H267</f>
        <v>0</v>
      </c>
      <c r="Q267" s="145">
        <v>0</v>
      </c>
      <c r="R267" s="145">
        <f>Q267*H267</f>
        <v>0</v>
      </c>
      <c r="S267" s="145">
        <v>0</v>
      </c>
      <c r="T267" s="146">
        <f>S267*H267</f>
        <v>0</v>
      </c>
      <c r="AR267" s="147" t="s">
        <v>184</v>
      </c>
      <c r="AT267" s="147" t="s">
        <v>191</v>
      </c>
      <c r="AU267" s="147" t="s">
        <v>87</v>
      </c>
      <c r="AY267" s="17" t="s">
        <v>185</v>
      </c>
      <c r="BE267" s="148">
        <f>IF(N267="základní",J267,0)</f>
        <v>0</v>
      </c>
      <c r="BF267" s="148">
        <f>IF(N267="snížená",J267,0)</f>
        <v>0</v>
      </c>
      <c r="BG267" s="148">
        <f>IF(N267="zákl. přenesená",J267,0)</f>
        <v>0</v>
      </c>
      <c r="BH267" s="148">
        <f>IF(N267="sníž. přenesená",J267,0)</f>
        <v>0</v>
      </c>
      <c r="BI267" s="148">
        <f>IF(N267="nulová",J267,0)</f>
        <v>0</v>
      </c>
      <c r="BJ267" s="17" t="s">
        <v>85</v>
      </c>
      <c r="BK267" s="148">
        <f>ROUND(I267*H267,2)</f>
        <v>0</v>
      </c>
      <c r="BL267" s="17" t="s">
        <v>184</v>
      </c>
      <c r="BM267" s="147" t="s">
        <v>1818</v>
      </c>
    </row>
    <row r="268" spans="2:65" s="1" customFormat="1" x14ac:dyDescent="0.2">
      <c r="B268" s="32"/>
      <c r="D268" s="149" t="s">
        <v>198</v>
      </c>
      <c r="F268" s="150" t="s">
        <v>1819</v>
      </c>
      <c r="I268" s="151"/>
      <c r="L268" s="32"/>
      <c r="M268" s="152"/>
      <c r="T268" s="56"/>
      <c r="AT268" s="17" t="s">
        <v>198</v>
      </c>
      <c r="AU268" s="17" t="s">
        <v>87</v>
      </c>
    </row>
    <row r="269" spans="2:65" s="13" customFormat="1" x14ac:dyDescent="0.2">
      <c r="B269" s="159"/>
      <c r="D269" s="149" t="s">
        <v>199</v>
      </c>
      <c r="E269" s="160" t="s">
        <v>1</v>
      </c>
      <c r="F269" s="161" t="s">
        <v>2123</v>
      </c>
      <c r="H269" s="162">
        <v>176</v>
      </c>
      <c r="I269" s="163"/>
      <c r="L269" s="159"/>
      <c r="M269" s="164"/>
      <c r="T269" s="165"/>
      <c r="AT269" s="160" t="s">
        <v>199</v>
      </c>
      <c r="AU269" s="160" t="s">
        <v>87</v>
      </c>
      <c r="AV269" s="13" t="s">
        <v>87</v>
      </c>
      <c r="AW269" s="13" t="s">
        <v>33</v>
      </c>
      <c r="AX269" s="13" t="s">
        <v>85</v>
      </c>
      <c r="AY269" s="160" t="s">
        <v>185</v>
      </c>
    </row>
    <row r="270" spans="2:65" s="11" customFormat="1" ht="22.95" customHeight="1" x14ac:dyDescent="0.25">
      <c r="B270" s="124"/>
      <c r="D270" s="125" t="s">
        <v>76</v>
      </c>
      <c r="E270" s="134" t="s">
        <v>184</v>
      </c>
      <c r="F270" s="134" t="s">
        <v>521</v>
      </c>
      <c r="I270" s="127"/>
      <c r="J270" s="135">
        <f>BK270</f>
        <v>0</v>
      </c>
      <c r="L270" s="124"/>
      <c r="M270" s="129"/>
      <c r="P270" s="130">
        <f>SUM(P271:P286)</f>
        <v>0</v>
      </c>
      <c r="R270" s="130">
        <f>SUM(R271:R286)</f>
        <v>1.0573600000000001</v>
      </c>
      <c r="T270" s="131">
        <f>SUM(T271:T286)</f>
        <v>0</v>
      </c>
      <c r="AR270" s="125" t="s">
        <v>85</v>
      </c>
      <c r="AT270" s="132" t="s">
        <v>76</v>
      </c>
      <c r="AU270" s="132" t="s">
        <v>85</v>
      </c>
      <c r="AY270" s="125" t="s">
        <v>185</v>
      </c>
      <c r="BK270" s="133">
        <f>SUM(BK271:BK286)</f>
        <v>0</v>
      </c>
    </row>
    <row r="271" spans="2:65" s="1" customFormat="1" ht="16.5" customHeight="1" x14ac:dyDescent="0.2">
      <c r="B271" s="32"/>
      <c r="C271" s="136" t="s">
        <v>522</v>
      </c>
      <c r="D271" s="136" t="s">
        <v>191</v>
      </c>
      <c r="E271" s="137" t="s">
        <v>523</v>
      </c>
      <c r="F271" s="138" t="s">
        <v>524</v>
      </c>
      <c r="G271" s="139" t="s">
        <v>382</v>
      </c>
      <c r="H271" s="140">
        <v>17.975999999999999</v>
      </c>
      <c r="I271" s="141"/>
      <c r="J271" s="142">
        <f>ROUND(I271*H271,2)</f>
        <v>0</v>
      </c>
      <c r="K271" s="138" t="s">
        <v>195</v>
      </c>
      <c r="L271" s="32"/>
      <c r="M271" s="143" t="s">
        <v>1</v>
      </c>
      <c r="N271" s="144" t="s">
        <v>42</v>
      </c>
      <c r="P271" s="145">
        <f>O271*H271</f>
        <v>0</v>
      </c>
      <c r="Q271" s="145">
        <v>0</v>
      </c>
      <c r="R271" s="145">
        <f>Q271*H271</f>
        <v>0</v>
      </c>
      <c r="S271" s="145">
        <v>0</v>
      </c>
      <c r="T271" s="146">
        <f>S271*H271</f>
        <v>0</v>
      </c>
      <c r="AR271" s="147" t="s">
        <v>184</v>
      </c>
      <c r="AT271" s="147" t="s">
        <v>191</v>
      </c>
      <c r="AU271" s="147" t="s">
        <v>87</v>
      </c>
      <c r="AY271" s="17" t="s">
        <v>185</v>
      </c>
      <c r="BE271" s="148">
        <f>IF(N271="základní",J271,0)</f>
        <v>0</v>
      </c>
      <c r="BF271" s="148">
        <f>IF(N271="snížená",J271,0)</f>
        <v>0</v>
      </c>
      <c r="BG271" s="148">
        <f>IF(N271="zákl. přenesená",J271,0)</f>
        <v>0</v>
      </c>
      <c r="BH271" s="148">
        <f>IF(N271="sníž. přenesená",J271,0)</f>
        <v>0</v>
      </c>
      <c r="BI271" s="148">
        <f>IF(N271="nulová",J271,0)</f>
        <v>0</v>
      </c>
      <c r="BJ271" s="17" t="s">
        <v>85</v>
      </c>
      <c r="BK271" s="148">
        <f>ROUND(I271*H271,2)</f>
        <v>0</v>
      </c>
      <c r="BL271" s="17" t="s">
        <v>184</v>
      </c>
      <c r="BM271" s="147" t="s">
        <v>1821</v>
      </c>
    </row>
    <row r="272" spans="2:65" s="1" customFormat="1" x14ac:dyDescent="0.2">
      <c r="B272" s="32"/>
      <c r="D272" s="149" t="s">
        <v>198</v>
      </c>
      <c r="F272" s="150" t="s">
        <v>526</v>
      </c>
      <c r="I272" s="151"/>
      <c r="L272" s="32"/>
      <c r="M272" s="152"/>
      <c r="T272" s="56"/>
      <c r="AT272" s="17" t="s">
        <v>198</v>
      </c>
      <c r="AU272" s="17" t="s">
        <v>87</v>
      </c>
    </row>
    <row r="273" spans="2:65" s="12" customFormat="1" x14ac:dyDescent="0.2">
      <c r="B273" s="153"/>
      <c r="D273" s="149" t="s">
        <v>199</v>
      </c>
      <c r="E273" s="154" t="s">
        <v>1</v>
      </c>
      <c r="F273" s="155" t="s">
        <v>2124</v>
      </c>
      <c r="H273" s="154" t="s">
        <v>1</v>
      </c>
      <c r="I273" s="156"/>
      <c r="L273" s="153"/>
      <c r="M273" s="157"/>
      <c r="T273" s="158"/>
      <c r="AT273" s="154" t="s">
        <v>199</v>
      </c>
      <c r="AU273" s="154" t="s">
        <v>87</v>
      </c>
      <c r="AV273" s="12" t="s">
        <v>85</v>
      </c>
      <c r="AW273" s="12" t="s">
        <v>33</v>
      </c>
      <c r="AX273" s="12" t="s">
        <v>77</v>
      </c>
      <c r="AY273" s="154" t="s">
        <v>185</v>
      </c>
    </row>
    <row r="274" spans="2:65" s="13" customFormat="1" x14ac:dyDescent="0.2">
      <c r="B274" s="159"/>
      <c r="D274" s="149" t="s">
        <v>199</v>
      </c>
      <c r="E274" s="160" t="s">
        <v>1</v>
      </c>
      <c r="F274" s="161" t="s">
        <v>2125</v>
      </c>
      <c r="H274" s="162">
        <v>17.975999999999999</v>
      </c>
      <c r="I274" s="163"/>
      <c r="L274" s="159"/>
      <c r="M274" s="164"/>
      <c r="T274" s="165"/>
      <c r="AT274" s="160" t="s">
        <v>199</v>
      </c>
      <c r="AU274" s="160" t="s">
        <v>87</v>
      </c>
      <c r="AV274" s="13" t="s">
        <v>87</v>
      </c>
      <c r="AW274" s="13" t="s">
        <v>33</v>
      </c>
      <c r="AX274" s="13" t="s">
        <v>85</v>
      </c>
      <c r="AY274" s="160" t="s">
        <v>185</v>
      </c>
    </row>
    <row r="275" spans="2:65" s="1" customFormat="1" ht="16.5" customHeight="1" x14ac:dyDescent="0.2">
      <c r="B275" s="32"/>
      <c r="C275" s="136" t="s">
        <v>529</v>
      </c>
      <c r="D275" s="136" t="s">
        <v>191</v>
      </c>
      <c r="E275" s="137" t="s">
        <v>1824</v>
      </c>
      <c r="F275" s="138" t="s">
        <v>1825</v>
      </c>
      <c r="G275" s="139" t="s">
        <v>532</v>
      </c>
      <c r="H275" s="140">
        <v>8</v>
      </c>
      <c r="I275" s="141"/>
      <c r="J275" s="142">
        <f>ROUND(I275*H275,2)</f>
        <v>0</v>
      </c>
      <c r="K275" s="138" t="s">
        <v>195</v>
      </c>
      <c r="L275" s="32"/>
      <c r="M275" s="143" t="s">
        <v>1</v>
      </c>
      <c r="N275" s="144" t="s">
        <v>42</v>
      </c>
      <c r="P275" s="145">
        <f>O275*H275</f>
        <v>0</v>
      </c>
      <c r="Q275" s="145">
        <v>8.7419999999999998E-2</v>
      </c>
      <c r="R275" s="145">
        <f>Q275*H275</f>
        <v>0.69935999999999998</v>
      </c>
      <c r="S275" s="145">
        <v>0</v>
      </c>
      <c r="T275" s="146">
        <f>S275*H275</f>
        <v>0</v>
      </c>
      <c r="AR275" s="147" t="s">
        <v>184</v>
      </c>
      <c r="AT275" s="147" t="s">
        <v>191</v>
      </c>
      <c r="AU275" s="147" t="s">
        <v>87</v>
      </c>
      <c r="AY275" s="17" t="s">
        <v>185</v>
      </c>
      <c r="BE275" s="148">
        <f>IF(N275="základní",J275,0)</f>
        <v>0</v>
      </c>
      <c r="BF275" s="148">
        <f>IF(N275="snížená",J275,0)</f>
        <v>0</v>
      </c>
      <c r="BG275" s="148">
        <f>IF(N275="zákl. přenesená",J275,0)</f>
        <v>0</v>
      </c>
      <c r="BH275" s="148">
        <f>IF(N275="sníž. přenesená",J275,0)</f>
        <v>0</v>
      </c>
      <c r="BI275" s="148">
        <f>IF(N275="nulová",J275,0)</f>
        <v>0</v>
      </c>
      <c r="BJ275" s="17" t="s">
        <v>85</v>
      </c>
      <c r="BK275" s="148">
        <f>ROUND(I275*H275,2)</f>
        <v>0</v>
      </c>
      <c r="BL275" s="17" t="s">
        <v>184</v>
      </c>
      <c r="BM275" s="147" t="s">
        <v>1826</v>
      </c>
    </row>
    <row r="276" spans="2:65" s="1" customFormat="1" x14ac:dyDescent="0.2">
      <c r="B276" s="32"/>
      <c r="D276" s="149" t="s">
        <v>198</v>
      </c>
      <c r="F276" s="150" t="s">
        <v>1827</v>
      </c>
      <c r="I276" s="151"/>
      <c r="L276" s="32"/>
      <c r="M276" s="152"/>
      <c r="T276" s="56"/>
      <c r="AT276" s="17" t="s">
        <v>198</v>
      </c>
      <c r="AU276" s="17" t="s">
        <v>87</v>
      </c>
    </row>
    <row r="277" spans="2:65" s="13" customFormat="1" x14ac:dyDescent="0.2">
      <c r="B277" s="159"/>
      <c r="D277" s="149" t="s">
        <v>199</v>
      </c>
      <c r="E277" s="160" t="s">
        <v>1</v>
      </c>
      <c r="F277" s="161" t="s">
        <v>2126</v>
      </c>
      <c r="H277" s="162">
        <v>8</v>
      </c>
      <c r="I277" s="163"/>
      <c r="L277" s="159"/>
      <c r="M277" s="164"/>
      <c r="T277" s="165"/>
      <c r="AT277" s="160" t="s">
        <v>199</v>
      </c>
      <c r="AU277" s="160" t="s">
        <v>87</v>
      </c>
      <c r="AV277" s="13" t="s">
        <v>87</v>
      </c>
      <c r="AW277" s="13" t="s">
        <v>33</v>
      </c>
      <c r="AX277" s="13" t="s">
        <v>85</v>
      </c>
      <c r="AY277" s="160" t="s">
        <v>185</v>
      </c>
    </row>
    <row r="278" spans="2:65" s="1" customFormat="1" ht="16.5" customHeight="1" x14ac:dyDescent="0.2">
      <c r="B278" s="32"/>
      <c r="C278" s="176" t="s">
        <v>537</v>
      </c>
      <c r="D278" s="176" t="s">
        <v>455</v>
      </c>
      <c r="E278" s="177" t="s">
        <v>2127</v>
      </c>
      <c r="F278" s="178" t="s">
        <v>2128</v>
      </c>
      <c r="G278" s="179" t="s">
        <v>532</v>
      </c>
      <c r="H278" s="180">
        <v>2</v>
      </c>
      <c r="I278" s="181"/>
      <c r="J278" s="182">
        <f>ROUND(I278*H278,2)</f>
        <v>0</v>
      </c>
      <c r="K278" s="178" t="s">
        <v>195</v>
      </c>
      <c r="L278" s="183"/>
      <c r="M278" s="184" t="s">
        <v>1</v>
      </c>
      <c r="N278" s="185" t="s">
        <v>42</v>
      </c>
      <c r="P278" s="145">
        <f>O278*H278</f>
        <v>0</v>
      </c>
      <c r="Q278" s="145">
        <v>3.2000000000000001E-2</v>
      </c>
      <c r="R278" s="145">
        <f>Q278*H278</f>
        <v>6.4000000000000001E-2</v>
      </c>
      <c r="S278" s="145">
        <v>0</v>
      </c>
      <c r="T278" s="146">
        <f>S278*H278</f>
        <v>0</v>
      </c>
      <c r="AR278" s="147" t="s">
        <v>236</v>
      </c>
      <c r="AT278" s="147" t="s">
        <v>455</v>
      </c>
      <c r="AU278" s="147" t="s">
        <v>87</v>
      </c>
      <c r="AY278" s="17" t="s">
        <v>185</v>
      </c>
      <c r="BE278" s="148">
        <f>IF(N278="základní",J278,0)</f>
        <v>0</v>
      </c>
      <c r="BF278" s="148">
        <f>IF(N278="snížená",J278,0)</f>
        <v>0</v>
      </c>
      <c r="BG278" s="148">
        <f>IF(N278="zákl. přenesená",J278,0)</f>
        <v>0</v>
      </c>
      <c r="BH278" s="148">
        <f>IF(N278="sníž. přenesená",J278,0)</f>
        <v>0</v>
      </c>
      <c r="BI278" s="148">
        <f>IF(N278="nulová",J278,0)</f>
        <v>0</v>
      </c>
      <c r="BJ278" s="17" t="s">
        <v>85</v>
      </c>
      <c r="BK278" s="148">
        <f>ROUND(I278*H278,2)</f>
        <v>0</v>
      </c>
      <c r="BL278" s="17" t="s">
        <v>184</v>
      </c>
      <c r="BM278" s="147" t="s">
        <v>2129</v>
      </c>
    </row>
    <row r="279" spans="2:65" s="1" customFormat="1" x14ac:dyDescent="0.2">
      <c r="B279" s="32"/>
      <c r="D279" s="149" t="s">
        <v>198</v>
      </c>
      <c r="F279" s="150" t="s">
        <v>2128</v>
      </c>
      <c r="I279" s="151"/>
      <c r="L279" s="32"/>
      <c r="M279" s="152"/>
      <c r="T279" s="56"/>
      <c r="AT279" s="17" t="s">
        <v>198</v>
      </c>
      <c r="AU279" s="17" t="s">
        <v>87</v>
      </c>
    </row>
    <row r="280" spans="2:65" s="13" customFormat="1" x14ac:dyDescent="0.2">
      <c r="B280" s="159"/>
      <c r="D280" s="149" t="s">
        <v>199</v>
      </c>
      <c r="E280" s="160" t="s">
        <v>1</v>
      </c>
      <c r="F280" s="161" t="s">
        <v>2130</v>
      </c>
      <c r="H280" s="162">
        <v>2</v>
      </c>
      <c r="I280" s="163"/>
      <c r="L280" s="159"/>
      <c r="M280" s="164"/>
      <c r="T280" s="165"/>
      <c r="AT280" s="160" t="s">
        <v>199</v>
      </c>
      <c r="AU280" s="160" t="s">
        <v>87</v>
      </c>
      <c r="AV280" s="13" t="s">
        <v>87</v>
      </c>
      <c r="AW280" s="13" t="s">
        <v>33</v>
      </c>
      <c r="AX280" s="13" t="s">
        <v>85</v>
      </c>
      <c r="AY280" s="160" t="s">
        <v>185</v>
      </c>
    </row>
    <row r="281" spans="2:65" s="1" customFormat="1" ht="16.5" customHeight="1" x14ac:dyDescent="0.2">
      <c r="B281" s="32"/>
      <c r="C281" s="176" t="s">
        <v>543</v>
      </c>
      <c r="D281" s="176" t="s">
        <v>455</v>
      </c>
      <c r="E281" s="177" t="s">
        <v>1829</v>
      </c>
      <c r="F281" s="178" t="s">
        <v>1830</v>
      </c>
      <c r="G281" s="179" t="s">
        <v>532</v>
      </c>
      <c r="H281" s="180">
        <v>2</v>
      </c>
      <c r="I281" s="181"/>
      <c r="J281" s="182">
        <f>ROUND(I281*H281,2)</f>
        <v>0</v>
      </c>
      <c r="K281" s="178" t="s">
        <v>195</v>
      </c>
      <c r="L281" s="183"/>
      <c r="M281" s="184" t="s">
        <v>1</v>
      </c>
      <c r="N281" s="185" t="s">
        <v>42</v>
      </c>
      <c r="P281" s="145">
        <f>O281*H281</f>
        <v>0</v>
      </c>
      <c r="Q281" s="145">
        <v>4.1000000000000002E-2</v>
      </c>
      <c r="R281" s="145">
        <f>Q281*H281</f>
        <v>8.2000000000000003E-2</v>
      </c>
      <c r="S281" s="145">
        <v>0</v>
      </c>
      <c r="T281" s="146">
        <f>S281*H281</f>
        <v>0</v>
      </c>
      <c r="AR281" s="147" t="s">
        <v>236</v>
      </c>
      <c r="AT281" s="147" t="s">
        <v>455</v>
      </c>
      <c r="AU281" s="147" t="s">
        <v>87</v>
      </c>
      <c r="AY281" s="17" t="s">
        <v>185</v>
      </c>
      <c r="BE281" s="148">
        <f>IF(N281="základní",J281,0)</f>
        <v>0</v>
      </c>
      <c r="BF281" s="148">
        <f>IF(N281="snížená",J281,0)</f>
        <v>0</v>
      </c>
      <c r="BG281" s="148">
        <f>IF(N281="zákl. přenesená",J281,0)</f>
        <v>0</v>
      </c>
      <c r="BH281" s="148">
        <f>IF(N281="sníž. přenesená",J281,0)</f>
        <v>0</v>
      </c>
      <c r="BI281" s="148">
        <f>IF(N281="nulová",J281,0)</f>
        <v>0</v>
      </c>
      <c r="BJ281" s="17" t="s">
        <v>85</v>
      </c>
      <c r="BK281" s="148">
        <f>ROUND(I281*H281,2)</f>
        <v>0</v>
      </c>
      <c r="BL281" s="17" t="s">
        <v>184</v>
      </c>
      <c r="BM281" s="147" t="s">
        <v>1831</v>
      </c>
    </row>
    <row r="282" spans="2:65" s="1" customFormat="1" x14ac:dyDescent="0.2">
      <c r="B282" s="32"/>
      <c r="D282" s="149" t="s">
        <v>198</v>
      </c>
      <c r="F282" s="150" t="s">
        <v>1830</v>
      </c>
      <c r="I282" s="151"/>
      <c r="L282" s="32"/>
      <c r="M282" s="152"/>
      <c r="T282" s="56"/>
      <c r="AT282" s="17" t="s">
        <v>198</v>
      </c>
      <c r="AU282" s="17" t="s">
        <v>87</v>
      </c>
    </row>
    <row r="283" spans="2:65" s="13" customFormat="1" x14ac:dyDescent="0.2">
      <c r="B283" s="159"/>
      <c r="D283" s="149" t="s">
        <v>199</v>
      </c>
      <c r="E283" s="160" t="s">
        <v>1</v>
      </c>
      <c r="F283" s="161" t="s">
        <v>2130</v>
      </c>
      <c r="H283" s="162">
        <v>2</v>
      </c>
      <c r="I283" s="163"/>
      <c r="L283" s="159"/>
      <c r="M283" s="164"/>
      <c r="T283" s="165"/>
      <c r="AT283" s="160" t="s">
        <v>199</v>
      </c>
      <c r="AU283" s="160" t="s">
        <v>87</v>
      </c>
      <c r="AV283" s="13" t="s">
        <v>87</v>
      </c>
      <c r="AW283" s="13" t="s">
        <v>33</v>
      </c>
      <c r="AX283" s="13" t="s">
        <v>85</v>
      </c>
      <c r="AY283" s="160" t="s">
        <v>185</v>
      </c>
    </row>
    <row r="284" spans="2:65" s="1" customFormat="1" ht="16.5" customHeight="1" x14ac:dyDescent="0.2">
      <c r="B284" s="32"/>
      <c r="C284" s="176" t="s">
        <v>552</v>
      </c>
      <c r="D284" s="176" t="s">
        <v>455</v>
      </c>
      <c r="E284" s="177" t="s">
        <v>1833</v>
      </c>
      <c r="F284" s="178" t="s">
        <v>1834</v>
      </c>
      <c r="G284" s="179" t="s">
        <v>532</v>
      </c>
      <c r="H284" s="180">
        <v>4</v>
      </c>
      <c r="I284" s="181"/>
      <c r="J284" s="182">
        <f>ROUND(I284*H284,2)</f>
        <v>0</v>
      </c>
      <c r="K284" s="178" t="s">
        <v>195</v>
      </c>
      <c r="L284" s="183"/>
      <c r="M284" s="184" t="s">
        <v>1</v>
      </c>
      <c r="N284" s="185" t="s">
        <v>42</v>
      </c>
      <c r="P284" s="145">
        <f>O284*H284</f>
        <v>0</v>
      </c>
      <c r="Q284" s="145">
        <v>5.2999999999999999E-2</v>
      </c>
      <c r="R284" s="145">
        <f>Q284*H284</f>
        <v>0.21199999999999999</v>
      </c>
      <c r="S284" s="145">
        <v>0</v>
      </c>
      <c r="T284" s="146">
        <f>S284*H284</f>
        <v>0</v>
      </c>
      <c r="AR284" s="147" t="s">
        <v>236</v>
      </c>
      <c r="AT284" s="147" t="s">
        <v>455</v>
      </c>
      <c r="AU284" s="147" t="s">
        <v>87</v>
      </c>
      <c r="AY284" s="17" t="s">
        <v>185</v>
      </c>
      <c r="BE284" s="148">
        <f>IF(N284="základní",J284,0)</f>
        <v>0</v>
      </c>
      <c r="BF284" s="148">
        <f>IF(N284="snížená",J284,0)</f>
        <v>0</v>
      </c>
      <c r="BG284" s="148">
        <f>IF(N284="zákl. přenesená",J284,0)</f>
        <v>0</v>
      </c>
      <c r="BH284" s="148">
        <f>IF(N284="sníž. přenesená",J284,0)</f>
        <v>0</v>
      </c>
      <c r="BI284" s="148">
        <f>IF(N284="nulová",J284,0)</f>
        <v>0</v>
      </c>
      <c r="BJ284" s="17" t="s">
        <v>85</v>
      </c>
      <c r="BK284" s="148">
        <f>ROUND(I284*H284,2)</f>
        <v>0</v>
      </c>
      <c r="BL284" s="17" t="s">
        <v>184</v>
      </c>
      <c r="BM284" s="147" t="s">
        <v>1835</v>
      </c>
    </row>
    <row r="285" spans="2:65" s="1" customFormat="1" x14ac:dyDescent="0.2">
      <c r="B285" s="32"/>
      <c r="D285" s="149" t="s">
        <v>198</v>
      </c>
      <c r="F285" s="150" t="s">
        <v>1834</v>
      </c>
      <c r="I285" s="151"/>
      <c r="L285" s="32"/>
      <c r="M285" s="152"/>
      <c r="T285" s="56"/>
      <c r="AT285" s="17" t="s">
        <v>198</v>
      </c>
      <c r="AU285" s="17" t="s">
        <v>87</v>
      </c>
    </row>
    <row r="286" spans="2:65" s="13" customFormat="1" x14ac:dyDescent="0.2">
      <c r="B286" s="159"/>
      <c r="D286" s="149" t="s">
        <v>199</v>
      </c>
      <c r="E286" s="160" t="s">
        <v>1</v>
      </c>
      <c r="F286" s="161" t="s">
        <v>2131</v>
      </c>
      <c r="H286" s="162">
        <v>4</v>
      </c>
      <c r="I286" s="163"/>
      <c r="L286" s="159"/>
      <c r="M286" s="164"/>
      <c r="T286" s="165"/>
      <c r="AT286" s="160" t="s">
        <v>199</v>
      </c>
      <c r="AU286" s="160" t="s">
        <v>87</v>
      </c>
      <c r="AV286" s="13" t="s">
        <v>87</v>
      </c>
      <c r="AW286" s="13" t="s">
        <v>33</v>
      </c>
      <c r="AX286" s="13" t="s">
        <v>85</v>
      </c>
      <c r="AY286" s="160" t="s">
        <v>185</v>
      </c>
    </row>
    <row r="287" spans="2:65" s="11" customFormat="1" ht="22.95" customHeight="1" x14ac:dyDescent="0.25">
      <c r="B287" s="124"/>
      <c r="D287" s="125" t="s">
        <v>76</v>
      </c>
      <c r="E287" s="134" t="s">
        <v>188</v>
      </c>
      <c r="F287" s="134" t="s">
        <v>542</v>
      </c>
      <c r="I287" s="127"/>
      <c r="J287" s="135">
        <f>BK287</f>
        <v>0</v>
      </c>
      <c r="L287" s="124"/>
      <c r="M287" s="129"/>
      <c r="P287" s="130">
        <f>SUM(P288:P303)</f>
        <v>0</v>
      </c>
      <c r="R287" s="130">
        <f>SUM(R288:R303)</f>
        <v>8.1339299999999994</v>
      </c>
      <c r="T287" s="131">
        <f>SUM(T288:T303)</f>
        <v>0</v>
      </c>
      <c r="AR287" s="125" t="s">
        <v>85</v>
      </c>
      <c r="AT287" s="132" t="s">
        <v>76</v>
      </c>
      <c r="AU287" s="132" t="s">
        <v>85</v>
      </c>
      <c r="AY287" s="125" t="s">
        <v>185</v>
      </c>
      <c r="BK287" s="133">
        <f>SUM(BK288:BK303)</f>
        <v>0</v>
      </c>
    </row>
    <row r="288" spans="2:65" s="1" customFormat="1" ht="16.5" customHeight="1" x14ac:dyDescent="0.2">
      <c r="B288" s="32"/>
      <c r="C288" s="136" t="s">
        <v>558</v>
      </c>
      <c r="D288" s="136" t="s">
        <v>191</v>
      </c>
      <c r="E288" s="137" t="s">
        <v>2132</v>
      </c>
      <c r="F288" s="138" t="s">
        <v>2133</v>
      </c>
      <c r="G288" s="139" t="s">
        <v>296</v>
      </c>
      <c r="H288" s="140">
        <v>10.5</v>
      </c>
      <c r="I288" s="141"/>
      <c r="J288" s="142">
        <f>ROUND(I288*H288,2)</f>
        <v>0</v>
      </c>
      <c r="K288" s="138" t="s">
        <v>195</v>
      </c>
      <c r="L288" s="32"/>
      <c r="M288" s="143" t="s">
        <v>1</v>
      </c>
      <c r="N288" s="144" t="s">
        <v>42</v>
      </c>
      <c r="P288" s="145">
        <f>O288*H288</f>
        <v>0</v>
      </c>
      <c r="Q288" s="145">
        <v>0.46</v>
      </c>
      <c r="R288" s="145">
        <f>Q288*H288</f>
        <v>4.83</v>
      </c>
      <c r="S288" s="145">
        <v>0</v>
      </c>
      <c r="T288" s="146">
        <f>S288*H288</f>
        <v>0</v>
      </c>
      <c r="AR288" s="147" t="s">
        <v>184</v>
      </c>
      <c r="AT288" s="147" t="s">
        <v>191</v>
      </c>
      <c r="AU288" s="147" t="s">
        <v>87</v>
      </c>
      <c r="AY288" s="17" t="s">
        <v>185</v>
      </c>
      <c r="BE288" s="148">
        <f>IF(N288="základní",J288,0)</f>
        <v>0</v>
      </c>
      <c r="BF288" s="148">
        <f>IF(N288="snížená",J288,0)</f>
        <v>0</v>
      </c>
      <c r="BG288" s="148">
        <f>IF(N288="zákl. přenesená",J288,0)</f>
        <v>0</v>
      </c>
      <c r="BH288" s="148">
        <f>IF(N288="sníž. přenesená",J288,0)</f>
        <v>0</v>
      </c>
      <c r="BI288" s="148">
        <f>IF(N288="nulová",J288,0)</f>
        <v>0</v>
      </c>
      <c r="BJ288" s="17" t="s">
        <v>85</v>
      </c>
      <c r="BK288" s="148">
        <f>ROUND(I288*H288,2)</f>
        <v>0</v>
      </c>
      <c r="BL288" s="17" t="s">
        <v>184</v>
      </c>
      <c r="BM288" s="147" t="s">
        <v>2134</v>
      </c>
    </row>
    <row r="289" spans="2:65" s="1" customFormat="1" x14ac:dyDescent="0.2">
      <c r="B289" s="32"/>
      <c r="D289" s="149" t="s">
        <v>198</v>
      </c>
      <c r="F289" s="150" t="s">
        <v>2135</v>
      </c>
      <c r="I289" s="151"/>
      <c r="L289" s="32"/>
      <c r="M289" s="152"/>
      <c r="T289" s="56"/>
      <c r="AT289" s="17" t="s">
        <v>198</v>
      </c>
      <c r="AU289" s="17" t="s">
        <v>87</v>
      </c>
    </row>
    <row r="290" spans="2:65" s="12" customFormat="1" x14ac:dyDescent="0.2">
      <c r="B290" s="153"/>
      <c r="D290" s="149" t="s">
        <v>199</v>
      </c>
      <c r="E290" s="154" t="s">
        <v>1</v>
      </c>
      <c r="F290" s="155" t="s">
        <v>2136</v>
      </c>
      <c r="H290" s="154" t="s">
        <v>1</v>
      </c>
      <c r="I290" s="156"/>
      <c r="L290" s="153"/>
      <c r="M290" s="157"/>
      <c r="T290" s="158"/>
      <c r="AT290" s="154" t="s">
        <v>199</v>
      </c>
      <c r="AU290" s="154" t="s">
        <v>87</v>
      </c>
      <c r="AV290" s="12" t="s">
        <v>85</v>
      </c>
      <c r="AW290" s="12" t="s">
        <v>33</v>
      </c>
      <c r="AX290" s="12" t="s">
        <v>77</v>
      </c>
      <c r="AY290" s="154" t="s">
        <v>185</v>
      </c>
    </row>
    <row r="291" spans="2:65" s="13" customFormat="1" x14ac:dyDescent="0.2">
      <c r="B291" s="159"/>
      <c r="D291" s="149" t="s">
        <v>199</v>
      </c>
      <c r="E291" s="160" t="s">
        <v>1</v>
      </c>
      <c r="F291" s="161" t="s">
        <v>2137</v>
      </c>
      <c r="H291" s="162">
        <v>10.5</v>
      </c>
      <c r="I291" s="163"/>
      <c r="L291" s="159"/>
      <c r="M291" s="164"/>
      <c r="T291" s="165"/>
      <c r="AT291" s="160" t="s">
        <v>199</v>
      </c>
      <c r="AU291" s="160" t="s">
        <v>87</v>
      </c>
      <c r="AV291" s="13" t="s">
        <v>87</v>
      </c>
      <c r="AW291" s="13" t="s">
        <v>33</v>
      </c>
      <c r="AX291" s="13" t="s">
        <v>85</v>
      </c>
      <c r="AY291" s="160" t="s">
        <v>185</v>
      </c>
    </row>
    <row r="292" spans="2:65" s="1" customFormat="1" ht="16.5" customHeight="1" x14ac:dyDescent="0.2">
      <c r="B292" s="32"/>
      <c r="C292" s="136" t="s">
        <v>568</v>
      </c>
      <c r="D292" s="136" t="s">
        <v>191</v>
      </c>
      <c r="E292" s="137" t="s">
        <v>2138</v>
      </c>
      <c r="F292" s="138" t="s">
        <v>2139</v>
      </c>
      <c r="G292" s="139" t="s">
        <v>296</v>
      </c>
      <c r="H292" s="140">
        <v>10.5</v>
      </c>
      <c r="I292" s="141"/>
      <c r="J292" s="142">
        <f>ROUND(I292*H292,2)</f>
        <v>0</v>
      </c>
      <c r="K292" s="138" t="s">
        <v>195</v>
      </c>
      <c r="L292" s="32"/>
      <c r="M292" s="143" t="s">
        <v>1</v>
      </c>
      <c r="N292" s="144" t="s">
        <v>42</v>
      </c>
      <c r="P292" s="145">
        <f>O292*H292</f>
        <v>0</v>
      </c>
      <c r="Q292" s="145">
        <v>0.185</v>
      </c>
      <c r="R292" s="145">
        <f>Q292*H292</f>
        <v>1.9424999999999999</v>
      </c>
      <c r="S292" s="145">
        <v>0</v>
      </c>
      <c r="T292" s="146">
        <f>S292*H292</f>
        <v>0</v>
      </c>
      <c r="AR292" s="147" t="s">
        <v>184</v>
      </c>
      <c r="AT292" s="147" t="s">
        <v>191</v>
      </c>
      <c r="AU292" s="147" t="s">
        <v>87</v>
      </c>
      <c r="AY292" s="17" t="s">
        <v>185</v>
      </c>
      <c r="BE292" s="148">
        <f>IF(N292="základní",J292,0)</f>
        <v>0</v>
      </c>
      <c r="BF292" s="148">
        <f>IF(N292="snížená",J292,0)</f>
        <v>0</v>
      </c>
      <c r="BG292" s="148">
        <f>IF(N292="zákl. přenesená",J292,0)</f>
        <v>0</v>
      </c>
      <c r="BH292" s="148">
        <f>IF(N292="sníž. přenesená",J292,0)</f>
        <v>0</v>
      </c>
      <c r="BI292" s="148">
        <f>IF(N292="nulová",J292,0)</f>
        <v>0</v>
      </c>
      <c r="BJ292" s="17" t="s">
        <v>85</v>
      </c>
      <c r="BK292" s="148">
        <f>ROUND(I292*H292,2)</f>
        <v>0</v>
      </c>
      <c r="BL292" s="17" t="s">
        <v>184</v>
      </c>
      <c r="BM292" s="147" t="s">
        <v>2140</v>
      </c>
    </row>
    <row r="293" spans="2:65" s="1" customFormat="1" x14ac:dyDescent="0.2">
      <c r="B293" s="32"/>
      <c r="D293" s="149" t="s">
        <v>198</v>
      </c>
      <c r="F293" s="150" t="s">
        <v>2141</v>
      </c>
      <c r="I293" s="151"/>
      <c r="L293" s="32"/>
      <c r="M293" s="152"/>
      <c r="T293" s="56"/>
      <c r="AT293" s="17" t="s">
        <v>198</v>
      </c>
      <c r="AU293" s="17" t="s">
        <v>87</v>
      </c>
    </row>
    <row r="294" spans="2:65" s="12" customFormat="1" x14ac:dyDescent="0.2">
      <c r="B294" s="153"/>
      <c r="D294" s="149" t="s">
        <v>199</v>
      </c>
      <c r="E294" s="154" t="s">
        <v>1</v>
      </c>
      <c r="F294" s="155" t="s">
        <v>2142</v>
      </c>
      <c r="H294" s="154" t="s">
        <v>1</v>
      </c>
      <c r="I294" s="156"/>
      <c r="L294" s="153"/>
      <c r="M294" s="157"/>
      <c r="T294" s="158"/>
      <c r="AT294" s="154" t="s">
        <v>199</v>
      </c>
      <c r="AU294" s="154" t="s">
        <v>87</v>
      </c>
      <c r="AV294" s="12" t="s">
        <v>85</v>
      </c>
      <c r="AW294" s="12" t="s">
        <v>33</v>
      </c>
      <c r="AX294" s="12" t="s">
        <v>77</v>
      </c>
      <c r="AY294" s="154" t="s">
        <v>185</v>
      </c>
    </row>
    <row r="295" spans="2:65" s="13" customFormat="1" x14ac:dyDescent="0.2">
      <c r="B295" s="159"/>
      <c r="D295" s="149" t="s">
        <v>199</v>
      </c>
      <c r="E295" s="160" t="s">
        <v>1</v>
      </c>
      <c r="F295" s="161" t="s">
        <v>2137</v>
      </c>
      <c r="H295" s="162">
        <v>10.5</v>
      </c>
      <c r="I295" s="163"/>
      <c r="L295" s="159"/>
      <c r="M295" s="164"/>
      <c r="T295" s="165"/>
      <c r="AT295" s="160" t="s">
        <v>199</v>
      </c>
      <c r="AU295" s="160" t="s">
        <v>87</v>
      </c>
      <c r="AV295" s="13" t="s">
        <v>87</v>
      </c>
      <c r="AW295" s="13" t="s">
        <v>33</v>
      </c>
      <c r="AX295" s="13" t="s">
        <v>85</v>
      </c>
      <c r="AY295" s="160" t="s">
        <v>185</v>
      </c>
    </row>
    <row r="296" spans="2:65" s="1" customFormat="1" ht="21.75" customHeight="1" x14ac:dyDescent="0.2">
      <c r="B296" s="32"/>
      <c r="C296" s="136" t="s">
        <v>575</v>
      </c>
      <c r="D296" s="136" t="s">
        <v>191</v>
      </c>
      <c r="E296" s="137" t="s">
        <v>2143</v>
      </c>
      <c r="F296" s="138" t="s">
        <v>2144</v>
      </c>
      <c r="G296" s="139" t="s">
        <v>296</v>
      </c>
      <c r="H296" s="140">
        <v>10.5</v>
      </c>
      <c r="I296" s="141"/>
      <c r="J296" s="142">
        <f>ROUND(I296*H296,2)</f>
        <v>0</v>
      </c>
      <c r="K296" s="138" t="s">
        <v>195</v>
      </c>
      <c r="L296" s="32"/>
      <c r="M296" s="143" t="s">
        <v>1</v>
      </c>
      <c r="N296" s="144" t="s">
        <v>42</v>
      </c>
      <c r="P296" s="145">
        <f>O296*H296</f>
        <v>0</v>
      </c>
      <c r="Q296" s="145">
        <v>0.12966</v>
      </c>
      <c r="R296" s="145">
        <f>Q296*H296</f>
        <v>1.3614299999999999</v>
      </c>
      <c r="S296" s="145">
        <v>0</v>
      </c>
      <c r="T296" s="146">
        <f>S296*H296</f>
        <v>0</v>
      </c>
      <c r="AR296" s="147" t="s">
        <v>184</v>
      </c>
      <c r="AT296" s="147" t="s">
        <v>191</v>
      </c>
      <c r="AU296" s="147" t="s">
        <v>87</v>
      </c>
      <c r="AY296" s="17" t="s">
        <v>185</v>
      </c>
      <c r="BE296" s="148">
        <f>IF(N296="základní",J296,0)</f>
        <v>0</v>
      </c>
      <c r="BF296" s="148">
        <f>IF(N296="snížená",J296,0)</f>
        <v>0</v>
      </c>
      <c r="BG296" s="148">
        <f>IF(N296="zákl. přenesená",J296,0)</f>
        <v>0</v>
      </c>
      <c r="BH296" s="148">
        <f>IF(N296="sníž. přenesená",J296,0)</f>
        <v>0</v>
      </c>
      <c r="BI296" s="148">
        <f>IF(N296="nulová",J296,0)</f>
        <v>0</v>
      </c>
      <c r="BJ296" s="17" t="s">
        <v>85</v>
      </c>
      <c r="BK296" s="148">
        <f>ROUND(I296*H296,2)</f>
        <v>0</v>
      </c>
      <c r="BL296" s="17" t="s">
        <v>184</v>
      </c>
      <c r="BM296" s="147" t="s">
        <v>2145</v>
      </c>
    </row>
    <row r="297" spans="2:65" s="1" customFormat="1" ht="19.2" x14ac:dyDescent="0.2">
      <c r="B297" s="32"/>
      <c r="D297" s="149" t="s">
        <v>198</v>
      </c>
      <c r="F297" s="150" t="s">
        <v>2146</v>
      </c>
      <c r="I297" s="151"/>
      <c r="L297" s="32"/>
      <c r="M297" s="152"/>
      <c r="T297" s="56"/>
      <c r="AT297" s="17" t="s">
        <v>198</v>
      </c>
      <c r="AU297" s="17" t="s">
        <v>87</v>
      </c>
    </row>
    <row r="298" spans="2:65" s="12" customFormat="1" x14ac:dyDescent="0.2">
      <c r="B298" s="153"/>
      <c r="D298" s="149" t="s">
        <v>199</v>
      </c>
      <c r="E298" s="154" t="s">
        <v>1</v>
      </c>
      <c r="F298" s="155" t="s">
        <v>2147</v>
      </c>
      <c r="H298" s="154" t="s">
        <v>1</v>
      </c>
      <c r="I298" s="156"/>
      <c r="L298" s="153"/>
      <c r="M298" s="157"/>
      <c r="T298" s="158"/>
      <c r="AT298" s="154" t="s">
        <v>199</v>
      </c>
      <c r="AU298" s="154" t="s">
        <v>87</v>
      </c>
      <c r="AV298" s="12" t="s">
        <v>85</v>
      </c>
      <c r="AW298" s="12" t="s">
        <v>33</v>
      </c>
      <c r="AX298" s="12" t="s">
        <v>77</v>
      </c>
      <c r="AY298" s="154" t="s">
        <v>185</v>
      </c>
    </row>
    <row r="299" spans="2:65" s="13" customFormat="1" x14ac:dyDescent="0.2">
      <c r="B299" s="159"/>
      <c r="D299" s="149" t="s">
        <v>199</v>
      </c>
      <c r="E299" s="160" t="s">
        <v>1</v>
      </c>
      <c r="F299" s="161" t="s">
        <v>2137</v>
      </c>
      <c r="H299" s="162">
        <v>10.5</v>
      </c>
      <c r="I299" s="163"/>
      <c r="L299" s="159"/>
      <c r="M299" s="164"/>
      <c r="T299" s="165"/>
      <c r="AT299" s="160" t="s">
        <v>199</v>
      </c>
      <c r="AU299" s="160" t="s">
        <v>87</v>
      </c>
      <c r="AV299" s="13" t="s">
        <v>87</v>
      </c>
      <c r="AW299" s="13" t="s">
        <v>33</v>
      </c>
      <c r="AX299" s="13" t="s">
        <v>85</v>
      </c>
      <c r="AY299" s="160" t="s">
        <v>185</v>
      </c>
    </row>
    <row r="300" spans="2:65" s="1" customFormat="1" ht="16.5" customHeight="1" x14ac:dyDescent="0.2">
      <c r="B300" s="32"/>
      <c r="C300" s="136" t="s">
        <v>584</v>
      </c>
      <c r="D300" s="136" t="s">
        <v>191</v>
      </c>
      <c r="E300" s="137" t="s">
        <v>1160</v>
      </c>
      <c r="F300" s="138" t="s">
        <v>1161</v>
      </c>
      <c r="G300" s="139" t="s">
        <v>296</v>
      </c>
      <c r="H300" s="140">
        <v>10.5</v>
      </c>
      <c r="I300" s="141"/>
      <c r="J300" s="142">
        <f>ROUND(I300*H300,2)</f>
        <v>0</v>
      </c>
      <c r="K300" s="138" t="s">
        <v>195</v>
      </c>
      <c r="L300" s="32"/>
      <c r="M300" s="143" t="s">
        <v>1</v>
      </c>
      <c r="N300" s="144" t="s">
        <v>42</v>
      </c>
      <c r="P300" s="145">
        <f>O300*H300</f>
        <v>0</v>
      </c>
      <c r="Q300" s="145">
        <v>0</v>
      </c>
      <c r="R300" s="145">
        <f>Q300*H300</f>
        <v>0</v>
      </c>
      <c r="S300" s="145">
        <v>0</v>
      </c>
      <c r="T300" s="146">
        <f>S300*H300</f>
        <v>0</v>
      </c>
      <c r="AR300" s="147" t="s">
        <v>184</v>
      </c>
      <c r="AT300" s="147" t="s">
        <v>191</v>
      </c>
      <c r="AU300" s="147" t="s">
        <v>87</v>
      </c>
      <c r="AY300" s="17" t="s">
        <v>185</v>
      </c>
      <c r="BE300" s="148">
        <f>IF(N300="základní",J300,0)</f>
        <v>0</v>
      </c>
      <c r="BF300" s="148">
        <f>IF(N300="snížená",J300,0)</f>
        <v>0</v>
      </c>
      <c r="BG300" s="148">
        <f>IF(N300="zákl. přenesená",J300,0)</f>
        <v>0</v>
      </c>
      <c r="BH300" s="148">
        <f>IF(N300="sníž. přenesená",J300,0)</f>
        <v>0</v>
      </c>
      <c r="BI300" s="148">
        <f>IF(N300="nulová",J300,0)</f>
        <v>0</v>
      </c>
      <c r="BJ300" s="17" t="s">
        <v>85</v>
      </c>
      <c r="BK300" s="148">
        <f>ROUND(I300*H300,2)</f>
        <v>0</v>
      </c>
      <c r="BL300" s="17" t="s">
        <v>184</v>
      </c>
      <c r="BM300" s="147" t="s">
        <v>2148</v>
      </c>
    </row>
    <row r="301" spans="2:65" s="1" customFormat="1" x14ac:dyDescent="0.2">
      <c r="B301" s="32"/>
      <c r="D301" s="149" t="s">
        <v>198</v>
      </c>
      <c r="F301" s="150" t="s">
        <v>1163</v>
      </c>
      <c r="I301" s="151"/>
      <c r="L301" s="32"/>
      <c r="M301" s="152"/>
      <c r="T301" s="56"/>
      <c r="AT301" s="17" t="s">
        <v>198</v>
      </c>
      <c r="AU301" s="17" t="s">
        <v>87</v>
      </c>
    </row>
    <row r="302" spans="2:65" s="12" customFormat="1" x14ac:dyDescent="0.2">
      <c r="B302" s="153"/>
      <c r="D302" s="149" t="s">
        <v>199</v>
      </c>
      <c r="E302" s="154" t="s">
        <v>1</v>
      </c>
      <c r="F302" s="155" t="s">
        <v>2149</v>
      </c>
      <c r="H302" s="154" t="s">
        <v>1</v>
      </c>
      <c r="I302" s="156"/>
      <c r="L302" s="153"/>
      <c r="M302" s="157"/>
      <c r="T302" s="158"/>
      <c r="AT302" s="154" t="s">
        <v>199</v>
      </c>
      <c r="AU302" s="154" t="s">
        <v>87</v>
      </c>
      <c r="AV302" s="12" t="s">
        <v>85</v>
      </c>
      <c r="AW302" s="12" t="s">
        <v>33</v>
      </c>
      <c r="AX302" s="12" t="s">
        <v>77</v>
      </c>
      <c r="AY302" s="154" t="s">
        <v>185</v>
      </c>
    </row>
    <row r="303" spans="2:65" s="13" customFormat="1" x14ac:dyDescent="0.2">
      <c r="B303" s="159"/>
      <c r="D303" s="149" t="s">
        <v>199</v>
      </c>
      <c r="E303" s="160" t="s">
        <v>1</v>
      </c>
      <c r="F303" s="161" t="s">
        <v>2137</v>
      </c>
      <c r="H303" s="162">
        <v>10.5</v>
      </c>
      <c r="I303" s="163"/>
      <c r="L303" s="159"/>
      <c r="M303" s="164"/>
      <c r="T303" s="165"/>
      <c r="AT303" s="160" t="s">
        <v>199</v>
      </c>
      <c r="AU303" s="160" t="s">
        <v>87</v>
      </c>
      <c r="AV303" s="13" t="s">
        <v>87</v>
      </c>
      <c r="AW303" s="13" t="s">
        <v>33</v>
      </c>
      <c r="AX303" s="13" t="s">
        <v>85</v>
      </c>
      <c r="AY303" s="160" t="s">
        <v>185</v>
      </c>
    </row>
    <row r="304" spans="2:65" s="11" customFormat="1" ht="22.95" customHeight="1" x14ac:dyDescent="0.25">
      <c r="B304" s="124"/>
      <c r="D304" s="125" t="s">
        <v>76</v>
      </c>
      <c r="E304" s="134" t="s">
        <v>236</v>
      </c>
      <c r="F304" s="134" t="s">
        <v>705</v>
      </c>
      <c r="I304" s="127"/>
      <c r="J304" s="135">
        <f>BK304</f>
        <v>0</v>
      </c>
      <c r="L304" s="124"/>
      <c r="M304" s="129"/>
      <c r="P304" s="130">
        <f>SUM(P305:P379)</f>
        <v>0</v>
      </c>
      <c r="R304" s="130">
        <f>SUM(R305:R379)</f>
        <v>26.951566879999998</v>
      </c>
      <c r="T304" s="131">
        <f>SUM(T305:T379)</f>
        <v>5.8890000000000002</v>
      </c>
      <c r="AR304" s="125" t="s">
        <v>85</v>
      </c>
      <c r="AT304" s="132" t="s">
        <v>76</v>
      </c>
      <c r="AU304" s="132" t="s">
        <v>85</v>
      </c>
      <c r="AY304" s="125" t="s">
        <v>185</v>
      </c>
      <c r="BK304" s="133">
        <f>SUM(BK305:BK379)</f>
        <v>0</v>
      </c>
    </row>
    <row r="305" spans="2:65" s="1" customFormat="1" ht="16.5" customHeight="1" x14ac:dyDescent="0.2">
      <c r="B305" s="32"/>
      <c r="C305" s="136" t="s">
        <v>593</v>
      </c>
      <c r="D305" s="136" t="s">
        <v>191</v>
      </c>
      <c r="E305" s="137" t="s">
        <v>2150</v>
      </c>
      <c r="F305" s="138" t="s">
        <v>2151</v>
      </c>
      <c r="G305" s="139" t="s">
        <v>365</v>
      </c>
      <c r="H305" s="140">
        <v>40.6</v>
      </c>
      <c r="I305" s="141"/>
      <c r="J305" s="142">
        <f>ROUND(I305*H305,2)</f>
        <v>0</v>
      </c>
      <c r="K305" s="138" t="s">
        <v>195</v>
      </c>
      <c r="L305" s="32"/>
      <c r="M305" s="143" t="s">
        <v>1</v>
      </c>
      <c r="N305" s="144" t="s">
        <v>42</v>
      </c>
      <c r="P305" s="145">
        <f>O305*H305</f>
        <v>0</v>
      </c>
      <c r="Q305" s="145">
        <v>0</v>
      </c>
      <c r="R305" s="145">
        <f>Q305*H305</f>
        <v>0</v>
      </c>
      <c r="S305" s="145">
        <v>1.4999999999999999E-2</v>
      </c>
      <c r="T305" s="146">
        <f>S305*H305</f>
        <v>0.60899999999999999</v>
      </c>
      <c r="AR305" s="147" t="s">
        <v>184</v>
      </c>
      <c r="AT305" s="147" t="s">
        <v>191</v>
      </c>
      <c r="AU305" s="147" t="s">
        <v>87</v>
      </c>
      <c r="AY305" s="17" t="s">
        <v>185</v>
      </c>
      <c r="BE305" s="148">
        <f>IF(N305="základní",J305,0)</f>
        <v>0</v>
      </c>
      <c r="BF305" s="148">
        <f>IF(N305="snížená",J305,0)</f>
        <v>0</v>
      </c>
      <c r="BG305" s="148">
        <f>IF(N305="zákl. přenesená",J305,0)</f>
        <v>0</v>
      </c>
      <c r="BH305" s="148">
        <f>IF(N305="sníž. přenesená",J305,0)</f>
        <v>0</v>
      </c>
      <c r="BI305" s="148">
        <f>IF(N305="nulová",J305,0)</f>
        <v>0</v>
      </c>
      <c r="BJ305" s="17" t="s">
        <v>85</v>
      </c>
      <c r="BK305" s="148">
        <f>ROUND(I305*H305,2)</f>
        <v>0</v>
      </c>
      <c r="BL305" s="17" t="s">
        <v>184</v>
      </c>
      <c r="BM305" s="147" t="s">
        <v>2152</v>
      </c>
    </row>
    <row r="306" spans="2:65" s="1" customFormat="1" x14ac:dyDescent="0.2">
      <c r="B306" s="32"/>
      <c r="D306" s="149" t="s">
        <v>198</v>
      </c>
      <c r="F306" s="150" t="s">
        <v>2153</v>
      </c>
      <c r="I306" s="151"/>
      <c r="L306" s="32"/>
      <c r="M306" s="152"/>
      <c r="T306" s="56"/>
      <c r="AT306" s="17" t="s">
        <v>198</v>
      </c>
      <c r="AU306" s="17" t="s">
        <v>87</v>
      </c>
    </row>
    <row r="307" spans="2:65" s="12" customFormat="1" x14ac:dyDescent="0.2">
      <c r="B307" s="153"/>
      <c r="D307" s="149" t="s">
        <v>199</v>
      </c>
      <c r="E307" s="154" t="s">
        <v>1</v>
      </c>
      <c r="F307" s="155" t="s">
        <v>2154</v>
      </c>
      <c r="H307" s="154" t="s">
        <v>1</v>
      </c>
      <c r="I307" s="156"/>
      <c r="L307" s="153"/>
      <c r="M307" s="157"/>
      <c r="T307" s="158"/>
      <c r="AT307" s="154" t="s">
        <v>199</v>
      </c>
      <c r="AU307" s="154" t="s">
        <v>87</v>
      </c>
      <c r="AV307" s="12" t="s">
        <v>85</v>
      </c>
      <c r="AW307" s="12" t="s">
        <v>33</v>
      </c>
      <c r="AX307" s="12" t="s">
        <v>77</v>
      </c>
      <c r="AY307" s="154" t="s">
        <v>185</v>
      </c>
    </row>
    <row r="308" spans="2:65" s="13" customFormat="1" x14ac:dyDescent="0.2">
      <c r="B308" s="159"/>
      <c r="D308" s="149" t="s">
        <v>199</v>
      </c>
      <c r="E308" s="160" t="s">
        <v>1</v>
      </c>
      <c r="F308" s="161" t="s">
        <v>2155</v>
      </c>
      <c r="H308" s="162">
        <v>40.6</v>
      </c>
      <c r="I308" s="163"/>
      <c r="L308" s="159"/>
      <c r="M308" s="164"/>
      <c r="T308" s="165"/>
      <c r="AT308" s="160" t="s">
        <v>199</v>
      </c>
      <c r="AU308" s="160" t="s">
        <v>87</v>
      </c>
      <c r="AV308" s="13" t="s">
        <v>87</v>
      </c>
      <c r="AW308" s="13" t="s">
        <v>33</v>
      </c>
      <c r="AX308" s="13" t="s">
        <v>85</v>
      </c>
      <c r="AY308" s="160" t="s">
        <v>185</v>
      </c>
    </row>
    <row r="309" spans="2:65" s="1" customFormat="1" ht="16.5" customHeight="1" x14ac:dyDescent="0.2">
      <c r="B309" s="32"/>
      <c r="C309" s="136" t="s">
        <v>602</v>
      </c>
      <c r="D309" s="136" t="s">
        <v>191</v>
      </c>
      <c r="E309" s="137" t="s">
        <v>2156</v>
      </c>
      <c r="F309" s="138" t="s">
        <v>2157</v>
      </c>
      <c r="G309" s="139" t="s">
        <v>365</v>
      </c>
      <c r="H309" s="140">
        <v>168.14</v>
      </c>
      <c r="I309" s="141"/>
      <c r="J309" s="142">
        <f>ROUND(I309*H309,2)</f>
        <v>0</v>
      </c>
      <c r="K309" s="138" t="s">
        <v>195</v>
      </c>
      <c r="L309" s="32"/>
      <c r="M309" s="143" t="s">
        <v>1</v>
      </c>
      <c r="N309" s="144" t="s">
        <v>42</v>
      </c>
      <c r="P309" s="145">
        <f>O309*H309</f>
        <v>0</v>
      </c>
      <c r="Q309" s="145">
        <v>2.0000000000000002E-5</v>
      </c>
      <c r="R309" s="145">
        <f>Q309*H309</f>
        <v>3.3628E-3</v>
      </c>
      <c r="S309" s="145">
        <v>0</v>
      </c>
      <c r="T309" s="146">
        <f>S309*H309</f>
        <v>0</v>
      </c>
      <c r="AR309" s="147" t="s">
        <v>184</v>
      </c>
      <c r="AT309" s="147" t="s">
        <v>191</v>
      </c>
      <c r="AU309" s="147" t="s">
        <v>87</v>
      </c>
      <c r="AY309" s="17" t="s">
        <v>185</v>
      </c>
      <c r="BE309" s="148">
        <f>IF(N309="základní",J309,0)</f>
        <v>0</v>
      </c>
      <c r="BF309" s="148">
        <f>IF(N309="snížená",J309,0)</f>
        <v>0</v>
      </c>
      <c r="BG309" s="148">
        <f>IF(N309="zákl. přenesená",J309,0)</f>
        <v>0</v>
      </c>
      <c r="BH309" s="148">
        <f>IF(N309="sníž. přenesená",J309,0)</f>
        <v>0</v>
      </c>
      <c r="BI309" s="148">
        <f>IF(N309="nulová",J309,0)</f>
        <v>0</v>
      </c>
      <c r="BJ309" s="17" t="s">
        <v>85</v>
      </c>
      <c r="BK309" s="148">
        <f>ROUND(I309*H309,2)</f>
        <v>0</v>
      </c>
      <c r="BL309" s="17" t="s">
        <v>184</v>
      </c>
      <c r="BM309" s="147" t="s">
        <v>2158</v>
      </c>
    </row>
    <row r="310" spans="2:65" s="1" customFormat="1" x14ac:dyDescent="0.2">
      <c r="B310" s="32"/>
      <c r="D310" s="149" t="s">
        <v>198</v>
      </c>
      <c r="F310" s="150" t="s">
        <v>2159</v>
      </c>
      <c r="I310" s="151"/>
      <c r="L310" s="32"/>
      <c r="M310" s="152"/>
      <c r="T310" s="56"/>
      <c r="AT310" s="17" t="s">
        <v>198</v>
      </c>
      <c r="AU310" s="17" t="s">
        <v>87</v>
      </c>
    </row>
    <row r="311" spans="2:65" s="13" customFormat="1" x14ac:dyDescent="0.2">
      <c r="B311" s="159"/>
      <c r="D311" s="149" t="s">
        <v>199</v>
      </c>
      <c r="E311" s="160" t="s">
        <v>1</v>
      </c>
      <c r="F311" s="161" t="s">
        <v>2160</v>
      </c>
      <c r="H311" s="162">
        <v>171.2</v>
      </c>
      <c r="I311" s="163"/>
      <c r="L311" s="159"/>
      <c r="M311" s="164"/>
      <c r="T311" s="165"/>
      <c r="AT311" s="160" t="s">
        <v>199</v>
      </c>
      <c r="AU311" s="160" t="s">
        <v>87</v>
      </c>
      <c r="AV311" s="13" t="s">
        <v>87</v>
      </c>
      <c r="AW311" s="13" t="s">
        <v>33</v>
      </c>
      <c r="AX311" s="13" t="s">
        <v>77</v>
      </c>
      <c r="AY311" s="160" t="s">
        <v>185</v>
      </c>
    </row>
    <row r="312" spans="2:65" s="13" customFormat="1" x14ac:dyDescent="0.2">
      <c r="B312" s="159"/>
      <c r="D312" s="149" t="s">
        <v>199</v>
      </c>
      <c r="E312" s="160" t="s">
        <v>1</v>
      </c>
      <c r="F312" s="161" t="s">
        <v>2161</v>
      </c>
      <c r="H312" s="162">
        <v>-3.06</v>
      </c>
      <c r="I312" s="163"/>
      <c r="L312" s="159"/>
      <c r="M312" s="164"/>
      <c r="T312" s="165"/>
      <c r="AT312" s="160" t="s">
        <v>199</v>
      </c>
      <c r="AU312" s="160" t="s">
        <v>87</v>
      </c>
      <c r="AV312" s="13" t="s">
        <v>87</v>
      </c>
      <c r="AW312" s="13" t="s">
        <v>33</v>
      </c>
      <c r="AX312" s="13" t="s">
        <v>77</v>
      </c>
      <c r="AY312" s="160" t="s">
        <v>185</v>
      </c>
    </row>
    <row r="313" spans="2:65" s="14" customFormat="1" x14ac:dyDescent="0.2">
      <c r="B313" s="169"/>
      <c r="D313" s="149" t="s">
        <v>199</v>
      </c>
      <c r="E313" s="170" t="s">
        <v>1</v>
      </c>
      <c r="F313" s="171" t="s">
        <v>324</v>
      </c>
      <c r="H313" s="172">
        <v>168.14</v>
      </c>
      <c r="I313" s="173"/>
      <c r="L313" s="169"/>
      <c r="M313" s="174"/>
      <c r="T313" s="175"/>
      <c r="AT313" s="170" t="s">
        <v>199</v>
      </c>
      <c r="AU313" s="170" t="s">
        <v>87</v>
      </c>
      <c r="AV313" s="14" t="s">
        <v>184</v>
      </c>
      <c r="AW313" s="14" t="s">
        <v>33</v>
      </c>
      <c r="AX313" s="14" t="s">
        <v>85</v>
      </c>
      <c r="AY313" s="170" t="s">
        <v>185</v>
      </c>
    </row>
    <row r="314" spans="2:65" s="1" customFormat="1" ht="16.5" customHeight="1" x14ac:dyDescent="0.2">
      <c r="B314" s="32"/>
      <c r="C314" s="176" t="s">
        <v>609</v>
      </c>
      <c r="D314" s="176" t="s">
        <v>455</v>
      </c>
      <c r="E314" s="177" t="s">
        <v>2162</v>
      </c>
      <c r="F314" s="178" t="s">
        <v>2163</v>
      </c>
      <c r="G314" s="179" t="s">
        <v>365</v>
      </c>
      <c r="H314" s="180">
        <v>170.66200000000001</v>
      </c>
      <c r="I314" s="181"/>
      <c r="J314" s="182">
        <f>ROUND(I314*H314,2)</f>
        <v>0</v>
      </c>
      <c r="K314" s="178" t="s">
        <v>195</v>
      </c>
      <c r="L314" s="183"/>
      <c r="M314" s="184" t="s">
        <v>1</v>
      </c>
      <c r="N314" s="185" t="s">
        <v>42</v>
      </c>
      <c r="P314" s="145">
        <f>O314*H314</f>
        <v>0</v>
      </c>
      <c r="Q314" s="145">
        <v>4.8399999999999997E-3</v>
      </c>
      <c r="R314" s="145">
        <f>Q314*H314</f>
        <v>0.82600408000000003</v>
      </c>
      <c r="S314" s="145">
        <v>0</v>
      </c>
      <c r="T314" s="146">
        <f>S314*H314</f>
        <v>0</v>
      </c>
      <c r="AR314" s="147" t="s">
        <v>236</v>
      </c>
      <c r="AT314" s="147" t="s">
        <v>455</v>
      </c>
      <c r="AU314" s="147" t="s">
        <v>87</v>
      </c>
      <c r="AY314" s="17" t="s">
        <v>185</v>
      </c>
      <c r="BE314" s="148">
        <f>IF(N314="základní",J314,0)</f>
        <v>0</v>
      </c>
      <c r="BF314" s="148">
        <f>IF(N314="snížená",J314,0)</f>
        <v>0</v>
      </c>
      <c r="BG314" s="148">
        <f>IF(N314="zákl. přenesená",J314,0)</f>
        <v>0</v>
      </c>
      <c r="BH314" s="148">
        <f>IF(N314="sníž. přenesená",J314,0)</f>
        <v>0</v>
      </c>
      <c r="BI314" s="148">
        <f>IF(N314="nulová",J314,0)</f>
        <v>0</v>
      </c>
      <c r="BJ314" s="17" t="s">
        <v>85</v>
      </c>
      <c r="BK314" s="148">
        <f>ROUND(I314*H314,2)</f>
        <v>0</v>
      </c>
      <c r="BL314" s="17" t="s">
        <v>184</v>
      </c>
      <c r="BM314" s="147" t="s">
        <v>2164</v>
      </c>
    </row>
    <row r="315" spans="2:65" s="1" customFormat="1" x14ac:dyDescent="0.2">
      <c r="B315" s="32"/>
      <c r="D315" s="149" t="s">
        <v>198</v>
      </c>
      <c r="F315" s="150" t="s">
        <v>2163</v>
      </c>
      <c r="I315" s="151"/>
      <c r="L315" s="32"/>
      <c r="M315" s="152"/>
      <c r="T315" s="56"/>
      <c r="AT315" s="17" t="s">
        <v>198</v>
      </c>
      <c r="AU315" s="17" t="s">
        <v>87</v>
      </c>
    </row>
    <row r="316" spans="2:65" s="13" customFormat="1" x14ac:dyDescent="0.2">
      <c r="B316" s="159"/>
      <c r="D316" s="149" t="s">
        <v>199</v>
      </c>
      <c r="E316" s="160" t="s">
        <v>1</v>
      </c>
      <c r="F316" s="161" t="s">
        <v>2165</v>
      </c>
      <c r="H316" s="162">
        <v>168.14</v>
      </c>
      <c r="I316" s="163"/>
      <c r="L316" s="159"/>
      <c r="M316" s="164"/>
      <c r="T316" s="165"/>
      <c r="AT316" s="160" t="s">
        <v>199</v>
      </c>
      <c r="AU316" s="160" t="s">
        <v>87</v>
      </c>
      <c r="AV316" s="13" t="s">
        <v>87</v>
      </c>
      <c r="AW316" s="13" t="s">
        <v>33</v>
      </c>
      <c r="AX316" s="13" t="s">
        <v>85</v>
      </c>
      <c r="AY316" s="160" t="s">
        <v>185</v>
      </c>
    </row>
    <row r="317" spans="2:65" s="12" customFormat="1" x14ac:dyDescent="0.2">
      <c r="B317" s="153"/>
      <c r="D317" s="149" t="s">
        <v>199</v>
      </c>
      <c r="E317" s="154" t="s">
        <v>1</v>
      </c>
      <c r="F317" s="155" t="s">
        <v>1540</v>
      </c>
      <c r="H317" s="154" t="s">
        <v>1</v>
      </c>
      <c r="I317" s="156"/>
      <c r="L317" s="153"/>
      <c r="M317" s="157"/>
      <c r="T317" s="158"/>
      <c r="AT317" s="154" t="s">
        <v>199</v>
      </c>
      <c r="AU317" s="154" t="s">
        <v>87</v>
      </c>
      <c r="AV317" s="12" t="s">
        <v>85</v>
      </c>
      <c r="AW317" s="12" t="s">
        <v>33</v>
      </c>
      <c r="AX317" s="12" t="s">
        <v>77</v>
      </c>
      <c r="AY317" s="154" t="s">
        <v>185</v>
      </c>
    </row>
    <row r="318" spans="2:65" s="13" customFormat="1" x14ac:dyDescent="0.2">
      <c r="B318" s="159"/>
      <c r="D318" s="149" t="s">
        <v>199</v>
      </c>
      <c r="F318" s="161" t="s">
        <v>2166</v>
      </c>
      <c r="H318" s="162">
        <v>170.66200000000001</v>
      </c>
      <c r="I318" s="163"/>
      <c r="L318" s="159"/>
      <c r="M318" s="164"/>
      <c r="T318" s="165"/>
      <c r="AT318" s="160" t="s">
        <v>199</v>
      </c>
      <c r="AU318" s="160" t="s">
        <v>87</v>
      </c>
      <c r="AV318" s="13" t="s">
        <v>87</v>
      </c>
      <c r="AW318" s="13" t="s">
        <v>4</v>
      </c>
      <c r="AX318" s="13" t="s">
        <v>85</v>
      </c>
      <c r="AY318" s="160" t="s">
        <v>185</v>
      </c>
    </row>
    <row r="319" spans="2:65" s="1" customFormat="1" ht="16.5" customHeight="1" x14ac:dyDescent="0.2">
      <c r="B319" s="32"/>
      <c r="C319" s="136" t="s">
        <v>614</v>
      </c>
      <c r="D319" s="136" t="s">
        <v>191</v>
      </c>
      <c r="E319" s="137" t="s">
        <v>2167</v>
      </c>
      <c r="F319" s="138" t="s">
        <v>2168</v>
      </c>
      <c r="G319" s="139" t="s">
        <v>532</v>
      </c>
      <c r="H319" s="140">
        <v>9</v>
      </c>
      <c r="I319" s="141"/>
      <c r="J319" s="142">
        <f>ROUND(I319*H319,2)</f>
        <v>0</v>
      </c>
      <c r="K319" s="138" t="s">
        <v>195</v>
      </c>
      <c r="L319" s="32"/>
      <c r="M319" s="143" t="s">
        <v>1</v>
      </c>
      <c r="N319" s="144" t="s">
        <v>42</v>
      </c>
      <c r="P319" s="145">
        <f>O319*H319</f>
        <v>0</v>
      </c>
      <c r="Q319" s="145">
        <v>1E-4</v>
      </c>
      <c r="R319" s="145">
        <f>Q319*H319</f>
        <v>9.0000000000000008E-4</v>
      </c>
      <c r="S319" s="145">
        <v>0</v>
      </c>
      <c r="T319" s="146">
        <f>S319*H319</f>
        <v>0</v>
      </c>
      <c r="AR319" s="147" t="s">
        <v>184</v>
      </c>
      <c r="AT319" s="147" t="s">
        <v>191</v>
      </c>
      <c r="AU319" s="147" t="s">
        <v>87</v>
      </c>
      <c r="AY319" s="17" t="s">
        <v>185</v>
      </c>
      <c r="BE319" s="148">
        <f>IF(N319="základní",J319,0)</f>
        <v>0</v>
      </c>
      <c r="BF319" s="148">
        <f>IF(N319="snížená",J319,0)</f>
        <v>0</v>
      </c>
      <c r="BG319" s="148">
        <f>IF(N319="zákl. přenesená",J319,0)</f>
        <v>0</v>
      </c>
      <c r="BH319" s="148">
        <f>IF(N319="sníž. přenesená",J319,0)</f>
        <v>0</v>
      </c>
      <c r="BI319" s="148">
        <f>IF(N319="nulová",J319,0)</f>
        <v>0</v>
      </c>
      <c r="BJ319" s="17" t="s">
        <v>85</v>
      </c>
      <c r="BK319" s="148">
        <f>ROUND(I319*H319,2)</f>
        <v>0</v>
      </c>
      <c r="BL319" s="17" t="s">
        <v>184</v>
      </c>
      <c r="BM319" s="147" t="s">
        <v>2169</v>
      </c>
    </row>
    <row r="320" spans="2:65" s="1" customFormat="1" x14ac:dyDescent="0.2">
      <c r="B320" s="32"/>
      <c r="D320" s="149" t="s">
        <v>198</v>
      </c>
      <c r="F320" s="150" t="s">
        <v>2170</v>
      </c>
      <c r="I320" s="151"/>
      <c r="L320" s="32"/>
      <c r="M320" s="152"/>
      <c r="T320" s="56"/>
      <c r="AT320" s="17" t="s">
        <v>198</v>
      </c>
      <c r="AU320" s="17" t="s">
        <v>87</v>
      </c>
    </row>
    <row r="321" spans="2:65" s="13" customFormat="1" x14ac:dyDescent="0.2">
      <c r="B321" s="159"/>
      <c r="D321" s="149" t="s">
        <v>199</v>
      </c>
      <c r="E321" s="160" t="s">
        <v>1</v>
      </c>
      <c r="F321" s="161" t="s">
        <v>2171</v>
      </c>
      <c r="H321" s="162">
        <v>2</v>
      </c>
      <c r="I321" s="163"/>
      <c r="L321" s="159"/>
      <c r="M321" s="164"/>
      <c r="T321" s="165"/>
      <c r="AT321" s="160" t="s">
        <v>199</v>
      </c>
      <c r="AU321" s="160" t="s">
        <v>87</v>
      </c>
      <c r="AV321" s="13" t="s">
        <v>87</v>
      </c>
      <c r="AW321" s="13" t="s">
        <v>33</v>
      </c>
      <c r="AX321" s="13" t="s">
        <v>77</v>
      </c>
      <c r="AY321" s="160" t="s">
        <v>185</v>
      </c>
    </row>
    <row r="322" spans="2:65" s="13" customFormat="1" x14ac:dyDescent="0.2">
      <c r="B322" s="159"/>
      <c r="D322" s="149" t="s">
        <v>199</v>
      </c>
      <c r="E322" s="160" t="s">
        <v>1</v>
      </c>
      <c r="F322" s="161" t="s">
        <v>2172</v>
      </c>
      <c r="H322" s="162">
        <v>7</v>
      </c>
      <c r="I322" s="163"/>
      <c r="L322" s="159"/>
      <c r="M322" s="164"/>
      <c r="T322" s="165"/>
      <c r="AT322" s="160" t="s">
        <v>199</v>
      </c>
      <c r="AU322" s="160" t="s">
        <v>87</v>
      </c>
      <c r="AV322" s="13" t="s">
        <v>87</v>
      </c>
      <c r="AW322" s="13" t="s">
        <v>33</v>
      </c>
      <c r="AX322" s="13" t="s">
        <v>77</v>
      </c>
      <c r="AY322" s="160" t="s">
        <v>185</v>
      </c>
    </row>
    <row r="323" spans="2:65" s="14" customFormat="1" x14ac:dyDescent="0.2">
      <c r="B323" s="169"/>
      <c r="D323" s="149" t="s">
        <v>199</v>
      </c>
      <c r="E323" s="170" t="s">
        <v>1</v>
      </c>
      <c r="F323" s="171" t="s">
        <v>324</v>
      </c>
      <c r="H323" s="172">
        <v>9</v>
      </c>
      <c r="I323" s="173"/>
      <c r="L323" s="169"/>
      <c r="M323" s="174"/>
      <c r="T323" s="175"/>
      <c r="AT323" s="170" t="s">
        <v>199</v>
      </c>
      <c r="AU323" s="170" t="s">
        <v>87</v>
      </c>
      <c r="AV323" s="14" t="s">
        <v>184</v>
      </c>
      <c r="AW323" s="14" t="s">
        <v>33</v>
      </c>
      <c r="AX323" s="14" t="s">
        <v>85</v>
      </c>
      <c r="AY323" s="170" t="s">
        <v>185</v>
      </c>
    </row>
    <row r="324" spans="2:65" s="1" customFormat="1" ht="16.5" customHeight="1" x14ac:dyDescent="0.2">
      <c r="B324" s="32"/>
      <c r="C324" s="176" t="s">
        <v>619</v>
      </c>
      <c r="D324" s="176" t="s">
        <v>455</v>
      </c>
      <c r="E324" s="177" t="s">
        <v>2173</v>
      </c>
      <c r="F324" s="178" t="s">
        <v>2174</v>
      </c>
      <c r="G324" s="179" t="s">
        <v>532</v>
      </c>
      <c r="H324" s="180">
        <v>7</v>
      </c>
      <c r="I324" s="181"/>
      <c r="J324" s="182">
        <f>ROUND(I324*H324,2)</f>
        <v>0</v>
      </c>
      <c r="K324" s="178" t="s">
        <v>195</v>
      </c>
      <c r="L324" s="183"/>
      <c r="M324" s="184" t="s">
        <v>1</v>
      </c>
      <c r="N324" s="185" t="s">
        <v>42</v>
      </c>
      <c r="P324" s="145">
        <f>O324*H324</f>
        <v>0</v>
      </c>
      <c r="Q324" s="145">
        <v>6.7999999999999996E-3</v>
      </c>
      <c r="R324" s="145">
        <f>Q324*H324</f>
        <v>4.7599999999999996E-2</v>
      </c>
      <c r="S324" s="145">
        <v>0</v>
      </c>
      <c r="T324" s="146">
        <f>S324*H324</f>
        <v>0</v>
      </c>
      <c r="AR324" s="147" t="s">
        <v>236</v>
      </c>
      <c r="AT324" s="147" t="s">
        <v>455</v>
      </c>
      <c r="AU324" s="147" t="s">
        <v>87</v>
      </c>
      <c r="AY324" s="17" t="s">
        <v>185</v>
      </c>
      <c r="BE324" s="148">
        <f>IF(N324="základní",J324,0)</f>
        <v>0</v>
      </c>
      <c r="BF324" s="148">
        <f>IF(N324="snížená",J324,0)</f>
        <v>0</v>
      </c>
      <c r="BG324" s="148">
        <f>IF(N324="zákl. přenesená",J324,0)</f>
        <v>0</v>
      </c>
      <c r="BH324" s="148">
        <f>IF(N324="sníž. přenesená",J324,0)</f>
        <v>0</v>
      </c>
      <c r="BI324" s="148">
        <f>IF(N324="nulová",J324,0)</f>
        <v>0</v>
      </c>
      <c r="BJ324" s="17" t="s">
        <v>85</v>
      </c>
      <c r="BK324" s="148">
        <f>ROUND(I324*H324,2)</f>
        <v>0</v>
      </c>
      <c r="BL324" s="17" t="s">
        <v>184</v>
      </c>
      <c r="BM324" s="147" t="s">
        <v>2175</v>
      </c>
    </row>
    <row r="325" spans="2:65" s="1" customFormat="1" x14ac:dyDescent="0.2">
      <c r="B325" s="32"/>
      <c r="D325" s="149" t="s">
        <v>198</v>
      </c>
      <c r="F325" s="150" t="s">
        <v>2174</v>
      </c>
      <c r="I325" s="151"/>
      <c r="L325" s="32"/>
      <c r="M325" s="152"/>
      <c r="T325" s="56"/>
      <c r="AT325" s="17" t="s">
        <v>198</v>
      </c>
      <c r="AU325" s="17" t="s">
        <v>87</v>
      </c>
    </row>
    <row r="326" spans="2:65" s="13" customFormat="1" x14ac:dyDescent="0.2">
      <c r="B326" s="159"/>
      <c r="D326" s="149" t="s">
        <v>199</v>
      </c>
      <c r="E326" s="160" t="s">
        <v>1</v>
      </c>
      <c r="F326" s="161" t="s">
        <v>2176</v>
      </c>
      <c r="H326" s="162">
        <v>7</v>
      </c>
      <c r="I326" s="163"/>
      <c r="L326" s="159"/>
      <c r="M326" s="164"/>
      <c r="T326" s="165"/>
      <c r="AT326" s="160" t="s">
        <v>199</v>
      </c>
      <c r="AU326" s="160" t="s">
        <v>87</v>
      </c>
      <c r="AV326" s="13" t="s">
        <v>87</v>
      </c>
      <c r="AW326" s="13" t="s">
        <v>33</v>
      </c>
      <c r="AX326" s="13" t="s">
        <v>85</v>
      </c>
      <c r="AY326" s="160" t="s">
        <v>185</v>
      </c>
    </row>
    <row r="327" spans="2:65" s="1" customFormat="1" ht="16.5" customHeight="1" x14ac:dyDescent="0.2">
      <c r="B327" s="32"/>
      <c r="C327" s="176" t="s">
        <v>625</v>
      </c>
      <c r="D327" s="176" t="s">
        <v>455</v>
      </c>
      <c r="E327" s="177" t="s">
        <v>2177</v>
      </c>
      <c r="F327" s="178" t="s">
        <v>2178</v>
      </c>
      <c r="G327" s="179" t="s">
        <v>532</v>
      </c>
      <c r="H327" s="180">
        <v>2</v>
      </c>
      <c r="I327" s="181"/>
      <c r="J327" s="182">
        <f>ROUND(I327*H327,2)</f>
        <v>0</v>
      </c>
      <c r="K327" s="178" t="s">
        <v>195</v>
      </c>
      <c r="L327" s="183"/>
      <c r="M327" s="184" t="s">
        <v>1</v>
      </c>
      <c r="N327" s="185" t="s">
        <v>42</v>
      </c>
      <c r="P327" s="145">
        <f>O327*H327</f>
        <v>0</v>
      </c>
      <c r="Q327" s="145">
        <v>7.7999999999999996E-3</v>
      </c>
      <c r="R327" s="145">
        <f>Q327*H327</f>
        <v>1.5599999999999999E-2</v>
      </c>
      <c r="S327" s="145">
        <v>0</v>
      </c>
      <c r="T327" s="146">
        <f>S327*H327</f>
        <v>0</v>
      </c>
      <c r="AR327" s="147" t="s">
        <v>236</v>
      </c>
      <c r="AT327" s="147" t="s">
        <v>455</v>
      </c>
      <c r="AU327" s="147" t="s">
        <v>87</v>
      </c>
      <c r="AY327" s="17" t="s">
        <v>185</v>
      </c>
      <c r="BE327" s="148">
        <f>IF(N327="základní",J327,0)</f>
        <v>0</v>
      </c>
      <c r="BF327" s="148">
        <f>IF(N327="snížená",J327,0)</f>
        <v>0</v>
      </c>
      <c r="BG327" s="148">
        <f>IF(N327="zákl. přenesená",J327,0)</f>
        <v>0</v>
      </c>
      <c r="BH327" s="148">
        <f>IF(N327="sníž. přenesená",J327,0)</f>
        <v>0</v>
      </c>
      <c r="BI327" s="148">
        <f>IF(N327="nulová",J327,0)</f>
        <v>0</v>
      </c>
      <c r="BJ327" s="17" t="s">
        <v>85</v>
      </c>
      <c r="BK327" s="148">
        <f>ROUND(I327*H327,2)</f>
        <v>0</v>
      </c>
      <c r="BL327" s="17" t="s">
        <v>184</v>
      </c>
      <c r="BM327" s="147" t="s">
        <v>2179</v>
      </c>
    </row>
    <row r="328" spans="2:65" s="1" customFormat="1" x14ac:dyDescent="0.2">
      <c r="B328" s="32"/>
      <c r="D328" s="149" t="s">
        <v>198</v>
      </c>
      <c r="F328" s="150" t="s">
        <v>2178</v>
      </c>
      <c r="I328" s="151"/>
      <c r="L328" s="32"/>
      <c r="M328" s="152"/>
      <c r="T328" s="56"/>
      <c r="AT328" s="17" t="s">
        <v>198</v>
      </c>
      <c r="AU328" s="17" t="s">
        <v>87</v>
      </c>
    </row>
    <row r="329" spans="2:65" s="13" customFormat="1" x14ac:dyDescent="0.2">
      <c r="B329" s="159"/>
      <c r="D329" s="149" t="s">
        <v>199</v>
      </c>
      <c r="E329" s="160" t="s">
        <v>1</v>
      </c>
      <c r="F329" s="161" t="s">
        <v>742</v>
      </c>
      <c r="H329" s="162">
        <v>2</v>
      </c>
      <c r="I329" s="163"/>
      <c r="L329" s="159"/>
      <c r="M329" s="164"/>
      <c r="T329" s="165"/>
      <c r="AT329" s="160" t="s">
        <v>199</v>
      </c>
      <c r="AU329" s="160" t="s">
        <v>87</v>
      </c>
      <c r="AV329" s="13" t="s">
        <v>87</v>
      </c>
      <c r="AW329" s="13" t="s">
        <v>33</v>
      </c>
      <c r="AX329" s="13" t="s">
        <v>85</v>
      </c>
      <c r="AY329" s="160" t="s">
        <v>185</v>
      </c>
    </row>
    <row r="330" spans="2:65" s="1" customFormat="1" ht="16.5" customHeight="1" x14ac:dyDescent="0.2">
      <c r="B330" s="32"/>
      <c r="C330" s="136" t="s">
        <v>631</v>
      </c>
      <c r="D330" s="136" t="s">
        <v>191</v>
      </c>
      <c r="E330" s="137" t="s">
        <v>2180</v>
      </c>
      <c r="F330" s="138" t="s">
        <v>2181</v>
      </c>
      <c r="G330" s="139" t="s">
        <v>382</v>
      </c>
      <c r="H330" s="140">
        <v>3</v>
      </c>
      <c r="I330" s="141"/>
      <c r="J330" s="142">
        <f>ROUND(I330*H330,2)</f>
        <v>0</v>
      </c>
      <c r="K330" s="138" t="s">
        <v>195</v>
      </c>
      <c r="L330" s="32"/>
      <c r="M330" s="143" t="s">
        <v>1</v>
      </c>
      <c r="N330" s="144" t="s">
        <v>42</v>
      </c>
      <c r="P330" s="145">
        <f>O330*H330</f>
        <v>0</v>
      </c>
      <c r="Q330" s="145">
        <v>0</v>
      </c>
      <c r="R330" s="145">
        <f>Q330*H330</f>
        <v>0</v>
      </c>
      <c r="S330" s="145">
        <v>1.76</v>
      </c>
      <c r="T330" s="146">
        <f>S330*H330</f>
        <v>5.28</v>
      </c>
      <c r="AR330" s="147" t="s">
        <v>184</v>
      </c>
      <c r="AT330" s="147" t="s">
        <v>191</v>
      </c>
      <c r="AU330" s="147" t="s">
        <v>87</v>
      </c>
      <c r="AY330" s="17" t="s">
        <v>185</v>
      </c>
      <c r="BE330" s="148">
        <f>IF(N330="základní",J330,0)</f>
        <v>0</v>
      </c>
      <c r="BF330" s="148">
        <f>IF(N330="snížená",J330,0)</f>
        <v>0</v>
      </c>
      <c r="BG330" s="148">
        <f>IF(N330="zákl. přenesená",J330,0)</f>
        <v>0</v>
      </c>
      <c r="BH330" s="148">
        <f>IF(N330="sníž. přenesená",J330,0)</f>
        <v>0</v>
      </c>
      <c r="BI330" s="148">
        <f>IF(N330="nulová",J330,0)</f>
        <v>0</v>
      </c>
      <c r="BJ330" s="17" t="s">
        <v>85</v>
      </c>
      <c r="BK330" s="148">
        <f>ROUND(I330*H330,2)</f>
        <v>0</v>
      </c>
      <c r="BL330" s="17" t="s">
        <v>184</v>
      </c>
      <c r="BM330" s="147" t="s">
        <v>2182</v>
      </c>
    </row>
    <row r="331" spans="2:65" s="1" customFormat="1" x14ac:dyDescent="0.2">
      <c r="B331" s="32"/>
      <c r="D331" s="149" t="s">
        <v>198</v>
      </c>
      <c r="F331" s="150" t="s">
        <v>2183</v>
      </c>
      <c r="I331" s="151"/>
      <c r="L331" s="32"/>
      <c r="M331" s="152"/>
      <c r="T331" s="56"/>
      <c r="AT331" s="17" t="s">
        <v>198</v>
      </c>
      <c r="AU331" s="17" t="s">
        <v>87</v>
      </c>
    </row>
    <row r="332" spans="2:65" s="12" customFormat="1" x14ac:dyDescent="0.2">
      <c r="B332" s="153"/>
      <c r="D332" s="149" t="s">
        <v>199</v>
      </c>
      <c r="E332" s="154" t="s">
        <v>1</v>
      </c>
      <c r="F332" s="155" t="s">
        <v>1874</v>
      </c>
      <c r="H332" s="154" t="s">
        <v>1</v>
      </c>
      <c r="I332" s="156"/>
      <c r="L332" s="153"/>
      <c r="M332" s="157"/>
      <c r="T332" s="158"/>
      <c r="AT332" s="154" t="s">
        <v>199</v>
      </c>
      <c r="AU332" s="154" t="s">
        <v>87</v>
      </c>
      <c r="AV332" s="12" t="s">
        <v>85</v>
      </c>
      <c r="AW332" s="12" t="s">
        <v>33</v>
      </c>
      <c r="AX332" s="12" t="s">
        <v>77</v>
      </c>
      <c r="AY332" s="154" t="s">
        <v>185</v>
      </c>
    </row>
    <row r="333" spans="2:65" s="13" customFormat="1" x14ac:dyDescent="0.2">
      <c r="B333" s="159"/>
      <c r="D333" s="149" t="s">
        <v>199</v>
      </c>
      <c r="E333" s="160" t="s">
        <v>1</v>
      </c>
      <c r="F333" s="161" t="s">
        <v>2184</v>
      </c>
      <c r="H333" s="162">
        <v>3</v>
      </c>
      <c r="I333" s="163"/>
      <c r="L333" s="159"/>
      <c r="M333" s="164"/>
      <c r="T333" s="165"/>
      <c r="AT333" s="160" t="s">
        <v>199</v>
      </c>
      <c r="AU333" s="160" t="s">
        <v>87</v>
      </c>
      <c r="AV333" s="13" t="s">
        <v>87</v>
      </c>
      <c r="AW333" s="13" t="s">
        <v>33</v>
      </c>
      <c r="AX333" s="13" t="s">
        <v>85</v>
      </c>
      <c r="AY333" s="160" t="s">
        <v>185</v>
      </c>
    </row>
    <row r="334" spans="2:65" s="1" customFormat="1" ht="16.5" customHeight="1" x14ac:dyDescent="0.2">
      <c r="B334" s="32"/>
      <c r="C334" s="136" t="s">
        <v>637</v>
      </c>
      <c r="D334" s="136" t="s">
        <v>191</v>
      </c>
      <c r="E334" s="137" t="s">
        <v>2185</v>
      </c>
      <c r="F334" s="138" t="s">
        <v>2186</v>
      </c>
      <c r="G334" s="139" t="s">
        <v>1878</v>
      </c>
      <c r="H334" s="140">
        <v>5</v>
      </c>
      <c r="I334" s="141"/>
      <c r="J334" s="142">
        <f>ROUND(I334*H334,2)</f>
        <v>0</v>
      </c>
      <c r="K334" s="138" t="s">
        <v>195</v>
      </c>
      <c r="L334" s="32"/>
      <c r="M334" s="143" t="s">
        <v>1</v>
      </c>
      <c r="N334" s="144" t="s">
        <v>42</v>
      </c>
      <c r="P334" s="145">
        <f>O334*H334</f>
        <v>0</v>
      </c>
      <c r="Q334" s="145">
        <v>3.1E-4</v>
      </c>
      <c r="R334" s="145">
        <f>Q334*H334</f>
        <v>1.5499999999999999E-3</v>
      </c>
      <c r="S334" s="145">
        <v>0</v>
      </c>
      <c r="T334" s="146">
        <f>S334*H334</f>
        <v>0</v>
      </c>
      <c r="AR334" s="147" t="s">
        <v>184</v>
      </c>
      <c r="AT334" s="147" t="s">
        <v>191</v>
      </c>
      <c r="AU334" s="147" t="s">
        <v>87</v>
      </c>
      <c r="AY334" s="17" t="s">
        <v>185</v>
      </c>
      <c r="BE334" s="148">
        <f>IF(N334="základní",J334,0)</f>
        <v>0</v>
      </c>
      <c r="BF334" s="148">
        <f>IF(N334="snížená",J334,0)</f>
        <v>0</v>
      </c>
      <c r="BG334" s="148">
        <f>IF(N334="zákl. přenesená",J334,0)</f>
        <v>0</v>
      </c>
      <c r="BH334" s="148">
        <f>IF(N334="sníž. přenesená",J334,0)</f>
        <v>0</v>
      </c>
      <c r="BI334" s="148">
        <f>IF(N334="nulová",J334,0)</f>
        <v>0</v>
      </c>
      <c r="BJ334" s="17" t="s">
        <v>85</v>
      </c>
      <c r="BK334" s="148">
        <f>ROUND(I334*H334,2)</f>
        <v>0</v>
      </c>
      <c r="BL334" s="17" t="s">
        <v>184</v>
      </c>
      <c r="BM334" s="147" t="s">
        <v>2187</v>
      </c>
    </row>
    <row r="335" spans="2:65" s="1" customFormat="1" x14ac:dyDescent="0.2">
      <c r="B335" s="32"/>
      <c r="D335" s="149" t="s">
        <v>198</v>
      </c>
      <c r="F335" s="150" t="s">
        <v>2188</v>
      </c>
      <c r="I335" s="151"/>
      <c r="L335" s="32"/>
      <c r="M335" s="152"/>
      <c r="T335" s="56"/>
      <c r="AT335" s="17" t="s">
        <v>198</v>
      </c>
      <c r="AU335" s="17" t="s">
        <v>87</v>
      </c>
    </row>
    <row r="336" spans="2:65" s="13" customFormat="1" x14ac:dyDescent="0.2">
      <c r="B336" s="159"/>
      <c r="D336" s="149" t="s">
        <v>199</v>
      </c>
      <c r="E336" s="160" t="s">
        <v>1</v>
      </c>
      <c r="F336" s="161" t="s">
        <v>2189</v>
      </c>
      <c r="H336" s="162">
        <v>5</v>
      </c>
      <c r="I336" s="163"/>
      <c r="L336" s="159"/>
      <c r="M336" s="164"/>
      <c r="T336" s="165"/>
      <c r="AT336" s="160" t="s">
        <v>199</v>
      </c>
      <c r="AU336" s="160" t="s">
        <v>87</v>
      </c>
      <c r="AV336" s="13" t="s">
        <v>87</v>
      </c>
      <c r="AW336" s="13" t="s">
        <v>33</v>
      </c>
      <c r="AX336" s="13" t="s">
        <v>85</v>
      </c>
      <c r="AY336" s="160" t="s">
        <v>185</v>
      </c>
    </row>
    <row r="337" spans="2:65" s="1" customFormat="1" ht="21.75" customHeight="1" x14ac:dyDescent="0.2">
      <c r="B337" s="32"/>
      <c r="C337" s="136" t="s">
        <v>643</v>
      </c>
      <c r="D337" s="136" t="s">
        <v>191</v>
      </c>
      <c r="E337" s="137" t="s">
        <v>2190</v>
      </c>
      <c r="F337" s="138" t="s">
        <v>2191</v>
      </c>
      <c r="G337" s="139" t="s">
        <v>532</v>
      </c>
      <c r="H337" s="140">
        <v>5</v>
      </c>
      <c r="I337" s="141"/>
      <c r="J337" s="142">
        <f>ROUND(I337*H337,2)</f>
        <v>0</v>
      </c>
      <c r="K337" s="138" t="s">
        <v>195</v>
      </c>
      <c r="L337" s="32"/>
      <c r="M337" s="143" t="s">
        <v>1</v>
      </c>
      <c r="N337" s="144" t="s">
        <v>42</v>
      </c>
      <c r="P337" s="145">
        <f>O337*H337</f>
        <v>0</v>
      </c>
      <c r="Q337" s="145">
        <v>2.1158700000000001</v>
      </c>
      <c r="R337" s="145">
        <f>Q337*H337</f>
        <v>10.579350000000002</v>
      </c>
      <c r="S337" s="145">
        <v>0</v>
      </c>
      <c r="T337" s="146">
        <f>S337*H337</f>
        <v>0</v>
      </c>
      <c r="AR337" s="147" t="s">
        <v>184</v>
      </c>
      <c r="AT337" s="147" t="s">
        <v>191</v>
      </c>
      <c r="AU337" s="147" t="s">
        <v>87</v>
      </c>
      <c r="AY337" s="17" t="s">
        <v>185</v>
      </c>
      <c r="BE337" s="148">
        <f>IF(N337="základní",J337,0)</f>
        <v>0</v>
      </c>
      <c r="BF337" s="148">
        <f>IF(N337="snížená",J337,0)</f>
        <v>0</v>
      </c>
      <c r="BG337" s="148">
        <f>IF(N337="zákl. přenesená",J337,0)</f>
        <v>0</v>
      </c>
      <c r="BH337" s="148">
        <f>IF(N337="sníž. přenesená",J337,0)</f>
        <v>0</v>
      </c>
      <c r="BI337" s="148">
        <f>IF(N337="nulová",J337,0)</f>
        <v>0</v>
      </c>
      <c r="BJ337" s="17" t="s">
        <v>85</v>
      </c>
      <c r="BK337" s="148">
        <f>ROUND(I337*H337,2)</f>
        <v>0</v>
      </c>
      <c r="BL337" s="17" t="s">
        <v>184</v>
      </c>
      <c r="BM337" s="147" t="s">
        <v>1884</v>
      </c>
    </row>
    <row r="338" spans="2:65" s="1" customFormat="1" ht="19.2" x14ac:dyDescent="0.2">
      <c r="B338" s="32"/>
      <c r="D338" s="149" t="s">
        <v>198</v>
      </c>
      <c r="F338" s="150" t="s">
        <v>2192</v>
      </c>
      <c r="I338" s="151"/>
      <c r="L338" s="32"/>
      <c r="M338" s="152"/>
      <c r="T338" s="56"/>
      <c r="AT338" s="17" t="s">
        <v>198</v>
      </c>
      <c r="AU338" s="17" t="s">
        <v>87</v>
      </c>
    </row>
    <row r="339" spans="2:65" s="13" customFormat="1" x14ac:dyDescent="0.2">
      <c r="B339" s="159"/>
      <c r="D339" s="149" t="s">
        <v>199</v>
      </c>
      <c r="E339" s="160" t="s">
        <v>1</v>
      </c>
      <c r="F339" s="161" t="s">
        <v>2193</v>
      </c>
      <c r="H339" s="162">
        <v>5</v>
      </c>
      <c r="I339" s="163"/>
      <c r="L339" s="159"/>
      <c r="M339" s="164"/>
      <c r="T339" s="165"/>
      <c r="AT339" s="160" t="s">
        <v>199</v>
      </c>
      <c r="AU339" s="160" t="s">
        <v>87</v>
      </c>
      <c r="AV339" s="13" t="s">
        <v>87</v>
      </c>
      <c r="AW339" s="13" t="s">
        <v>33</v>
      </c>
      <c r="AX339" s="13" t="s">
        <v>85</v>
      </c>
      <c r="AY339" s="160" t="s">
        <v>185</v>
      </c>
    </row>
    <row r="340" spans="2:65" s="1" customFormat="1" ht="16.5" customHeight="1" x14ac:dyDescent="0.2">
      <c r="B340" s="32"/>
      <c r="C340" s="176" t="s">
        <v>649</v>
      </c>
      <c r="D340" s="176" t="s">
        <v>455</v>
      </c>
      <c r="E340" s="177" t="s">
        <v>2194</v>
      </c>
      <c r="F340" s="178" t="s">
        <v>2195</v>
      </c>
      <c r="G340" s="179" t="s">
        <v>532</v>
      </c>
      <c r="H340" s="180">
        <v>5</v>
      </c>
      <c r="I340" s="181"/>
      <c r="J340" s="182">
        <f>ROUND(I340*H340,2)</f>
        <v>0</v>
      </c>
      <c r="K340" s="178" t="s">
        <v>195</v>
      </c>
      <c r="L340" s="183"/>
      <c r="M340" s="184" t="s">
        <v>1</v>
      </c>
      <c r="N340" s="185" t="s">
        <v>42</v>
      </c>
      <c r="P340" s="145">
        <f>O340*H340</f>
        <v>0</v>
      </c>
      <c r="Q340" s="145">
        <v>1.6140000000000001</v>
      </c>
      <c r="R340" s="145">
        <f>Q340*H340</f>
        <v>8.07</v>
      </c>
      <c r="S340" s="145">
        <v>0</v>
      </c>
      <c r="T340" s="146">
        <f>S340*H340</f>
        <v>0</v>
      </c>
      <c r="AR340" s="147" t="s">
        <v>236</v>
      </c>
      <c r="AT340" s="147" t="s">
        <v>455</v>
      </c>
      <c r="AU340" s="147" t="s">
        <v>87</v>
      </c>
      <c r="AY340" s="17" t="s">
        <v>185</v>
      </c>
      <c r="BE340" s="148">
        <f>IF(N340="základní",J340,0)</f>
        <v>0</v>
      </c>
      <c r="BF340" s="148">
        <f>IF(N340="snížená",J340,0)</f>
        <v>0</v>
      </c>
      <c r="BG340" s="148">
        <f>IF(N340="zákl. přenesená",J340,0)</f>
        <v>0</v>
      </c>
      <c r="BH340" s="148">
        <f>IF(N340="sníž. přenesená",J340,0)</f>
        <v>0</v>
      </c>
      <c r="BI340" s="148">
        <f>IF(N340="nulová",J340,0)</f>
        <v>0</v>
      </c>
      <c r="BJ340" s="17" t="s">
        <v>85</v>
      </c>
      <c r="BK340" s="148">
        <f>ROUND(I340*H340,2)</f>
        <v>0</v>
      </c>
      <c r="BL340" s="17" t="s">
        <v>184</v>
      </c>
      <c r="BM340" s="147" t="s">
        <v>2196</v>
      </c>
    </row>
    <row r="341" spans="2:65" s="1" customFormat="1" x14ac:dyDescent="0.2">
      <c r="B341" s="32"/>
      <c r="D341" s="149" t="s">
        <v>198</v>
      </c>
      <c r="F341" s="150" t="s">
        <v>2195</v>
      </c>
      <c r="I341" s="151"/>
      <c r="L341" s="32"/>
      <c r="M341" s="152"/>
      <c r="T341" s="56"/>
      <c r="AT341" s="17" t="s">
        <v>198</v>
      </c>
      <c r="AU341" s="17" t="s">
        <v>87</v>
      </c>
    </row>
    <row r="342" spans="2:65" s="12" customFormat="1" x14ac:dyDescent="0.2">
      <c r="B342" s="153"/>
      <c r="D342" s="149" t="s">
        <v>199</v>
      </c>
      <c r="E342" s="154" t="s">
        <v>1</v>
      </c>
      <c r="F342" s="155" t="s">
        <v>2197</v>
      </c>
      <c r="H342" s="154" t="s">
        <v>1</v>
      </c>
      <c r="I342" s="156"/>
      <c r="L342" s="153"/>
      <c r="M342" s="157"/>
      <c r="T342" s="158"/>
      <c r="AT342" s="154" t="s">
        <v>199</v>
      </c>
      <c r="AU342" s="154" t="s">
        <v>87</v>
      </c>
      <c r="AV342" s="12" t="s">
        <v>85</v>
      </c>
      <c r="AW342" s="12" t="s">
        <v>33</v>
      </c>
      <c r="AX342" s="12" t="s">
        <v>77</v>
      </c>
      <c r="AY342" s="154" t="s">
        <v>185</v>
      </c>
    </row>
    <row r="343" spans="2:65" s="13" customFormat="1" x14ac:dyDescent="0.2">
      <c r="B343" s="159"/>
      <c r="D343" s="149" t="s">
        <v>199</v>
      </c>
      <c r="E343" s="160" t="s">
        <v>1</v>
      </c>
      <c r="F343" s="161" t="s">
        <v>2198</v>
      </c>
      <c r="H343" s="162">
        <v>5</v>
      </c>
      <c r="I343" s="163"/>
      <c r="L343" s="159"/>
      <c r="M343" s="164"/>
      <c r="T343" s="165"/>
      <c r="AT343" s="160" t="s">
        <v>199</v>
      </c>
      <c r="AU343" s="160" t="s">
        <v>87</v>
      </c>
      <c r="AV343" s="13" t="s">
        <v>87</v>
      </c>
      <c r="AW343" s="13" t="s">
        <v>33</v>
      </c>
      <c r="AX343" s="13" t="s">
        <v>85</v>
      </c>
      <c r="AY343" s="160" t="s">
        <v>185</v>
      </c>
    </row>
    <row r="344" spans="2:65" s="1" customFormat="1" ht="16.5" customHeight="1" x14ac:dyDescent="0.2">
      <c r="B344" s="32"/>
      <c r="C344" s="176" t="s">
        <v>656</v>
      </c>
      <c r="D344" s="176" t="s">
        <v>455</v>
      </c>
      <c r="E344" s="177" t="s">
        <v>1893</v>
      </c>
      <c r="F344" s="178" t="s">
        <v>1894</v>
      </c>
      <c r="G344" s="179" t="s">
        <v>532</v>
      </c>
      <c r="H344" s="180">
        <v>3</v>
      </c>
      <c r="I344" s="181"/>
      <c r="J344" s="182">
        <f>ROUND(I344*H344,2)</f>
        <v>0</v>
      </c>
      <c r="K344" s="178" t="s">
        <v>195</v>
      </c>
      <c r="L344" s="183"/>
      <c r="M344" s="184" t="s">
        <v>1</v>
      </c>
      <c r="N344" s="185" t="s">
        <v>42</v>
      </c>
      <c r="P344" s="145">
        <f>O344*H344</f>
        <v>0</v>
      </c>
      <c r="Q344" s="145">
        <v>0.26200000000000001</v>
      </c>
      <c r="R344" s="145">
        <f>Q344*H344</f>
        <v>0.78600000000000003</v>
      </c>
      <c r="S344" s="145">
        <v>0</v>
      </c>
      <c r="T344" s="146">
        <f>S344*H344</f>
        <v>0</v>
      </c>
      <c r="AR344" s="147" t="s">
        <v>236</v>
      </c>
      <c r="AT344" s="147" t="s">
        <v>455</v>
      </c>
      <c r="AU344" s="147" t="s">
        <v>87</v>
      </c>
      <c r="AY344" s="17" t="s">
        <v>185</v>
      </c>
      <c r="BE344" s="148">
        <f>IF(N344="základní",J344,0)</f>
        <v>0</v>
      </c>
      <c r="BF344" s="148">
        <f>IF(N344="snížená",J344,0)</f>
        <v>0</v>
      </c>
      <c r="BG344" s="148">
        <f>IF(N344="zákl. přenesená",J344,0)</f>
        <v>0</v>
      </c>
      <c r="BH344" s="148">
        <f>IF(N344="sníž. přenesená",J344,0)</f>
        <v>0</v>
      </c>
      <c r="BI344" s="148">
        <f>IF(N344="nulová",J344,0)</f>
        <v>0</v>
      </c>
      <c r="BJ344" s="17" t="s">
        <v>85</v>
      </c>
      <c r="BK344" s="148">
        <f>ROUND(I344*H344,2)</f>
        <v>0</v>
      </c>
      <c r="BL344" s="17" t="s">
        <v>184</v>
      </c>
      <c r="BM344" s="147" t="s">
        <v>1895</v>
      </c>
    </row>
    <row r="345" spans="2:65" s="1" customFormat="1" x14ac:dyDescent="0.2">
      <c r="B345" s="32"/>
      <c r="D345" s="149" t="s">
        <v>198</v>
      </c>
      <c r="F345" s="150" t="s">
        <v>1894</v>
      </c>
      <c r="I345" s="151"/>
      <c r="L345" s="32"/>
      <c r="M345" s="152"/>
      <c r="T345" s="56"/>
      <c r="AT345" s="17" t="s">
        <v>198</v>
      </c>
      <c r="AU345" s="17" t="s">
        <v>87</v>
      </c>
    </row>
    <row r="346" spans="2:65" s="13" customFormat="1" x14ac:dyDescent="0.2">
      <c r="B346" s="159"/>
      <c r="D346" s="149" t="s">
        <v>199</v>
      </c>
      <c r="E346" s="160" t="s">
        <v>1</v>
      </c>
      <c r="F346" s="161" t="s">
        <v>2199</v>
      </c>
      <c r="H346" s="162">
        <v>3</v>
      </c>
      <c r="I346" s="163"/>
      <c r="L346" s="159"/>
      <c r="M346" s="164"/>
      <c r="T346" s="165"/>
      <c r="AT346" s="160" t="s">
        <v>199</v>
      </c>
      <c r="AU346" s="160" t="s">
        <v>87</v>
      </c>
      <c r="AV346" s="13" t="s">
        <v>87</v>
      </c>
      <c r="AW346" s="13" t="s">
        <v>33</v>
      </c>
      <c r="AX346" s="13" t="s">
        <v>85</v>
      </c>
      <c r="AY346" s="160" t="s">
        <v>185</v>
      </c>
    </row>
    <row r="347" spans="2:65" s="1" customFormat="1" ht="16.5" customHeight="1" x14ac:dyDescent="0.2">
      <c r="B347" s="32"/>
      <c r="C347" s="176" t="s">
        <v>662</v>
      </c>
      <c r="D347" s="176" t="s">
        <v>455</v>
      </c>
      <c r="E347" s="177" t="s">
        <v>2200</v>
      </c>
      <c r="F347" s="178" t="s">
        <v>2201</v>
      </c>
      <c r="G347" s="179" t="s">
        <v>532</v>
      </c>
      <c r="H347" s="180">
        <v>3</v>
      </c>
      <c r="I347" s="181"/>
      <c r="J347" s="182">
        <f>ROUND(I347*H347,2)</f>
        <v>0</v>
      </c>
      <c r="K347" s="178" t="s">
        <v>195</v>
      </c>
      <c r="L347" s="183"/>
      <c r="M347" s="184" t="s">
        <v>1</v>
      </c>
      <c r="N347" s="185" t="s">
        <v>42</v>
      </c>
      <c r="P347" s="145">
        <f>O347*H347</f>
        <v>0</v>
      </c>
      <c r="Q347" s="145">
        <v>0.52600000000000002</v>
      </c>
      <c r="R347" s="145">
        <f>Q347*H347</f>
        <v>1.5780000000000001</v>
      </c>
      <c r="S347" s="145">
        <v>0</v>
      </c>
      <c r="T347" s="146">
        <f>S347*H347</f>
        <v>0</v>
      </c>
      <c r="AR347" s="147" t="s">
        <v>236</v>
      </c>
      <c r="AT347" s="147" t="s">
        <v>455</v>
      </c>
      <c r="AU347" s="147" t="s">
        <v>87</v>
      </c>
      <c r="AY347" s="17" t="s">
        <v>185</v>
      </c>
      <c r="BE347" s="148">
        <f>IF(N347="základní",J347,0)</f>
        <v>0</v>
      </c>
      <c r="BF347" s="148">
        <f>IF(N347="snížená",J347,0)</f>
        <v>0</v>
      </c>
      <c r="BG347" s="148">
        <f>IF(N347="zákl. přenesená",J347,0)</f>
        <v>0</v>
      </c>
      <c r="BH347" s="148">
        <f>IF(N347="sníž. přenesená",J347,0)</f>
        <v>0</v>
      </c>
      <c r="BI347" s="148">
        <f>IF(N347="nulová",J347,0)</f>
        <v>0</v>
      </c>
      <c r="BJ347" s="17" t="s">
        <v>85</v>
      </c>
      <c r="BK347" s="148">
        <f>ROUND(I347*H347,2)</f>
        <v>0</v>
      </c>
      <c r="BL347" s="17" t="s">
        <v>184</v>
      </c>
      <c r="BM347" s="147" t="s">
        <v>2202</v>
      </c>
    </row>
    <row r="348" spans="2:65" s="1" customFormat="1" x14ac:dyDescent="0.2">
      <c r="B348" s="32"/>
      <c r="D348" s="149" t="s">
        <v>198</v>
      </c>
      <c r="F348" s="150" t="s">
        <v>2201</v>
      </c>
      <c r="I348" s="151"/>
      <c r="L348" s="32"/>
      <c r="M348" s="152"/>
      <c r="T348" s="56"/>
      <c r="AT348" s="17" t="s">
        <v>198</v>
      </c>
      <c r="AU348" s="17" t="s">
        <v>87</v>
      </c>
    </row>
    <row r="349" spans="2:65" s="13" customFormat="1" x14ac:dyDescent="0.2">
      <c r="B349" s="159"/>
      <c r="D349" s="149" t="s">
        <v>199</v>
      </c>
      <c r="E349" s="160" t="s">
        <v>1</v>
      </c>
      <c r="F349" s="161" t="s">
        <v>2199</v>
      </c>
      <c r="H349" s="162">
        <v>3</v>
      </c>
      <c r="I349" s="163"/>
      <c r="L349" s="159"/>
      <c r="M349" s="164"/>
      <c r="T349" s="165"/>
      <c r="AT349" s="160" t="s">
        <v>199</v>
      </c>
      <c r="AU349" s="160" t="s">
        <v>87</v>
      </c>
      <c r="AV349" s="13" t="s">
        <v>87</v>
      </c>
      <c r="AW349" s="13" t="s">
        <v>33</v>
      </c>
      <c r="AX349" s="13" t="s">
        <v>85</v>
      </c>
      <c r="AY349" s="160" t="s">
        <v>185</v>
      </c>
    </row>
    <row r="350" spans="2:65" s="1" customFormat="1" ht="16.5" customHeight="1" x14ac:dyDescent="0.2">
      <c r="B350" s="32"/>
      <c r="C350" s="176" t="s">
        <v>667</v>
      </c>
      <c r="D350" s="176" t="s">
        <v>455</v>
      </c>
      <c r="E350" s="177" t="s">
        <v>1896</v>
      </c>
      <c r="F350" s="178" t="s">
        <v>1897</v>
      </c>
      <c r="G350" s="179" t="s">
        <v>532</v>
      </c>
      <c r="H350" s="180">
        <v>1</v>
      </c>
      <c r="I350" s="181"/>
      <c r="J350" s="182">
        <f>ROUND(I350*H350,2)</f>
        <v>0</v>
      </c>
      <c r="K350" s="178" t="s">
        <v>195</v>
      </c>
      <c r="L350" s="183"/>
      <c r="M350" s="184" t="s">
        <v>1</v>
      </c>
      <c r="N350" s="185" t="s">
        <v>42</v>
      </c>
      <c r="P350" s="145">
        <f>O350*H350</f>
        <v>0</v>
      </c>
      <c r="Q350" s="145">
        <v>1.054</v>
      </c>
      <c r="R350" s="145">
        <f>Q350*H350</f>
        <v>1.054</v>
      </c>
      <c r="S350" s="145">
        <v>0</v>
      </c>
      <c r="T350" s="146">
        <f>S350*H350</f>
        <v>0</v>
      </c>
      <c r="AR350" s="147" t="s">
        <v>236</v>
      </c>
      <c r="AT350" s="147" t="s">
        <v>455</v>
      </c>
      <c r="AU350" s="147" t="s">
        <v>87</v>
      </c>
      <c r="AY350" s="17" t="s">
        <v>185</v>
      </c>
      <c r="BE350" s="148">
        <f>IF(N350="základní",J350,0)</f>
        <v>0</v>
      </c>
      <c r="BF350" s="148">
        <f>IF(N350="snížená",J350,0)</f>
        <v>0</v>
      </c>
      <c r="BG350" s="148">
        <f>IF(N350="zákl. přenesená",J350,0)</f>
        <v>0</v>
      </c>
      <c r="BH350" s="148">
        <f>IF(N350="sníž. přenesená",J350,0)</f>
        <v>0</v>
      </c>
      <c r="BI350" s="148">
        <f>IF(N350="nulová",J350,0)</f>
        <v>0</v>
      </c>
      <c r="BJ350" s="17" t="s">
        <v>85</v>
      </c>
      <c r="BK350" s="148">
        <f>ROUND(I350*H350,2)</f>
        <v>0</v>
      </c>
      <c r="BL350" s="17" t="s">
        <v>184</v>
      </c>
      <c r="BM350" s="147" t="s">
        <v>2203</v>
      </c>
    </row>
    <row r="351" spans="2:65" s="1" customFormat="1" x14ac:dyDescent="0.2">
      <c r="B351" s="32"/>
      <c r="D351" s="149" t="s">
        <v>198</v>
      </c>
      <c r="F351" s="150" t="s">
        <v>1897</v>
      </c>
      <c r="I351" s="151"/>
      <c r="L351" s="32"/>
      <c r="M351" s="152"/>
      <c r="T351" s="56"/>
      <c r="AT351" s="17" t="s">
        <v>198</v>
      </c>
      <c r="AU351" s="17" t="s">
        <v>87</v>
      </c>
    </row>
    <row r="352" spans="2:65" s="13" customFormat="1" x14ac:dyDescent="0.2">
      <c r="B352" s="159"/>
      <c r="D352" s="149" t="s">
        <v>199</v>
      </c>
      <c r="E352" s="160" t="s">
        <v>1</v>
      </c>
      <c r="F352" s="161" t="s">
        <v>2002</v>
      </c>
      <c r="H352" s="162">
        <v>1</v>
      </c>
      <c r="I352" s="163"/>
      <c r="L352" s="159"/>
      <c r="M352" s="164"/>
      <c r="T352" s="165"/>
      <c r="AT352" s="160" t="s">
        <v>199</v>
      </c>
      <c r="AU352" s="160" t="s">
        <v>87</v>
      </c>
      <c r="AV352" s="13" t="s">
        <v>87</v>
      </c>
      <c r="AW352" s="13" t="s">
        <v>33</v>
      </c>
      <c r="AX352" s="13" t="s">
        <v>85</v>
      </c>
      <c r="AY352" s="160" t="s">
        <v>185</v>
      </c>
    </row>
    <row r="353" spans="2:65" s="1" customFormat="1" ht="16.5" customHeight="1" x14ac:dyDescent="0.2">
      <c r="B353" s="32"/>
      <c r="C353" s="176" t="s">
        <v>674</v>
      </c>
      <c r="D353" s="176" t="s">
        <v>455</v>
      </c>
      <c r="E353" s="177" t="s">
        <v>1899</v>
      </c>
      <c r="F353" s="178" t="s">
        <v>1900</v>
      </c>
      <c r="G353" s="179" t="s">
        <v>532</v>
      </c>
      <c r="H353" s="180">
        <v>5</v>
      </c>
      <c r="I353" s="181"/>
      <c r="J353" s="182">
        <f>ROUND(I353*H353,2)</f>
        <v>0</v>
      </c>
      <c r="K353" s="178" t="s">
        <v>195</v>
      </c>
      <c r="L353" s="183"/>
      <c r="M353" s="184" t="s">
        <v>1</v>
      </c>
      <c r="N353" s="185" t="s">
        <v>42</v>
      </c>
      <c r="P353" s="145">
        <f>O353*H353</f>
        <v>0</v>
      </c>
      <c r="Q353" s="145">
        <v>0.56999999999999995</v>
      </c>
      <c r="R353" s="145">
        <f>Q353*H353</f>
        <v>2.8499999999999996</v>
      </c>
      <c r="S353" s="145">
        <v>0</v>
      </c>
      <c r="T353" s="146">
        <f>S353*H353</f>
        <v>0</v>
      </c>
      <c r="AR353" s="147" t="s">
        <v>236</v>
      </c>
      <c r="AT353" s="147" t="s">
        <v>455</v>
      </c>
      <c r="AU353" s="147" t="s">
        <v>87</v>
      </c>
      <c r="AY353" s="17" t="s">
        <v>185</v>
      </c>
      <c r="BE353" s="148">
        <f>IF(N353="základní",J353,0)</f>
        <v>0</v>
      </c>
      <c r="BF353" s="148">
        <f>IF(N353="snížená",J353,0)</f>
        <v>0</v>
      </c>
      <c r="BG353" s="148">
        <f>IF(N353="zákl. přenesená",J353,0)</f>
        <v>0</v>
      </c>
      <c r="BH353" s="148">
        <f>IF(N353="sníž. přenesená",J353,0)</f>
        <v>0</v>
      </c>
      <c r="BI353" s="148">
        <f>IF(N353="nulová",J353,0)</f>
        <v>0</v>
      </c>
      <c r="BJ353" s="17" t="s">
        <v>85</v>
      </c>
      <c r="BK353" s="148">
        <f>ROUND(I353*H353,2)</f>
        <v>0</v>
      </c>
      <c r="BL353" s="17" t="s">
        <v>184</v>
      </c>
      <c r="BM353" s="147" t="s">
        <v>1901</v>
      </c>
    </row>
    <row r="354" spans="2:65" s="1" customFormat="1" x14ac:dyDescent="0.2">
      <c r="B354" s="32"/>
      <c r="D354" s="149" t="s">
        <v>198</v>
      </c>
      <c r="F354" s="150" t="s">
        <v>1900</v>
      </c>
      <c r="I354" s="151"/>
      <c r="L354" s="32"/>
      <c r="M354" s="152"/>
      <c r="T354" s="56"/>
      <c r="AT354" s="17" t="s">
        <v>198</v>
      </c>
      <c r="AU354" s="17" t="s">
        <v>87</v>
      </c>
    </row>
    <row r="355" spans="2:65" s="13" customFormat="1" x14ac:dyDescent="0.2">
      <c r="B355" s="159"/>
      <c r="D355" s="149" t="s">
        <v>199</v>
      </c>
      <c r="E355" s="160" t="s">
        <v>1</v>
      </c>
      <c r="F355" s="161" t="s">
        <v>2198</v>
      </c>
      <c r="H355" s="162">
        <v>5</v>
      </c>
      <c r="I355" s="163"/>
      <c r="L355" s="159"/>
      <c r="M355" s="164"/>
      <c r="T355" s="165"/>
      <c r="AT355" s="160" t="s">
        <v>199</v>
      </c>
      <c r="AU355" s="160" t="s">
        <v>87</v>
      </c>
      <c r="AV355" s="13" t="s">
        <v>87</v>
      </c>
      <c r="AW355" s="13" t="s">
        <v>33</v>
      </c>
      <c r="AX355" s="13" t="s">
        <v>85</v>
      </c>
      <c r="AY355" s="160" t="s">
        <v>185</v>
      </c>
    </row>
    <row r="356" spans="2:65" s="1" customFormat="1" ht="21.75" customHeight="1" x14ac:dyDescent="0.2">
      <c r="B356" s="32"/>
      <c r="C356" s="136" t="s">
        <v>680</v>
      </c>
      <c r="D356" s="136" t="s">
        <v>191</v>
      </c>
      <c r="E356" s="137" t="s">
        <v>2204</v>
      </c>
      <c r="F356" s="138" t="s">
        <v>2205</v>
      </c>
      <c r="G356" s="139" t="s">
        <v>532</v>
      </c>
      <c r="H356" s="140">
        <v>2</v>
      </c>
      <c r="I356" s="141"/>
      <c r="J356" s="142">
        <f>ROUND(I356*H356,2)</f>
        <v>0</v>
      </c>
      <c r="K356" s="138" t="s">
        <v>195</v>
      </c>
      <c r="L356" s="32"/>
      <c r="M356" s="143" t="s">
        <v>1</v>
      </c>
      <c r="N356" s="144" t="s">
        <v>42</v>
      </c>
      <c r="P356" s="145">
        <f>O356*H356</f>
        <v>0</v>
      </c>
      <c r="Q356" s="145">
        <v>0.09</v>
      </c>
      <c r="R356" s="145">
        <f>Q356*H356</f>
        <v>0.18</v>
      </c>
      <c r="S356" s="145">
        <v>0</v>
      </c>
      <c r="T356" s="146">
        <f>S356*H356</f>
        <v>0</v>
      </c>
      <c r="AR356" s="147" t="s">
        <v>184</v>
      </c>
      <c r="AT356" s="147" t="s">
        <v>191</v>
      </c>
      <c r="AU356" s="147" t="s">
        <v>87</v>
      </c>
      <c r="AY356" s="17" t="s">
        <v>185</v>
      </c>
      <c r="BE356" s="148">
        <f>IF(N356="základní",J356,0)</f>
        <v>0</v>
      </c>
      <c r="BF356" s="148">
        <f>IF(N356="snížená",J356,0)</f>
        <v>0</v>
      </c>
      <c r="BG356" s="148">
        <f>IF(N356="zákl. přenesená",J356,0)</f>
        <v>0</v>
      </c>
      <c r="BH356" s="148">
        <f>IF(N356="sníž. přenesená",J356,0)</f>
        <v>0</v>
      </c>
      <c r="BI356" s="148">
        <f>IF(N356="nulová",J356,0)</f>
        <v>0</v>
      </c>
      <c r="BJ356" s="17" t="s">
        <v>85</v>
      </c>
      <c r="BK356" s="148">
        <f>ROUND(I356*H356,2)</f>
        <v>0</v>
      </c>
      <c r="BL356" s="17" t="s">
        <v>184</v>
      </c>
      <c r="BM356" s="147" t="s">
        <v>2206</v>
      </c>
    </row>
    <row r="357" spans="2:65" s="1" customFormat="1" x14ac:dyDescent="0.2">
      <c r="B357" s="32"/>
      <c r="D357" s="149" t="s">
        <v>198</v>
      </c>
      <c r="F357" s="150" t="s">
        <v>2205</v>
      </c>
      <c r="I357" s="151"/>
      <c r="L357" s="32"/>
      <c r="M357" s="152"/>
      <c r="T357" s="56"/>
      <c r="AT357" s="17" t="s">
        <v>198</v>
      </c>
      <c r="AU357" s="17" t="s">
        <v>87</v>
      </c>
    </row>
    <row r="358" spans="2:65" s="13" customFormat="1" x14ac:dyDescent="0.2">
      <c r="B358" s="159"/>
      <c r="D358" s="149" t="s">
        <v>199</v>
      </c>
      <c r="E358" s="160" t="s">
        <v>1</v>
      </c>
      <c r="F358" s="161" t="s">
        <v>2207</v>
      </c>
      <c r="H358" s="162">
        <v>2</v>
      </c>
      <c r="I358" s="163"/>
      <c r="L358" s="159"/>
      <c r="M358" s="164"/>
      <c r="T358" s="165"/>
      <c r="AT358" s="160" t="s">
        <v>199</v>
      </c>
      <c r="AU358" s="160" t="s">
        <v>87</v>
      </c>
      <c r="AV358" s="13" t="s">
        <v>87</v>
      </c>
      <c r="AW358" s="13" t="s">
        <v>33</v>
      </c>
      <c r="AX358" s="13" t="s">
        <v>85</v>
      </c>
      <c r="AY358" s="160" t="s">
        <v>185</v>
      </c>
    </row>
    <row r="359" spans="2:65" s="1" customFormat="1" ht="16.5" customHeight="1" x14ac:dyDescent="0.2">
      <c r="B359" s="32"/>
      <c r="C359" s="176" t="s">
        <v>686</v>
      </c>
      <c r="D359" s="176" t="s">
        <v>455</v>
      </c>
      <c r="E359" s="177" t="s">
        <v>2208</v>
      </c>
      <c r="F359" s="178" t="s">
        <v>2209</v>
      </c>
      <c r="G359" s="179" t="s">
        <v>532</v>
      </c>
      <c r="H359" s="180">
        <v>2</v>
      </c>
      <c r="I359" s="181"/>
      <c r="J359" s="182">
        <f>ROUND(I359*H359,2)</f>
        <v>0</v>
      </c>
      <c r="K359" s="178" t="s">
        <v>195</v>
      </c>
      <c r="L359" s="183"/>
      <c r="M359" s="184" t="s">
        <v>1</v>
      </c>
      <c r="N359" s="185" t="s">
        <v>42</v>
      </c>
      <c r="P359" s="145">
        <f>O359*H359</f>
        <v>0</v>
      </c>
      <c r="Q359" s="145">
        <v>4.5999999999999999E-2</v>
      </c>
      <c r="R359" s="145">
        <f>Q359*H359</f>
        <v>9.1999999999999998E-2</v>
      </c>
      <c r="S359" s="145">
        <v>0</v>
      </c>
      <c r="T359" s="146">
        <f>S359*H359</f>
        <v>0</v>
      </c>
      <c r="AR359" s="147" t="s">
        <v>236</v>
      </c>
      <c r="AT359" s="147" t="s">
        <v>455</v>
      </c>
      <c r="AU359" s="147" t="s">
        <v>87</v>
      </c>
      <c r="AY359" s="17" t="s">
        <v>185</v>
      </c>
      <c r="BE359" s="148">
        <f>IF(N359="základní",J359,0)</f>
        <v>0</v>
      </c>
      <c r="BF359" s="148">
        <f>IF(N359="snížená",J359,0)</f>
        <v>0</v>
      </c>
      <c r="BG359" s="148">
        <f>IF(N359="zákl. přenesená",J359,0)</f>
        <v>0</v>
      </c>
      <c r="BH359" s="148">
        <f>IF(N359="sníž. přenesená",J359,0)</f>
        <v>0</v>
      </c>
      <c r="BI359" s="148">
        <f>IF(N359="nulová",J359,0)</f>
        <v>0</v>
      </c>
      <c r="BJ359" s="17" t="s">
        <v>85</v>
      </c>
      <c r="BK359" s="148">
        <f>ROUND(I359*H359,2)</f>
        <v>0</v>
      </c>
      <c r="BL359" s="17" t="s">
        <v>184</v>
      </c>
      <c r="BM359" s="147" t="s">
        <v>2210</v>
      </c>
    </row>
    <row r="360" spans="2:65" s="1" customFormat="1" x14ac:dyDescent="0.2">
      <c r="B360" s="32"/>
      <c r="D360" s="149" t="s">
        <v>198</v>
      </c>
      <c r="F360" s="150" t="s">
        <v>2209</v>
      </c>
      <c r="I360" s="151"/>
      <c r="L360" s="32"/>
      <c r="M360" s="152"/>
      <c r="T360" s="56"/>
      <c r="AT360" s="17" t="s">
        <v>198</v>
      </c>
      <c r="AU360" s="17" t="s">
        <v>87</v>
      </c>
    </row>
    <row r="361" spans="2:65" s="13" customFormat="1" x14ac:dyDescent="0.2">
      <c r="B361" s="159"/>
      <c r="D361" s="149" t="s">
        <v>199</v>
      </c>
      <c r="E361" s="160" t="s">
        <v>1</v>
      </c>
      <c r="F361" s="161" t="s">
        <v>541</v>
      </c>
      <c r="H361" s="162">
        <v>2</v>
      </c>
      <c r="I361" s="163"/>
      <c r="L361" s="159"/>
      <c r="M361" s="164"/>
      <c r="T361" s="165"/>
      <c r="AT361" s="160" t="s">
        <v>199</v>
      </c>
      <c r="AU361" s="160" t="s">
        <v>87</v>
      </c>
      <c r="AV361" s="13" t="s">
        <v>87</v>
      </c>
      <c r="AW361" s="13" t="s">
        <v>33</v>
      </c>
      <c r="AX361" s="13" t="s">
        <v>85</v>
      </c>
      <c r="AY361" s="160" t="s">
        <v>185</v>
      </c>
    </row>
    <row r="362" spans="2:65" s="12" customFormat="1" x14ac:dyDescent="0.2">
      <c r="B362" s="153"/>
      <c r="D362" s="149" t="s">
        <v>199</v>
      </c>
      <c r="E362" s="154" t="s">
        <v>1</v>
      </c>
      <c r="F362" s="155" t="s">
        <v>1914</v>
      </c>
      <c r="H362" s="154" t="s">
        <v>1</v>
      </c>
      <c r="I362" s="156"/>
      <c r="L362" s="153"/>
      <c r="M362" s="157"/>
      <c r="T362" s="158"/>
      <c r="AT362" s="154" t="s">
        <v>199</v>
      </c>
      <c r="AU362" s="154" t="s">
        <v>87</v>
      </c>
      <c r="AV362" s="12" t="s">
        <v>85</v>
      </c>
      <c r="AW362" s="12" t="s">
        <v>33</v>
      </c>
      <c r="AX362" s="12" t="s">
        <v>77</v>
      </c>
      <c r="AY362" s="154" t="s">
        <v>185</v>
      </c>
    </row>
    <row r="363" spans="2:65" s="1" customFormat="1" ht="21.75" customHeight="1" x14ac:dyDescent="0.2">
      <c r="B363" s="32"/>
      <c r="C363" s="136" t="s">
        <v>691</v>
      </c>
      <c r="D363" s="136" t="s">
        <v>191</v>
      </c>
      <c r="E363" s="137" t="s">
        <v>1907</v>
      </c>
      <c r="F363" s="138" t="s">
        <v>1908</v>
      </c>
      <c r="G363" s="139" t="s">
        <v>532</v>
      </c>
      <c r="H363" s="140">
        <v>3</v>
      </c>
      <c r="I363" s="141"/>
      <c r="J363" s="142">
        <f>ROUND(I363*H363,2)</f>
        <v>0</v>
      </c>
      <c r="K363" s="138" t="s">
        <v>195</v>
      </c>
      <c r="L363" s="32"/>
      <c r="M363" s="143" t="s">
        <v>1</v>
      </c>
      <c r="N363" s="144" t="s">
        <v>42</v>
      </c>
      <c r="P363" s="145">
        <f>O363*H363</f>
        <v>0</v>
      </c>
      <c r="Q363" s="145">
        <v>0.09</v>
      </c>
      <c r="R363" s="145">
        <f>Q363*H363</f>
        <v>0.27</v>
      </c>
      <c r="S363" s="145">
        <v>0</v>
      </c>
      <c r="T363" s="146">
        <f>S363*H363</f>
        <v>0</v>
      </c>
      <c r="AR363" s="147" t="s">
        <v>184</v>
      </c>
      <c r="AT363" s="147" t="s">
        <v>191</v>
      </c>
      <c r="AU363" s="147" t="s">
        <v>87</v>
      </c>
      <c r="AY363" s="17" t="s">
        <v>185</v>
      </c>
      <c r="BE363" s="148">
        <f>IF(N363="základní",J363,0)</f>
        <v>0</v>
      </c>
      <c r="BF363" s="148">
        <f>IF(N363="snížená",J363,0)</f>
        <v>0</v>
      </c>
      <c r="BG363" s="148">
        <f>IF(N363="zákl. přenesená",J363,0)</f>
        <v>0</v>
      </c>
      <c r="BH363" s="148">
        <f>IF(N363="sníž. přenesená",J363,0)</f>
        <v>0</v>
      </c>
      <c r="BI363" s="148">
        <f>IF(N363="nulová",J363,0)</f>
        <v>0</v>
      </c>
      <c r="BJ363" s="17" t="s">
        <v>85</v>
      </c>
      <c r="BK363" s="148">
        <f>ROUND(I363*H363,2)</f>
        <v>0</v>
      </c>
      <c r="BL363" s="17" t="s">
        <v>184</v>
      </c>
      <c r="BM363" s="147" t="s">
        <v>1661</v>
      </c>
    </row>
    <row r="364" spans="2:65" s="1" customFormat="1" x14ac:dyDescent="0.2">
      <c r="B364" s="32"/>
      <c r="D364" s="149" t="s">
        <v>198</v>
      </c>
      <c r="F364" s="150" t="s">
        <v>1908</v>
      </c>
      <c r="I364" s="151"/>
      <c r="L364" s="32"/>
      <c r="M364" s="152"/>
      <c r="T364" s="56"/>
      <c r="AT364" s="17" t="s">
        <v>198</v>
      </c>
      <c r="AU364" s="17" t="s">
        <v>87</v>
      </c>
    </row>
    <row r="365" spans="2:65" s="13" customFormat="1" x14ac:dyDescent="0.2">
      <c r="B365" s="159"/>
      <c r="D365" s="149" t="s">
        <v>199</v>
      </c>
      <c r="E365" s="160" t="s">
        <v>1</v>
      </c>
      <c r="F365" s="161" t="s">
        <v>2211</v>
      </c>
      <c r="H365" s="162">
        <v>3</v>
      </c>
      <c r="I365" s="163"/>
      <c r="L365" s="159"/>
      <c r="M365" s="164"/>
      <c r="T365" s="165"/>
      <c r="AT365" s="160" t="s">
        <v>199</v>
      </c>
      <c r="AU365" s="160" t="s">
        <v>87</v>
      </c>
      <c r="AV365" s="13" t="s">
        <v>87</v>
      </c>
      <c r="AW365" s="13" t="s">
        <v>33</v>
      </c>
      <c r="AX365" s="13" t="s">
        <v>85</v>
      </c>
      <c r="AY365" s="160" t="s">
        <v>185</v>
      </c>
    </row>
    <row r="366" spans="2:65" s="1" customFormat="1" ht="16.5" customHeight="1" x14ac:dyDescent="0.2">
      <c r="B366" s="32"/>
      <c r="C366" s="176" t="s">
        <v>699</v>
      </c>
      <c r="D366" s="176" t="s">
        <v>455</v>
      </c>
      <c r="E366" s="177" t="s">
        <v>1910</v>
      </c>
      <c r="F366" s="178" t="s">
        <v>1911</v>
      </c>
      <c r="G366" s="179" t="s">
        <v>532</v>
      </c>
      <c r="H366" s="180">
        <v>3</v>
      </c>
      <c r="I366" s="181"/>
      <c r="J366" s="182">
        <f>ROUND(I366*H366,2)</f>
        <v>0</v>
      </c>
      <c r="K366" s="178" t="s">
        <v>195</v>
      </c>
      <c r="L366" s="183"/>
      <c r="M366" s="184" t="s">
        <v>1</v>
      </c>
      <c r="N366" s="185" t="s">
        <v>42</v>
      </c>
      <c r="P366" s="145">
        <f>O366*H366</f>
        <v>0</v>
      </c>
      <c r="Q366" s="145">
        <v>0.19600000000000001</v>
      </c>
      <c r="R366" s="145">
        <f>Q366*H366</f>
        <v>0.58800000000000008</v>
      </c>
      <c r="S366" s="145">
        <v>0</v>
      </c>
      <c r="T366" s="146">
        <f>S366*H366</f>
        <v>0</v>
      </c>
      <c r="AR366" s="147" t="s">
        <v>236</v>
      </c>
      <c r="AT366" s="147" t="s">
        <v>455</v>
      </c>
      <c r="AU366" s="147" t="s">
        <v>87</v>
      </c>
      <c r="AY366" s="17" t="s">
        <v>185</v>
      </c>
      <c r="BE366" s="148">
        <f>IF(N366="základní",J366,0)</f>
        <v>0</v>
      </c>
      <c r="BF366" s="148">
        <f>IF(N366="snížená",J366,0)</f>
        <v>0</v>
      </c>
      <c r="BG366" s="148">
        <f>IF(N366="zákl. přenesená",J366,0)</f>
        <v>0</v>
      </c>
      <c r="BH366" s="148">
        <f>IF(N366="sníž. přenesená",J366,0)</f>
        <v>0</v>
      </c>
      <c r="BI366" s="148">
        <f>IF(N366="nulová",J366,0)</f>
        <v>0</v>
      </c>
      <c r="BJ366" s="17" t="s">
        <v>85</v>
      </c>
      <c r="BK366" s="148">
        <f>ROUND(I366*H366,2)</f>
        <v>0</v>
      </c>
      <c r="BL366" s="17" t="s">
        <v>184</v>
      </c>
      <c r="BM366" s="147" t="s">
        <v>1912</v>
      </c>
    </row>
    <row r="367" spans="2:65" s="1" customFormat="1" x14ac:dyDescent="0.2">
      <c r="B367" s="32"/>
      <c r="D367" s="149" t="s">
        <v>198</v>
      </c>
      <c r="F367" s="150" t="s">
        <v>1911</v>
      </c>
      <c r="I367" s="151"/>
      <c r="L367" s="32"/>
      <c r="M367" s="152"/>
      <c r="T367" s="56"/>
      <c r="AT367" s="17" t="s">
        <v>198</v>
      </c>
      <c r="AU367" s="17" t="s">
        <v>87</v>
      </c>
    </row>
    <row r="368" spans="2:65" s="13" customFormat="1" x14ac:dyDescent="0.2">
      <c r="B368" s="159"/>
      <c r="D368" s="149" t="s">
        <v>199</v>
      </c>
      <c r="E368" s="160" t="s">
        <v>1</v>
      </c>
      <c r="F368" s="161" t="s">
        <v>1119</v>
      </c>
      <c r="H368" s="162">
        <v>3</v>
      </c>
      <c r="I368" s="163"/>
      <c r="L368" s="159"/>
      <c r="M368" s="164"/>
      <c r="T368" s="165"/>
      <c r="AT368" s="160" t="s">
        <v>199</v>
      </c>
      <c r="AU368" s="160" t="s">
        <v>87</v>
      </c>
      <c r="AV368" s="13" t="s">
        <v>87</v>
      </c>
      <c r="AW368" s="13" t="s">
        <v>33</v>
      </c>
      <c r="AX368" s="13" t="s">
        <v>85</v>
      </c>
      <c r="AY368" s="160" t="s">
        <v>185</v>
      </c>
    </row>
    <row r="369" spans="2:65" s="12" customFormat="1" x14ac:dyDescent="0.2">
      <c r="B369" s="153"/>
      <c r="D369" s="149" t="s">
        <v>199</v>
      </c>
      <c r="E369" s="154" t="s">
        <v>1</v>
      </c>
      <c r="F369" s="155" t="s">
        <v>1914</v>
      </c>
      <c r="H369" s="154" t="s">
        <v>1</v>
      </c>
      <c r="I369" s="156"/>
      <c r="L369" s="153"/>
      <c r="M369" s="157"/>
      <c r="T369" s="158"/>
      <c r="AT369" s="154" t="s">
        <v>199</v>
      </c>
      <c r="AU369" s="154" t="s">
        <v>87</v>
      </c>
      <c r="AV369" s="12" t="s">
        <v>85</v>
      </c>
      <c r="AW369" s="12" t="s">
        <v>33</v>
      </c>
      <c r="AX369" s="12" t="s">
        <v>77</v>
      </c>
      <c r="AY369" s="154" t="s">
        <v>185</v>
      </c>
    </row>
    <row r="370" spans="2:65" s="1" customFormat="1" ht="16.5" customHeight="1" x14ac:dyDescent="0.2">
      <c r="B370" s="32"/>
      <c r="C370" s="136" t="s">
        <v>706</v>
      </c>
      <c r="D370" s="136" t="s">
        <v>191</v>
      </c>
      <c r="E370" s="137" t="s">
        <v>1915</v>
      </c>
      <c r="F370" s="138" t="s">
        <v>1916</v>
      </c>
      <c r="G370" s="139" t="s">
        <v>382</v>
      </c>
      <c r="H370" s="140">
        <v>0.5</v>
      </c>
      <c r="I370" s="141"/>
      <c r="J370" s="142">
        <f>ROUND(I370*H370,2)</f>
        <v>0</v>
      </c>
      <c r="K370" s="138" t="s">
        <v>195</v>
      </c>
      <c r="L370" s="32"/>
      <c r="M370" s="143" t="s">
        <v>1</v>
      </c>
      <c r="N370" s="144" t="s">
        <v>42</v>
      </c>
      <c r="P370" s="145">
        <f>O370*H370</f>
        <v>0</v>
      </c>
      <c r="Q370" s="145">
        <v>0</v>
      </c>
      <c r="R370" s="145">
        <f>Q370*H370</f>
        <v>0</v>
      </c>
      <c r="S370" s="145">
        <v>0</v>
      </c>
      <c r="T370" s="146">
        <f>S370*H370</f>
        <v>0</v>
      </c>
      <c r="AR370" s="147" t="s">
        <v>184</v>
      </c>
      <c r="AT370" s="147" t="s">
        <v>191</v>
      </c>
      <c r="AU370" s="147" t="s">
        <v>87</v>
      </c>
      <c r="AY370" s="17" t="s">
        <v>185</v>
      </c>
      <c r="BE370" s="148">
        <f>IF(N370="základní",J370,0)</f>
        <v>0</v>
      </c>
      <c r="BF370" s="148">
        <f>IF(N370="snížená",J370,0)</f>
        <v>0</v>
      </c>
      <c r="BG370" s="148">
        <f>IF(N370="zákl. přenesená",J370,0)</f>
        <v>0</v>
      </c>
      <c r="BH370" s="148">
        <f>IF(N370="sníž. přenesená",J370,0)</f>
        <v>0</v>
      </c>
      <c r="BI370" s="148">
        <f>IF(N370="nulová",J370,0)</f>
        <v>0</v>
      </c>
      <c r="BJ370" s="17" t="s">
        <v>85</v>
      </c>
      <c r="BK370" s="148">
        <f>ROUND(I370*H370,2)</f>
        <v>0</v>
      </c>
      <c r="BL370" s="17" t="s">
        <v>184</v>
      </c>
      <c r="BM370" s="147" t="s">
        <v>2212</v>
      </c>
    </row>
    <row r="371" spans="2:65" s="1" customFormat="1" x14ac:dyDescent="0.2">
      <c r="B371" s="32"/>
      <c r="D371" s="149" t="s">
        <v>198</v>
      </c>
      <c r="F371" s="150" t="s">
        <v>1918</v>
      </c>
      <c r="I371" s="151"/>
      <c r="L371" s="32"/>
      <c r="M371" s="152"/>
      <c r="T371" s="56"/>
      <c r="AT371" s="17" t="s">
        <v>198</v>
      </c>
      <c r="AU371" s="17" t="s">
        <v>87</v>
      </c>
    </row>
    <row r="372" spans="2:65" s="12" customFormat="1" x14ac:dyDescent="0.2">
      <c r="B372" s="153"/>
      <c r="D372" s="149" t="s">
        <v>199</v>
      </c>
      <c r="E372" s="154" t="s">
        <v>1</v>
      </c>
      <c r="F372" s="155" t="s">
        <v>2213</v>
      </c>
      <c r="H372" s="154" t="s">
        <v>1</v>
      </c>
      <c r="I372" s="156"/>
      <c r="L372" s="153"/>
      <c r="M372" s="157"/>
      <c r="T372" s="158"/>
      <c r="AT372" s="154" t="s">
        <v>199</v>
      </c>
      <c r="AU372" s="154" t="s">
        <v>87</v>
      </c>
      <c r="AV372" s="12" t="s">
        <v>85</v>
      </c>
      <c r="AW372" s="12" t="s">
        <v>33</v>
      </c>
      <c r="AX372" s="12" t="s">
        <v>77</v>
      </c>
      <c r="AY372" s="154" t="s">
        <v>185</v>
      </c>
    </row>
    <row r="373" spans="2:65" s="13" customFormat="1" x14ac:dyDescent="0.2">
      <c r="B373" s="159"/>
      <c r="D373" s="149" t="s">
        <v>199</v>
      </c>
      <c r="E373" s="160" t="s">
        <v>1</v>
      </c>
      <c r="F373" s="161" t="s">
        <v>1921</v>
      </c>
      <c r="H373" s="162">
        <v>0.5</v>
      </c>
      <c r="I373" s="163"/>
      <c r="L373" s="159"/>
      <c r="M373" s="164"/>
      <c r="T373" s="165"/>
      <c r="AT373" s="160" t="s">
        <v>199</v>
      </c>
      <c r="AU373" s="160" t="s">
        <v>87</v>
      </c>
      <c r="AV373" s="13" t="s">
        <v>87</v>
      </c>
      <c r="AW373" s="13" t="s">
        <v>33</v>
      </c>
      <c r="AX373" s="13" t="s">
        <v>85</v>
      </c>
      <c r="AY373" s="160" t="s">
        <v>185</v>
      </c>
    </row>
    <row r="374" spans="2:65" s="1" customFormat="1" ht="16.5" customHeight="1" x14ac:dyDescent="0.2">
      <c r="B374" s="32"/>
      <c r="C374" s="136" t="s">
        <v>712</v>
      </c>
      <c r="D374" s="136" t="s">
        <v>191</v>
      </c>
      <c r="E374" s="137" t="s">
        <v>1922</v>
      </c>
      <c r="F374" s="138" t="s">
        <v>1923</v>
      </c>
      <c r="G374" s="139" t="s">
        <v>296</v>
      </c>
      <c r="H374" s="140">
        <v>2</v>
      </c>
      <c r="I374" s="141"/>
      <c r="J374" s="142">
        <f>ROUND(I374*H374,2)</f>
        <v>0</v>
      </c>
      <c r="K374" s="138" t="s">
        <v>195</v>
      </c>
      <c r="L374" s="32"/>
      <c r="M374" s="143" t="s">
        <v>1</v>
      </c>
      <c r="N374" s="144" t="s">
        <v>42</v>
      </c>
      <c r="P374" s="145">
        <f>O374*H374</f>
        <v>0</v>
      </c>
      <c r="Q374" s="145">
        <v>4.5999999999999999E-3</v>
      </c>
      <c r="R374" s="145">
        <f>Q374*H374</f>
        <v>9.1999999999999998E-3</v>
      </c>
      <c r="S374" s="145">
        <v>0</v>
      </c>
      <c r="T374" s="146">
        <f>S374*H374</f>
        <v>0</v>
      </c>
      <c r="AR374" s="147" t="s">
        <v>184</v>
      </c>
      <c r="AT374" s="147" t="s">
        <v>191</v>
      </c>
      <c r="AU374" s="147" t="s">
        <v>87</v>
      </c>
      <c r="AY374" s="17" t="s">
        <v>185</v>
      </c>
      <c r="BE374" s="148">
        <f>IF(N374="základní",J374,0)</f>
        <v>0</v>
      </c>
      <c r="BF374" s="148">
        <f>IF(N374="snížená",J374,0)</f>
        <v>0</v>
      </c>
      <c r="BG374" s="148">
        <f>IF(N374="zákl. přenesená",J374,0)</f>
        <v>0</v>
      </c>
      <c r="BH374" s="148">
        <f>IF(N374="sníž. přenesená",J374,0)</f>
        <v>0</v>
      </c>
      <c r="BI374" s="148">
        <f>IF(N374="nulová",J374,0)</f>
        <v>0</v>
      </c>
      <c r="BJ374" s="17" t="s">
        <v>85</v>
      </c>
      <c r="BK374" s="148">
        <f>ROUND(I374*H374,2)</f>
        <v>0</v>
      </c>
      <c r="BL374" s="17" t="s">
        <v>184</v>
      </c>
      <c r="BM374" s="147" t="s">
        <v>2214</v>
      </c>
    </row>
    <row r="375" spans="2:65" s="1" customFormat="1" x14ac:dyDescent="0.2">
      <c r="B375" s="32"/>
      <c r="D375" s="149" t="s">
        <v>198</v>
      </c>
      <c r="F375" s="150" t="s">
        <v>1925</v>
      </c>
      <c r="I375" s="151"/>
      <c r="L375" s="32"/>
      <c r="M375" s="152"/>
      <c r="T375" s="56"/>
      <c r="AT375" s="17" t="s">
        <v>198</v>
      </c>
      <c r="AU375" s="17" t="s">
        <v>87</v>
      </c>
    </row>
    <row r="376" spans="2:65" s="13" customFormat="1" x14ac:dyDescent="0.2">
      <c r="B376" s="159"/>
      <c r="D376" s="149" t="s">
        <v>199</v>
      </c>
      <c r="E376" s="160" t="s">
        <v>1</v>
      </c>
      <c r="F376" s="161" t="s">
        <v>1926</v>
      </c>
      <c r="H376" s="162">
        <v>2</v>
      </c>
      <c r="I376" s="163"/>
      <c r="L376" s="159"/>
      <c r="M376" s="164"/>
      <c r="T376" s="165"/>
      <c r="AT376" s="160" t="s">
        <v>199</v>
      </c>
      <c r="AU376" s="160" t="s">
        <v>87</v>
      </c>
      <c r="AV376" s="13" t="s">
        <v>87</v>
      </c>
      <c r="AW376" s="13" t="s">
        <v>33</v>
      </c>
      <c r="AX376" s="13" t="s">
        <v>85</v>
      </c>
      <c r="AY376" s="160" t="s">
        <v>185</v>
      </c>
    </row>
    <row r="377" spans="2:65" s="1" customFormat="1" ht="16.5" customHeight="1" x14ac:dyDescent="0.2">
      <c r="B377" s="32"/>
      <c r="C377" s="136" t="s">
        <v>718</v>
      </c>
      <c r="D377" s="136" t="s">
        <v>191</v>
      </c>
      <c r="E377" s="137" t="s">
        <v>1927</v>
      </c>
      <c r="F377" s="138" t="s">
        <v>1928</v>
      </c>
      <c r="G377" s="139" t="s">
        <v>296</v>
      </c>
      <c r="H377" s="140">
        <v>2</v>
      </c>
      <c r="I377" s="141"/>
      <c r="J377" s="142">
        <f>ROUND(I377*H377,2)</f>
        <v>0</v>
      </c>
      <c r="K377" s="138" t="s">
        <v>195</v>
      </c>
      <c r="L377" s="32"/>
      <c r="M377" s="143" t="s">
        <v>1</v>
      </c>
      <c r="N377" s="144" t="s">
        <v>42</v>
      </c>
      <c r="P377" s="145">
        <f>O377*H377</f>
        <v>0</v>
      </c>
      <c r="Q377" s="145">
        <v>0</v>
      </c>
      <c r="R377" s="145">
        <f>Q377*H377</f>
        <v>0</v>
      </c>
      <c r="S377" s="145">
        <v>0</v>
      </c>
      <c r="T377" s="146">
        <f>S377*H377</f>
        <v>0</v>
      </c>
      <c r="AR377" s="147" t="s">
        <v>184</v>
      </c>
      <c r="AT377" s="147" t="s">
        <v>191</v>
      </c>
      <c r="AU377" s="147" t="s">
        <v>87</v>
      </c>
      <c r="AY377" s="17" t="s">
        <v>185</v>
      </c>
      <c r="BE377" s="148">
        <f>IF(N377="základní",J377,0)</f>
        <v>0</v>
      </c>
      <c r="BF377" s="148">
        <f>IF(N377="snížená",J377,0)</f>
        <v>0</v>
      </c>
      <c r="BG377" s="148">
        <f>IF(N377="zákl. přenesená",J377,0)</f>
        <v>0</v>
      </c>
      <c r="BH377" s="148">
        <f>IF(N377="sníž. přenesená",J377,0)</f>
        <v>0</v>
      </c>
      <c r="BI377" s="148">
        <f>IF(N377="nulová",J377,0)</f>
        <v>0</v>
      </c>
      <c r="BJ377" s="17" t="s">
        <v>85</v>
      </c>
      <c r="BK377" s="148">
        <f>ROUND(I377*H377,2)</f>
        <v>0</v>
      </c>
      <c r="BL377" s="17" t="s">
        <v>184</v>
      </c>
      <c r="BM377" s="147" t="s">
        <v>2215</v>
      </c>
    </row>
    <row r="378" spans="2:65" s="1" customFormat="1" x14ac:dyDescent="0.2">
      <c r="B378" s="32"/>
      <c r="D378" s="149" t="s">
        <v>198</v>
      </c>
      <c r="F378" s="150" t="s">
        <v>1930</v>
      </c>
      <c r="I378" s="151"/>
      <c r="L378" s="32"/>
      <c r="M378" s="152"/>
      <c r="T378" s="56"/>
      <c r="AT378" s="17" t="s">
        <v>198</v>
      </c>
      <c r="AU378" s="17" t="s">
        <v>87</v>
      </c>
    </row>
    <row r="379" spans="2:65" s="13" customFormat="1" x14ac:dyDescent="0.2">
      <c r="B379" s="159"/>
      <c r="D379" s="149" t="s">
        <v>199</v>
      </c>
      <c r="E379" s="160" t="s">
        <v>1</v>
      </c>
      <c r="F379" s="161" t="s">
        <v>1523</v>
      </c>
      <c r="H379" s="162">
        <v>2</v>
      </c>
      <c r="I379" s="163"/>
      <c r="L379" s="159"/>
      <c r="M379" s="164"/>
      <c r="T379" s="165"/>
      <c r="AT379" s="160" t="s">
        <v>199</v>
      </c>
      <c r="AU379" s="160" t="s">
        <v>87</v>
      </c>
      <c r="AV379" s="13" t="s">
        <v>87</v>
      </c>
      <c r="AW379" s="13" t="s">
        <v>33</v>
      </c>
      <c r="AX379" s="13" t="s">
        <v>85</v>
      </c>
      <c r="AY379" s="160" t="s">
        <v>185</v>
      </c>
    </row>
    <row r="380" spans="2:65" s="11" customFormat="1" ht="22.95" customHeight="1" x14ac:dyDescent="0.25">
      <c r="B380" s="124"/>
      <c r="D380" s="125" t="s">
        <v>76</v>
      </c>
      <c r="E380" s="134" t="s">
        <v>245</v>
      </c>
      <c r="F380" s="134" t="s">
        <v>818</v>
      </c>
      <c r="I380" s="127"/>
      <c r="J380" s="135">
        <f>BK380</f>
        <v>0</v>
      </c>
      <c r="L380" s="124"/>
      <c r="M380" s="129"/>
      <c r="P380" s="130">
        <f>SUM(P381:P405)</f>
        <v>0</v>
      </c>
      <c r="R380" s="130">
        <f>SUM(R381:R405)</f>
        <v>1.5371919999999999</v>
      </c>
      <c r="T380" s="131">
        <f>SUM(T381:T405)</f>
        <v>0.8</v>
      </c>
      <c r="AR380" s="125" t="s">
        <v>85</v>
      </c>
      <c r="AT380" s="132" t="s">
        <v>76</v>
      </c>
      <c r="AU380" s="132" t="s">
        <v>85</v>
      </c>
      <c r="AY380" s="125" t="s">
        <v>185</v>
      </c>
      <c r="BK380" s="133">
        <f>SUM(BK381:BK405)</f>
        <v>0</v>
      </c>
    </row>
    <row r="381" spans="2:65" s="1" customFormat="1" ht="16.5" customHeight="1" x14ac:dyDescent="0.2">
      <c r="B381" s="32"/>
      <c r="C381" s="136" t="s">
        <v>724</v>
      </c>
      <c r="D381" s="136" t="s">
        <v>191</v>
      </c>
      <c r="E381" s="137" t="s">
        <v>2216</v>
      </c>
      <c r="F381" s="138" t="s">
        <v>2217</v>
      </c>
      <c r="G381" s="139" t="s">
        <v>365</v>
      </c>
      <c r="H381" s="140">
        <v>19</v>
      </c>
      <c r="I381" s="141"/>
      <c r="J381" s="142">
        <f>ROUND(I381*H381,2)</f>
        <v>0</v>
      </c>
      <c r="K381" s="138" t="s">
        <v>195</v>
      </c>
      <c r="L381" s="32"/>
      <c r="M381" s="143" t="s">
        <v>1</v>
      </c>
      <c r="N381" s="144" t="s">
        <v>42</v>
      </c>
      <c r="P381" s="145">
        <f>O381*H381</f>
        <v>0</v>
      </c>
      <c r="Q381" s="145">
        <v>8.0839999999999995E-2</v>
      </c>
      <c r="R381" s="145">
        <f>Q381*H381</f>
        <v>1.53596</v>
      </c>
      <c r="S381" s="145">
        <v>0</v>
      </c>
      <c r="T381" s="146">
        <f>S381*H381</f>
        <v>0</v>
      </c>
      <c r="AR381" s="147" t="s">
        <v>184</v>
      </c>
      <c r="AT381" s="147" t="s">
        <v>191</v>
      </c>
      <c r="AU381" s="147" t="s">
        <v>87</v>
      </c>
      <c r="AY381" s="17" t="s">
        <v>185</v>
      </c>
      <c r="BE381" s="148">
        <f>IF(N381="základní",J381,0)</f>
        <v>0</v>
      </c>
      <c r="BF381" s="148">
        <f>IF(N381="snížená",J381,0)</f>
        <v>0</v>
      </c>
      <c r="BG381" s="148">
        <f>IF(N381="zákl. přenesená",J381,0)</f>
        <v>0</v>
      </c>
      <c r="BH381" s="148">
        <f>IF(N381="sníž. přenesená",J381,0)</f>
        <v>0</v>
      </c>
      <c r="BI381" s="148">
        <f>IF(N381="nulová",J381,0)</f>
        <v>0</v>
      </c>
      <c r="BJ381" s="17" t="s">
        <v>85</v>
      </c>
      <c r="BK381" s="148">
        <f>ROUND(I381*H381,2)</f>
        <v>0</v>
      </c>
      <c r="BL381" s="17" t="s">
        <v>184</v>
      </c>
      <c r="BM381" s="147" t="s">
        <v>2218</v>
      </c>
    </row>
    <row r="382" spans="2:65" s="1" customFormat="1" ht="19.2" x14ac:dyDescent="0.2">
      <c r="B382" s="32"/>
      <c r="D382" s="149" t="s">
        <v>198</v>
      </c>
      <c r="F382" s="150" t="s">
        <v>2219</v>
      </c>
      <c r="I382" s="151"/>
      <c r="L382" s="32"/>
      <c r="M382" s="152"/>
      <c r="T382" s="56"/>
      <c r="AT382" s="17" t="s">
        <v>198</v>
      </c>
      <c r="AU382" s="17" t="s">
        <v>87</v>
      </c>
    </row>
    <row r="383" spans="2:65" s="12" customFormat="1" x14ac:dyDescent="0.2">
      <c r="B383" s="153"/>
      <c r="D383" s="149" t="s">
        <v>199</v>
      </c>
      <c r="E383" s="154" t="s">
        <v>1</v>
      </c>
      <c r="F383" s="155" t="s">
        <v>2220</v>
      </c>
      <c r="H383" s="154" t="s">
        <v>1</v>
      </c>
      <c r="I383" s="156"/>
      <c r="L383" s="153"/>
      <c r="M383" s="157"/>
      <c r="T383" s="158"/>
      <c r="AT383" s="154" t="s">
        <v>199</v>
      </c>
      <c r="AU383" s="154" t="s">
        <v>87</v>
      </c>
      <c r="AV383" s="12" t="s">
        <v>85</v>
      </c>
      <c r="AW383" s="12" t="s">
        <v>33</v>
      </c>
      <c r="AX383" s="12" t="s">
        <v>77</v>
      </c>
      <c r="AY383" s="154" t="s">
        <v>185</v>
      </c>
    </row>
    <row r="384" spans="2:65" s="12" customFormat="1" x14ac:dyDescent="0.2">
      <c r="B384" s="153"/>
      <c r="D384" s="149" t="s">
        <v>199</v>
      </c>
      <c r="E384" s="154" t="s">
        <v>1</v>
      </c>
      <c r="F384" s="155" t="s">
        <v>2221</v>
      </c>
      <c r="H384" s="154" t="s">
        <v>1</v>
      </c>
      <c r="I384" s="156"/>
      <c r="L384" s="153"/>
      <c r="M384" s="157"/>
      <c r="T384" s="158"/>
      <c r="AT384" s="154" t="s">
        <v>199</v>
      </c>
      <c r="AU384" s="154" t="s">
        <v>87</v>
      </c>
      <c r="AV384" s="12" t="s">
        <v>85</v>
      </c>
      <c r="AW384" s="12" t="s">
        <v>33</v>
      </c>
      <c r="AX384" s="12" t="s">
        <v>77</v>
      </c>
      <c r="AY384" s="154" t="s">
        <v>185</v>
      </c>
    </row>
    <row r="385" spans="2:65" s="13" customFormat="1" x14ac:dyDescent="0.2">
      <c r="B385" s="159"/>
      <c r="D385" s="149" t="s">
        <v>199</v>
      </c>
      <c r="E385" s="160" t="s">
        <v>1</v>
      </c>
      <c r="F385" s="161" t="s">
        <v>2030</v>
      </c>
      <c r="H385" s="162">
        <v>19</v>
      </c>
      <c r="I385" s="163"/>
      <c r="L385" s="159"/>
      <c r="M385" s="164"/>
      <c r="T385" s="165"/>
      <c r="AT385" s="160" t="s">
        <v>199</v>
      </c>
      <c r="AU385" s="160" t="s">
        <v>87</v>
      </c>
      <c r="AV385" s="13" t="s">
        <v>87</v>
      </c>
      <c r="AW385" s="13" t="s">
        <v>33</v>
      </c>
      <c r="AX385" s="13" t="s">
        <v>85</v>
      </c>
      <c r="AY385" s="160" t="s">
        <v>185</v>
      </c>
    </row>
    <row r="386" spans="2:65" s="1" customFormat="1" ht="16.5" customHeight="1" x14ac:dyDescent="0.2">
      <c r="B386" s="32"/>
      <c r="C386" s="136" t="s">
        <v>730</v>
      </c>
      <c r="D386" s="136" t="s">
        <v>191</v>
      </c>
      <c r="E386" s="137" t="s">
        <v>1344</v>
      </c>
      <c r="F386" s="138" t="s">
        <v>1345</v>
      </c>
      <c r="G386" s="139" t="s">
        <v>365</v>
      </c>
      <c r="H386" s="140">
        <v>4.4000000000000004</v>
      </c>
      <c r="I386" s="141"/>
      <c r="J386" s="142">
        <f>ROUND(I386*H386,2)</f>
        <v>0</v>
      </c>
      <c r="K386" s="138" t="s">
        <v>757</v>
      </c>
      <c r="L386" s="32"/>
      <c r="M386" s="143" t="s">
        <v>1</v>
      </c>
      <c r="N386" s="144" t="s">
        <v>42</v>
      </c>
      <c r="P386" s="145">
        <f>O386*H386</f>
        <v>0</v>
      </c>
      <c r="Q386" s="145">
        <v>0</v>
      </c>
      <c r="R386" s="145">
        <f>Q386*H386</f>
        <v>0</v>
      </c>
      <c r="S386" s="145">
        <v>0</v>
      </c>
      <c r="T386" s="146">
        <f>S386*H386</f>
        <v>0</v>
      </c>
      <c r="AR386" s="147" t="s">
        <v>184</v>
      </c>
      <c r="AT386" s="147" t="s">
        <v>191</v>
      </c>
      <c r="AU386" s="147" t="s">
        <v>87</v>
      </c>
      <c r="AY386" s="17" t="s">
        <v>185</v>
      </c>
      <c r="BE386" s="148">
        <f>IF(N386="základní",J386,0)</f>
        <v>0</v>
      </c>
      <c r="BF386" s="148">
        <f>IF(N386="snížená",J386,0)</f>
        <v>0</v>
      </c>
      <c r="BG386" s="148">
        <f>IF(N386="zákl. přenesená",J386,0)</f>
        <v>0</v>
      </c>
      <c r="BH386" s="148">
        <f>IF(N386="sníž. přenesená",J386,0)</f>
        <v>0</v>
      </c>
      <c r="BI386" s="148">
        <f>IF(N386="nulová",J386,0)</f>
        <v>0</v>
      </c>
      <c r="BJ386" s="17" t="s">
        <v>85</v>
      </c>
      <c r="BK386" s="148">
        <f>ROUND(I386*H386,2)</f>
        <v>0</v>
      </c>
      <c r="BL386" s="17" t="s">
        <v>184</v>
      </c>
      <c r="BM386" s="147" t="s">
        <v>2222</v>
      </c>
    </row>
    <row r="387" spans="2:65" s="1" customFormat="1" x14ac:dyDescent="0.2">
      <c r="B387" s="32"/>
      <c r="D387" s="149" t="s">
        <v>198</v>
      </c>
      <c r="F387" s="150" t="s">
        <v>2223</v>
      </c>
      <c r="I387" s="151"/>
      <c r="L387" s="32"/>
      <c r="M387" s="152"/>
      <c r="T387" s="56"/>
      <c r="AT387" s="17" t="s">
        <v>198</v>
      </c>
      <c r="AU387" s="17" t="s">
        <v>87</v>
      </c>
    </row>
    <row r="388" spans="2:65" s="13" customFormat="1" x14ac:dyDescent="0.2">
      <c r="B388" s="159"/>
      <c r="D388" s="149" t="s">
        <v>199</v>
      </c>
      <c r="E388" s="160" t="s">
        <v>1</v>
      </c>
      <c r="F388" s="161" t="s">
        <v>2224</v>
      </c>
      <c r="H388" s="162">
        <v>4.4000000000000004</v>
      </c>
      <c r="I388" s="163"/>
      <c r="L388" s="159"/>
      <c r="M388" s="164"/>
      <c r="T388" s="165"/>
      <c r="AT388" s="160" t="s">
        <v>199</v>
      </c>
      <c r="AU388" s="160" t="s">
        <v>87</v>
      </c>
      <c r="AV388" s="13" t="s">
        <v>87</v>
      </c>
      <c r="AW388" s="13" t="s">
        <v>33</v>
      </c>
      <c r="AX388" s="13" t="s">
        <v>85</v>
      </c>
      <c r="AY388" s="160" t="s">
        <v>185</v>
      </c>
    </row>
    <row r="389" spans="2:65" s="1" customFormat="1" ht="16.5" customHeight="1" x14ac:dyDescent="0.2">
      <c r="B389" s="32"/>
      <c r="C389" s="136" t="s">
        <v>738</v>
      </c>
      <c r="D389" s="136" t="s">
        <v>191</v>
      </c>
      <c r="E389" s="137" t="s">
        <v>1350</v>
      </c>
      <c r="F389" s="138" t="s">
        <v>1351</v>
      </c>
      <c r="G389" s="139" t="s">
        <v>365</v>
      </c>
      <c r="H389" s="140">
        <v>4.4000000000000004</v>
      </c>
      <c r="I389" s="141"/>
      <c r="J389" s="142">
        <f>ROUND(I389*H389,2)</f>
        <v>0</v>
      </c>
      <c r="K389" s="138" t="s">
        <v>757</v>
      </c>
      <c r="L389" s="32"/>
      <c r="M389" s="143" t="s">
        <v>1</v>
      </c>
      <c r="N389" s="144" t="s">
        <v>42</v>
      </c>
      <c r="P389" s="145">
        <f>O389*H389</f>
        <v>0</v>
      </c>
      <c r="Q389" s="145">
        <v>2.7999999999999998E-4</v>
      </c>
      <c r="R389" s="145">
        <f>Q389*H389</f>
        <v>1.232E-3</v>
      </c>
      <c r="S389" s="145">
        <v>0</v>
      </c>
      <c r="T389" s="146">
        <f>S389*H389</f>
        <v>0</v>
      </c>
      <c r="AR389" s="147" t="s">
        <v>184</v>
      </c>
      <c r="AT389" s="147" t="s">
        <v>191</v>
      </c>
      <c r="AU389" s="147" t="s">
        <v>87</v>
      </c>
      <c r="AY389" s="17" t="s">
        <v>185</v>
      </c>
      <c r="BE389" s="148">
        <f>IF(N389="základní",J389,0)</f>
        <v>0</v>
      </c>
      <c r="BF389" s="148">
        <f>IF(N389="snížená",J389,0)</f>
        <v>0</v>
      </c>
      <c r="BG389" s="148">
        <f>IF(N389="zákl. přenesená",J389,0)</f>
        <v>0</v>
      </c>
      <c r="BH389" s="148">
        <f>IF(N389="sníž. přenesená",J389,0)</f>
        <v>0</v>
      </c>
      <c r="BI389" s="148">
        <f>IF(N389="nulová",J389,0)</f>
        <v>0</v>
      </c>
      <c r="BJ389" s="17" t="s">
        <v>85</v>
      </c>
      <c r="BK389" s="148">
        <f>ROUND(I389*H389,2)</f>
        <v>0</v>
      </c>
      <c r="BL389" s="17" t="s">
        <v>184</v>
      </c>
      <c r="BM389" s="147" t="s">
        <v>2225</v>
      </c>
    </row>
    <row r="390" spans="2:65" s="1" customFormat="1" ht="19.2" x14ac:dyDescent="0.2">
      <c r="B390" s="32"/>
      <c r="D390" s="149" t="s">
        <v>198</v>
      </c>
      <c r="F390" s="150" t="s">
        <v>2226</v>
      </c>
      <c r="I390" s="151"/>
      <c r="L390" s="32"/>
      <c r="M390" s="152"/>
      <c r="T390" s="56"/>
      <c r="AT390" s="17" t="s">
        <v>198</v>
      </c>
      <c r="AU390" s="17" t="s">
        <v>87</v>
      </c>
    </row>
    <row r="391" spans="2:65" s="12" customFormat="1" ht="20.399999999999999" x14ac:dyDescent="0.2">
      <c r="B391" s="153"/>
      <c r="D391" s="149" t="s">
        <v>199</v>
      </c>
      <c r="E391" s="154" t="s">
        <v>1</v>
      </c>
      <c r="F391" s="155" t="s">
        <v>2227</v>
      </c>
      <c r="H391" s="154" t="s">
        <v>1</v>
      </c>
      <c r="I391" s="156"/>
      <c r="L391" s="153"/>
      <c r="M391" s="157"/>
      <c r="T391" s="158"/>
      <c r="AT391" s="154" t="s">
        <v>199</v>
      </c>
      <c r="AU391" s="154" t="s">
        <v>87</v>
      </c>
      <c r="AV391" s="12" t="s">
        <v>85</v>
      </c>
      <c r="AW391" s="12" t="s">
        <v>33</v>
      </c>
      <c r="AX391" s="12" t="s">
        <v>77</v>
      </c>
      <c r="AY391" s="154" t="s">
        <v>185</v>
      </c>
    </row>
    <row r="392" spans="2:65" s="13" customFormat="1" x14ac:dyDescent="0.2">
      <c r="B392" s="159"/>
      <c r="D392" s="149" t="s">
        <v>199</v>
      </c>
      <c r="E392" s="160" t="s">
        <v>1</v>
      </c>
      <c r="F392" s="161" t="s">
        <v>2228</v>
      </c>
      <c r="H392" s="162">
        <v>4.4000000000000004</v>
      </c>
      <c r="I392" s="163"/>
      <c r="L392" s="159"/>
      <c r="M392" s="164"/>
      <c r="T392" s="165"/>
      <c r="AT392" s="160" t="s">
        <v>199</v>
      </c>
      <c r="AU392" s="160" t="s">
        <v>87</v>
      </c>
      <c r="AV392" s="13" t="s">
        <v>87</v>
      </c>
      <c r="AW392" s="13" t="s">
        <v>33</v>
      </c>
      <c r="AX392" s="13" t="s">
        <v>85</v>
      </c>
      <c r="AY392" s="160" t="s">
        <v>185</v>
      </c>
    </row>
    <row r="393" spans="2:65" s="1" customFormat="1" ht="16.5" customHeight="1" x14ac:dyDescent="0.2">
      <c r="B393" s="32"/>
      <c r="C393" s="136" t="s">
        <v>743</v>
      </c>
      <c r="D393" s="136" t="s">
        <v>191</v>
      </c>
      <c r="E393" s="137" t="s">
        <v>1365</v>
      </c>
      <c r="F393" s="138" t="s">
        <v>1366</v>
      </c>
      <c r="G393" s="139" t="s">
        <v>365</v>
      </c>
      <c r="H393" s="140">
        <v>4.4000000000000004</v>
      </c>
      <c r="I393" s="141"/>
      <c r="J393" s="142">
        <f>ROUND(I393*H393,2)</f>
        <v>0</v>
      </c>
      <c r="K393" s="138" t="s">
        <v>757</v>
      </c>
      <c r="L393" s="32"/>
      <c r="M393" s="143" t="s">
        <v>1</v>
      </c>
      <c r="N393" s="144" t="s">
        <v>42</v>
      </c>
      <c r="P393" s="145">
        <f>O393*H393</f>
        <v>0</v>
      </c>
      <c r="Q393" s="145">
        <v>0</v>
      </c>
      <c r="R393" s="145">
        <f>Q393*H393</f>
        <v>0</v>
      </c>
      <c r="S393" s="145">
        <v>0</v>
      </c>
      <c r="T393" s="146">
        <f>S393*H393</f>
        <v>0</v>
      </c>
      <c r="AR393" s="147" t="s">
        <v>184</v>
      </c>
      <c r="AT393" s="147" t="s">
        <v>191</v>
      </c>
      <c r="AU393" s="147" t="s">
        <v>87</v>
      </c>
      <c r="AY393" s="17" t="s">
        <v>185</v>
      </c>
      <c r="BE393" s="148">
        <f>IF(N393="základní",J393,0)</f>
        <v>0</v>
      </c>
      <c r="BF393" s="148">
        <f>IF(N393="snížená",J393,0)</f>
        <v>0</v>
      </c>
      <c r="BG393" s="148">
        <f>IF(N393="zákl. přenesená",J393,0)</f>
        <v>0</v>
      </c>
      <c r="BH393" s="148">
        <f>IF(N393="sníž. přenesená",J393,0)</f>
        <v>0</v>
      </c>
      <c r="BI393" s="148">
        <f>IF(N393="nulová",J393,0)</f>
        <v>0</v>
      </c>
      <c r="BJ393" s="17" t="s">
        <v>85</v>
      </c>
      <c r="BK393" s="148">
        <f>ROUND(I393*H393,2)</f>
        <v>0</v>
      </c>
      <c r="BL393" s="17" t="s">
        <v>184</v>
      </c>
      <c r="BM393" s="147" t="s">
        <v>2229</v>
      </c>
    </row>
    <row r="394" spans="2:65" s="1" customFormat="1" x14ac:dyDescent="0.2">
      <c r="B394" s="32"/>
      <c r="D394" s="149" t="s">
        <v>198</v>
      </c>
      <c r="F394" s="150" t="s">
        <v>1368</v>
      </c>
      <c r="I394" s="151"/>
      <c r="L394" s="32"/>
      <c r="M394" s="152"/>
      <c r="T394" s="56"/>
      <c r="AT394" s="17" t="s">
        <v>198</v>
      </c>
      <c r="AU394" s="17" t="s">
        <v>87</v>
      </c>
    </row>
    <row r="395" spans="2:65" s="13" customFormat="1" x14ac:dyDescent="0.2">
      <c r="B395" s="159"/>
      <c r="D395" s="149" t="s">
        <v>199</v>
      </c>
      <c r="E395" s="160" t="s">
        <v>1</v>
      </c>
      <c r="F395" s="161" t="s">
        <v>2230</v>
      </c>
      <c r="H395" s="162">
        <v>4.4000000000000004</v>
      </c>
      <c r="I395" s="163"/>
      <c r="L395" s="159"/>
      <c r="M395" s="164"/>
      <c r="T395" s="165"/>
      <c r="AT395" s="160" t="s">
        <v>199</v>
      </c>
      <c r="AU395" s="160" t="s">
        <v>87</v>
      </c>
      <c r="AV395" s="13" t="s">
        <v>87</v>
      </c>
      <c r="AW395" s="13" t="s">
        <v>33</v>
      </c>
      <c r="AX395" s="13" t="s">
        <v>85</v>
      </c>
      <c r="AY395" s="160" t="s">
        <v>185</v>
      </c>
    </row>
    <row r="396" spans="2:65" s="1" customFormat="1" ht="16.5" customHeight="1" x14ac:dyDescent="0.2">
      <c r="B396" s="32"/>
      <c r="C396" s="136" t="s">
        <v>750</v>
      </c>
      <c r="D396" s="136" t="s">
        <v>191</v>
      </c>
      <c r="E396" s="137" t="s">
        <v>2231</v>
      </c>
      <c r="F396" s="138" t="s">
        <v>2232</v>
      </c>
      <c r="G396" s="139" t="s">
        <v>382</v>
      </c>
      <c r="H396" s="140">
        <v>0.32</v>
      </c>
      <c r="I396" s="141"/>
      <c r="J396" s="142">
        <f>ROUND(I396*H396,2)</f>
        <v>0</v>
      </c>
      <c r="K396" s="138" t="s">
        <v>195</v>
      </c>
      <c r="L396" s="32"/>
      <c r="M396" s="143" t="s">
        <v>1</v>
      </c>
      <c r="N396" s="144" t="s">
        <v>42</v>
      </c>
      <c r="P396" s="145">
        <f>O396*H396</f>
        <v>0</v>
      </c>
      <c r="Q396" s="145">
        <v>0</v>
      </c>
      <c r="R396" s="145">
        <f>Q396*H396</f>
        <v>0</v>
      </c>
      <c r="S396" s="145">
        <v>2.5</v>
      </c>
      <c r="T396" s="146">
        <f>S396*H396</f>
        <v>0.8</v>
      </c>
      <c r="AR396" s="147" t="s">
        <v>184</v>
      </c>
      <c r="AT396" s="147" t="s">
        <v>191</v>
      </c>
      <c r="AU396" s="147" t="s">
        <v>87</v>
      </c>
      <c r="AY396" s="17" t="s">
        <v>185</v>
      </c>
      <c r="BE396" s="148">
        <f>IF(N396="základní",J396,0)</f>
        <v>0</v>
      </c>
      <c r="BF396" s="148">
        <f>IF(N396="snížená",J396,0)</f>
        <v>0</v>
      </c>
      <c r="BG396" s="148">
        <f>IF(N396="zákl. přenesená",J396,0)</f>
        <v>0</v>
      </c>
      <c r="BH396" s="148">
        <f>IF(N396="sníž. přenesená",J396,0)</f>
        <v>0</v>
      </c>
      <c r="BI396" s="148">
        <f>IF(N396="nulová",J396,0)</f>
        <v>0</v>
      </c>
      <c r="BJ396" s="17" t="s">
        <v>85</v>
      </c>
      <c r="BK396" s="148">
        <f>ROUND(I396*H396,2)</f>
        <v>0</v>
      </c>
      <c r="BL396" s="17" t="s">
        <v>184</v>
      </c>
      <c r="BM396" s="147" t="s">
        <v>2233</v>
      </c>
    </row>
    <row r="397" spans="2:65" s="1" customFormat="1" ht="19.2" x14ac:dyDescent="0.2">
      <c r="B397" s="32"/>
      <c r="D397" s="149" t="s">
        <v>198</v>
      </c>
      <c r="F397" s="150" t="s">
        <v>2234</v>
      </c>
      <c r="I397" s="151"/>
      <c r="L397" s="32"/>
      <c r="M397" s="152"/>
      <c r="T397" s="56"/>
      <c r="AT397" s="17" t="s">
        <v>198</v>
      </c>
      <c r="AU397" s="17" t="s">
        <v>87</v>
      </c>
    </row>
    <row r="398" spans="2:65" s="12" customFormat="1" x14ac:dyDescent="0.2">
      <c r="B398" s="153"/>
      <c r="D398" s="149" t="s">
        <v>199</v>
      </c>
      <c r="E398" s="154" t="s">
        <v>1</v>
      </c>
      <c r="F398" s="155" t="s">
        <v>2235</v>
      </c>
      <c r="H398" s="154" t="s">
        <v>1</v>
      </c>
      <c r="I398" s="156"/>
      <c r="L398" s="153"/>
      <c r="M398" s="157"/>
      <c r="T398" s="158"/>
      <c r="AT398" s="154" t="s">
        <v>199</v>
      </c>
      <c r="AU398" s="154" t="s">
        <v>87</v>
      </c>
      <c r="AV398" s="12" t="s">
        <v>85</v>
      </c>
      <c r="AW398" s="12" t="s">
        <v>33</v>
      </c>
      <c r="AX398" s="12" t="s">
        <v>77</v>
      </c>
      <c r="AY398" s="154" t="s">
        <v>185</v>
      </c>
    </row>
    <row r="399" spans="2:65" s="12" customFormat="1" x14ac:dyDescent="0.2">
      <c r="B399" s="153"/>
      <c r="D399" s="149" t="s">
        <v>199</v>
      </c>
      <c r="E399" s="154" t="s">
        <v>1</v>
      </c>
      <c r="F399" s="155" t="s">
        <v>2236</v>
      </c>
      <c r="H399" s="154" t="s">
        <v>1</v>
      </c>
      <c r="I399" s="156"/>
      <c r="L399" s="153"/>
      <c r="M399" s="157"/>
      <c r="T399" s="158"/>
      <c r="AT399" s="154" t="s">
        <v>199</v>
      </c>
      <c r="AU399" s="154" t="s">
        <v>87</v>
      </c>
      <c r="AV399" s="12" t="s">
        <v>85</v>
      </c>
      <c r="AW399" s="12" t="s">
        <v>33</v>
      </c>
      <c r="AX399" s="12" t="s">
        <v>77</v>
      </c>
      <c r="AY399" s="154" t="s">
        <v>185</v>
      </c>
    </row>
    <row r="400" spans="2:65" s="13" customFormat="1" x14ac:dyDescent="0.2">
      <c r="B400" s="159"/>
      <c r="D400" s="149" t="s">
        <v>199</v>
      </c>
      <c r="E400" s="160" t="s">
        <v>1</v>
      </c>
      <c r="F400" s="161" t="s">
        <v>2237</v>
      </c>
      <c r="H400" s="162">
        <v>0.32</v>
      </c>
      <c r="I400" s="163"/>
      <c r="L400" s="159"/>
      <c r="M400" s="164"/>
      <c r="T400" s="165"/>
      <c r="AT400" s="160" t="s">
        <v>199</v>
      </c>
      <c r="AU400" s="160" t="s">
        <v>87</v>
      </c>
      <c r="AV400" s="13" t="s">
        <v>87</v>
      </c>
      <c r="AW400" s="13" t="s">
        <v>33</v>
      </c>
      <c r="AX400" s="13" t="s">
        <v>85</v>
      </c>
      <c r="AY400" s="160" t="s">
        <v>185</v>
      </c>
    </row>
    <row r="401" spans="2:65" s="12" customFormat="1" x14ac:dyDescent="0.2">
      <c r="B401" s="153"/>
      <c r="D401" s="149" t="s">
        <v>199</v>
      </c>
      <c r="E401" s="154" t="s">
        <v>1</v>
      </c>
      <c r="F401" s="155" t="s">
        <v>2238</v>
      </c>
      <c r="H401" s="154" t="s">
        <v>1</v>
      </c>
      <c r="I401" s="156"/>
      <c r="L401" s="153"/>
      <c r="M401" s="157"/>
      <c r="T401" s="158"/>
      <c r="AT401" s="154" t="s">
        <v>199</v>
      </c>
      <c r="AU401" s="154" t="s">
        <v>87</v>
      </c>
      <c r="AV401" s="12" t="s">
        <v>85</v>
      </c>
      <c r="AW401" s="12" t="s">
        <v>33</v>
      </c>
      <c r="AX401" s="12" t="s">
        <v>77</v>
      </c>
      <c r="AY401" s="154" t="s">
        <v>185</v>
      </c>
    </row>
    <row r="402" spans="2:65" s="1" customFormat="1" ht="16.5" customHeight="1" x14ac:dyDescent="0.2">
      <c r="B402" s="32"/>
      <c r="C402" s="136" t="s">
        <v>754</v>
      </c>
      <c r="D402" s="136" t="s">
        <v>191</v>
      </c>
      <c r="E402" s="137" t="s">
        <v>2239</v>
      </c>
      <c r="F402" s="138" t="s">
        <v>2240</v>
      </c>
      <c r="G402" s="139" t="s">
        <v>365</v>
      </c>
      <c r="H402" s="140">
        <v>19</v>
      </c>
      <c r="I402" s="141"/>
      <c r="J402" s="142">
        <f>ROUND(I402*H402,2)</f>
        <v>0</v>
      </c>
      <c r="K402" s="138" t="s">
        <v>195</v>
      </c>
      <c r="L402" s="32"/>
      <c r="M402" s="143" t="s">
        <v>1</v>
      </c>
      <c r="N402" s="144" t="s">
        <v>42</v>
      </c>
      <c r="P402" s="145">
        <f>O402*H402</f>
        <v>0</v>
      </c>
      <c r="Q402" s="145">
        <v>0</v>
      </c>
      <c r="R402" s="145">
        <f>Q402*H402</f>
        <v>0</v>
      </c>
      <c r="S402" s="145">
        <v>0</v>
      </c>
      <c r="T402" s="146">
        <f>S402*H402</f>
        <v>0</v>
      </c>
      <c r="AR402" s="147" t="s">
        <v>184</v>
      </c>
      <c r="AT402" s="147" t="s">
        <v>191</v>
      </c>
      <c r="AU402" s="147" t="s">
        <v>87</v>
      </c>
      <c r="AY402" s="17" t="s">
        <v>185</v>
      </c>
      <c r="BE402" s="148">
        <f>IF(N402="základní",J402,0)</f>
        <v>0</v>
      </c>
      <c r="BF402" s="148">
        <f>IF(N402="snížená",J402,0)</f>
        <v>0</v>
      </c>
      <c r="BG402" s="148">
        <f>IF(N402="zákl. přenesená",J402,0)</f>
        <v>0</v>
      </c>
      <c r="BH402" s="148">
        <f>IF(N402="sníž. přenesená",J402,0)</f>
        <v>0</v>
      </c>
      <c r="BI402" s="148">
        <f>IF(N402="nulová",J402,0)</f>
        <v>0</v>
      </c>
      <c r="BJ402" s="17" t="s">
        <v>85</v>
      </c>
      <c r="BK402" s="148">
        <f>ROUND(I402*H402,2)</f>
        <v>0</v>
      </c>
      <c r="BL402" s="17" t="s">
        <v>184</v>
      </c>
      <c r="BM402" s="147" t="s">
        <v>2241</v>
      </c>
    </row>
    <row r="403" spans="2:65" s="1" customFormat="1" ht="28.8" x14ac:dyDescent="0.2">
      <c r="B403" s="32"/>
      <c r="D403" s="149" t="s">
        <v>198</v>
      </c>
      <c r="F403" s="150" t="s">
        <v>2242</v>
      </c>
      <c r="I403" s="151"/>
      <c r="L403" s="32"/>
      <c r="M403" s="152"/>
      <c r="T403" s="56"/>
      <c r="AT403" s="17" t="s">
        <v>198</v>
      </c>
      <c r="AU403" s="17" t="s">
        <v>87</v>
      </c>
    </row>
    <row r="404" spans="2:65" s="12" customFormat="1" x14ac:dyDescent="0.2">
      <c r="B404" s="153"/>
      <c r="D404" s="149" t="s">
        <v>199</v>
      </c>
      <c r="E404" s="154" t="s">
        <v>1</v>
      </c>
      <c r="F404" s="155" t="s">
        <v>2243</v>
      </c>
      <c r="H404" s="154" t="s">
        <v>1</v>
      </c>
      <c r="I404" s="156"/>
      <c r="L404" s="153"/>
      <c r="M404" s="157"/>
      <c r="T404" s="158"/>
      <c r="AT404" s="154" t="s">
        <v>199</v>
      </c>
      <c r="AU404" s="154" t="s">
        <v>87</v>
      </c>
      <c r="AV404" s="12" t="s">
        <v>85</v>
      </c>
      <c r="AW404" s="12" t="s">
        <v>33</v>
      </c>
      <c r="AX404" s="12" t="s">
        <v>77</v>
      </c>
      <c r="AY404" s="154" t="s">
        <v>185</v>
      </c>
    </row>
    <row r="405" spans="2:65" s="13" customFormat="1" x14ac:dyDescent="0.2">
      <c r="B405" s="159"/>
      <c r="D405" s="149" t="s">
        <v>199</v>
      </c>
      <c r="E405" s="160" t="s">
        <v>1</v>
      </c>
      <c r="F405" s="161" t="s">
        <v>2030</v>
      </c>
      <c r="H405" s="162">
        <v>19</v>
      </c>
      <c r="I405" s="163"/>
      <c r="L405" s="159"/>
      <c r="M405" s="164"/>
      <c r="T405" s="165"/>
      <c r="AT405" s="160" t="s">
        <v>199</v>
      </c>
      <c r="AU405" s="160" t="s">
        <v>87</v>
      </c>
      <c r="AV405" s="13" t="s">
        <v>87</v>
      </c>
      <c r="AW405" s="13" t="s">
        <v>33</v>
      </c>
      <c r="AX405" s="13" t="s">
        <v>85</v>
      </c>
      <c r="AY405" s="160" t="s">
        <v>185</v>
      </c>
    </row>
    <row r="406" spans="2:65" s="11" customFormat="1" ht="22.95" customHeight="1" x14ac:dyDescent="0.25">
      <c r="B406" s="124"/>
      <c r="D406" s="125" t="s">
        <v>76</v>
      </c>
      <c r="E406" s="134" t="s">
        <v>899</v>
      </c>
      <c r="F406" s="134" t="s">
        <v>900</v>
      </c>
      <c r="I406" s="127"/>
      <c r="J406" s="135">
        <f>BK406</f>
        <v>0</v>
      </c>
      <c r="L406" s="124"/>
      <c r="M406" s="129"/>
      <c r="P406" s="130">
        <f>SUM(P407:P443)</f>
        <v>0</v>
      </c>
      <c r="R406" s="130">
        <f>SUM(R407:R443)</f>
        <v>0</v>
      </c>
      <c r="T406" s="131">
        <f>SUM(T407:T443)</f>
        <v>0</v>
      </c>
      <c r="AR406" s="125" t="s">
        <v>85</v>
      </c>
      <c r="AT406" s="132" t="s">
        <v>76</v>
      </c>
      <c r="AU406" s="132" t="s">
        <v>85</v>
      </c>
      <c r="AY406" s="125" t="s">
        <v>185</v>
      </c>
      <c r="BK406" s="133">
        <f>SUM(BK407:BK443)</f>
        <v>0</v>
      </c>
    </row>
    <row r="407" spans="2:65" s="1" customFormat="1" ht="16.5" customHeight="1" x14ac:dyDescent="0.2">
      <c r="B407" s="32"/>
      <c r="C407" s="136" t="s">
        <v>761</v>
      </c>
      <c r="D407" s="136" t="s">
        <v>191</v>
      </c>
      <c r="E407" s="137" t="s">
        <v>902</v>
      </c>
      <c r="F407" s="138" t="s">
        <v>903</v>
      </c>
      <c r="G407" s="139" t="s">
        <v>443</v>
      </c>
      <c r="H407" s="140">
        <v>1.7849999999999999</v>
      </c>
      <c r="I407" s="141"/>
      <c r="J407" s="142">
        <f>ROUND(I407*H407,2)</f>
        <v>0</v>
      </c>
      <c r="K407" s="138" t="s">
        <v>195</v>
      </c>
      <c r="L407" s="32"/>
      <c r="M407" s="143" t="s">
        <v>1</v>
      </c>
      <c r="N407" s="144" t="s">
        <v>42</v>
      </c>
      <c r="P407" s="145">
        <f>O407*H407</f>
        <v>0</v>
      </c>
      <c r="Q407" s="145">
        <v>0</v>
      </c>
      <c r="R407" s="145">
        <f>Q407*H407</f>
        <v>0</v>
      </c>
      <c r="S407" s="145">
        <v>0</v>
      </c>
      <c r="T407" s="146">
        <f>S407*H407</f>
        <v>0</v>
      </c>
      <c r="AR407" s="147" t="s">
        <v>184</v>
      </c>
      <c r="AT407" s="147" t="s">
        <v>191</v>
      </c>
      <c r="AU407" s="147" t="s">
        <v>87</v>
      </c>
      <c r="AY407" s="17" t="s">
        <v>185</v>
      </c>
      <c r="BE407" s="148">
        <f>IF(N407="základní",J407,0)</f>
        <v>0</v>
      </c>
      <c r="BF407" s="148">
        <f>IF(N407="snížená",J407,0)</f>
        <v>0</v>
      </c>
      <c r="BG407" s="148">
        <f>IF(N407="zákl. přenesená",J407,0)</f>
        <v>0</v>
      </c>
      <c r="BH407" s="148">
        <f>IF(N407="sníž. přenesená",J407,0)</f>
        <v>0</v>
      </c>
      <c r="BI407" s="148">
        <f>IF(N407="nulová",J407,0)</f>
        <v>0</v>
      </c>
      <c r="BJ407" s="17" t="s">
        <v>85</v>
      </c>
      <c r="BK407" s="148">
        <f>ROUND(I407*H407,2)</f>
        <v>0</v>
      </c>
      <c r="BL407" s="17" t="s">
        <v>184</v>
      </c>
      <c r="BM407" s="147" t="s">
        <v>2244</v>
      </c>
    </row>
    <row r="408" spans="2:65" s="1" customFormat="1" x14ac:dyDescent="0.2">
      <c r="B408" s="32"/>
      <c r="D408" s="149" t="s">
        <v>198</v>
      </c>
      <c r="F408" s="150" t="s">
        <v>905</v>
      </c>
      <c r="I408" s="151"/>
      <c r="L408" s="32"/>
      <c r="M408" s="152"/>
      <c r="T408" s="56"/>
      <c r="AT408" s="17" t="s">
        <v>198</v>
      </c>
      <c r="AU408" s="17" t="s">
        <v>87</v>
      </c>
    </row>
    <row r="409" spans="2:65" s="12" customFormat="1" x14ac:dyDescent="0.2">
      <c r="B409" s="153"/>
      <c r="D409" s="149" t="s">
        <v>199</v>
      </c>
      <c r="E409" s="154" t="s">
        <v>1</v>
      </c>
      <c r="F409" s="155" t="s">
        <v>1938</v>
      </c>
      <c r="H409" s="154" t="s">
        <v>1</v>
      </c>
      <c r="I409" s="156"/>
      <c r="L409" s="153"/>
      <c r="M409" s="157"/>
      <c r="T409" s="158"/>
      <c r="AT409" s="154" t="s">
        <v>199</v>
      </c>
      <c r="AU409" s="154" t="s">
        <v>87</v>
      </c>
      <c r="AV409" s="12" t="s">
        <v>85</v>
      </c>
      <c r="AW409" s="12" t="s">
        <v>33</v>
      </c>
      <c r="AX409" s="12" t="s">
        <v>77</v>
      </c>
      <c r="AY409" s="154" t="s">
        <v>185</v>
      </c>
    </row>
    <row r="410" spans="2:65" s="13" customFormat="1" x14ac:dyDescent="0.2">
      <c r="B410" s="159"/>
      <c r="D410" s="149" t="s">
        <v>199</v>
      </c>
      <c r="E410" s="160" t="s">
        <v>1</v>
      </c>
      <c r="F410" s="161" t="s">
        <v>2245</v>
      </c>
      <c r="H410" s="162">
        <v>1.7849999999999999</v>
      </c>
      <c r="I410" s="163"/>
      <c r="L410" s="159"/>
      <c r="M410" s="164"/>
      <c r="T410" s="165"/>
      <c r="AT410" s="160" t="s">
        <v>199</v>
      </c>
      <c r="AU410" s="160" t="s">
        <v>87</v>
      </c>
      <c r="AV410" s="13" t="s">
        <v>87</v>
      </c>
      <c r="AW410" s="13" t="s">
        <v>33</v>
      </c>
      <c r="AX410" s="13" t="s">
        <v>85</v>
      </c>
      <c r="AY410" s="160" t="s">
        <v>185</v>
      </c>
    </row>
    <row r="411" spans="2:65" s="1" customFormat="1" ht="16.5" customHeight="1" x14ac:dyDescent="0.2">
      <c r="B411" s="32"/>
      <c r="C411" s="136" t="s">
        <v>767</v>
      </c>
      <c r="D411" s="136" t="s">
        <v>191</v>
      </c>
      <c r="E411" s="137" t="s">
        <v>912</v>
      </c>
      <c r="F411" s="138" t="s">
        <v>913</v>
      </c>
      <c r="G411" s="139" t="s">
        <v>443</v>
      </c>
      <c r="H411" s="140">
        <v>35.700000000000003</v>
      </c>
      <c r="I411" s="141"/>
      <c r="J411" s="142">
        <f>ROUND(I411*H411,2)</f>
        <v>0</v>
      </c>
      <c r="K411" s="138" t="s">
        <v>195</v>
      </c>
      <c r="L411" s="32"/>
      <c r="M411" s="143" t="s">
        <v>1</v>
      </c>
      <c r="N411" s="144" t="s">
        <v>42</v>
      </c>
      <c r="P411" s="145">
        <f>O411*H411</f>
        <v>0</v>
      </c>
      <c r="Q411" s="145">
        <v>0</v>
      </c>
      <c r="R411" s="145">
        <f>Q411*H411</f>
        <v>0</v>
      </c>
      <c r="S411" s="145">
        <v>0</v>
      </c>
      <c r="T411" s="146">
        <f>S411*H411</f>
        <v>0</v>
      </c>
      <c r="AR411" s="147" t="s">
        <v>184</v>
      </c>
      <c r="AT411" s="147" t="s">
        <v>191</v>
      </c>
      <c r="AU411" s="147" t="s">
        <v>87</v>
      </c>
      <c r="AY411" s="17" t="s">
        <v>185</v>
      </c>
      <c r="BE411" s="148">
        <f>IF(N411="základní",J411,0)</f>
        <v>0</v>
      </c>
      <c r="BF411" s="148">
        <f>IF(N411="snížená",J411,0)</f>
        <v>0</v>
      </c>
      <c r="BG411" s="148">
        <f>IF(N411="zákl. přenesená",J411,0)</f>
        <v>0</v>
      </c>
      <c r="BH411" s="148">
        <f>IF(N411="sníž. přenesená",J411,0)</f>
        <v>0</v>
      </c>
      <c r="BI411" s="148">
        <f>IF(N411="nulová",J411,0)</f>
        <v>0</v>
      </c>
      <c r="BJ411" s="17" t="s">
        <v>85</v>
      </c>
      <c r="BK411" s="148">
        <f>ROUND(I411*H411,2)</f>
        <v>0</v>
      </c>
      <c r="BL411" s="17" t="s">
        <v>184</v>
      </c>
      <c r="BM411" s="147" t="s">
        <v>2246</v>
      </c>
    </row>
    <row r="412" spans="2:65" s="1" customFormat="1" ht="19.2" x14ac:dyDescent="0.2">
      <c r="B412" s="32"/>
      <c r="D412" s="149" t="s">
        <v>198</v>
      </c>
      <c r="F412" s="150" t="s">
        <v>915</v>
      </c>
      <c r="I412" s="151"/>
      <c r="L412" s="32"/>
      <c r="M412" s="152"/>
      <c r="T412" s="56"/>
      <c r="AT412" s="17" t="s">
        <v>198</v>
      </c>
      <c r="AU412" s="17" t="s">
        <v>87</v>
      </c>
    </row>
    <row r="413" spans="2:65" s="12" customFormat="1" x14ac:dyDescent="0.2">
      <c r="B413" s="153"/>
      <c r="D413" s="149" t="s">
        <v>199</v>
      </c>
      <c r="E413" s="154" t="s">
        <v>1</v>
      </c>
      <c r="F413" s="155" t="s">
        <v>1938</v>
      </c>
      <c r="H413" s="154" t="s">
        <v>1</v>
      </c>
      <c r="I413" s="156"/>
      <c r="L413" s="153"/>
      <c r="M413" s="157"/>
      <c r="T413" s="158"/>
      <c r="AT413" s="154" t="s">
        <v>199</v>
      </c>
      <c r="AU413" s="154" t="s">
        <v>87</v>
      </c>
      <c r="AV413" s="12" t="s">
        <v>85</v>
      </c>
      <c r="AW413" s="12" t="s">
        <v>33</v>
      </c>
      <c r="AX413" s="12" t="s">
        <v>77</v>
      </c>
      <c r="AY413" s="154" t="s">
        <v>185</v>
      </c>
    </row>
    <row r="414" spans="2:65" s="13" customFormat="1" x14ac:dyDescent="0.2">
      <c r="B414" s="159"/>
      <c r="D414" s="149" t="s">
        <v>199</v>
      </c>
      <c r="E414" s="160" t="s">
        <v>1</v>
      </c>
      <c r="F414" s="161" t="s">
        <v>2247</v>
      </c>
      <c r="H414" s="162">
        <v>35.700000000000003</v>
      </c>
      <c r="I414" s="163"/>
      <c r="L414" s="159"/>
      <c r="M414" s="164"/>
      <c r="T414" s="165"/>
      <c r="AT414" s="160" t="s">
        <v>199</v>
      </c>
      <c r="AU414" s="160" t="s">
        <v>87</v>
      </c>
      <c r="AV414" s="13" t="s">
        <v>87</v>
      </c>
      <c r="AW414" s="13" t="s">
        <v>33</v>
      </c>
      <c r="AX414" s="13" t="s">
        <v>85</v>
      </c>
      <c r="AY414" s="160" t="s">
        <v>185</v>
      </c>
    </row>
    <row r="415" spans="2:65" s="1" customFormat="1" ht="16.5" customHeight="1" x14ac:dyDescent="0.2">
      <c r="B415" s="32"/>
      <c r="C415" s="136" t="s">
        <v>771</v>
      </c>
      <c r="D415" s="136" t="s">
        <v>191</v>
      </c>
      <c r="E415" s="137" t="s">
        <v>921</v>
      </c>
      <c r="F415" s="138" t="s">
        <v>922</v>
      </c>
      <c r="G415" s="139" t="s">
        <v>443</v>
      </c>
      <c r="H415" s="140">
        <v>7.59</v>
      </c>
      <c r="I415" s="141"/>
      <c r="J415" s="142">
        <f>ROUND(I415*H415,2)</f>
        <v>0</v>
      </c>
      <c r="K415" s="138" t="s">
        <v>195</v>
      </c>
      <c r="L415" s="32"/>
      <c r="M415" s="143" t="s">
        <v>1</v>
      </c>
      <c r="N415" s="144" t="s">
        <v>42</v>
      </c>
      <c r="P415" s="145">
        <f>O415*H415</f>
        <v>0</v>
      </c>
      <c r="Q415" s="145">
        <v>0</v>
      </c>
      <c r="R415" s="145">
        <f>Q415*H415</f>
        <v>0</v>
      </c>
      <c r="S415" s="145">
        <v>0</v>
      </c>
      <c r="T415" s="146">
        <f>S415*H415</f>
        <v>0</v>
      </c>
      <c r="AR415" s="147" t="s">
        <v>184</v>
      </c>
      <c r="AT415" s="147" t="s">
        <v>191</v>
      </c>
      <c r="AU415" s="147" t="s">
        <v>87</v>
      </c>
      <c r="AY415" s="17" t="s">
        <v>185</v>
      </c>
      <c r="BE415" s="148">
        <f>IF(N415="základní",J415,0)</f>
        <v>0</v>
      </c>
      <c r="BF415" s="148">
        <f>IF(N415="snížená",J415,0)</f>
        <v>0</v>
      </c>
      <c r="BG415" s="148">
        <f>IF(N415="zákl. přenesená",J415,0)</f>
        <v>0</v>
      </c>
      <c r="BH415" s="148">
        <f>IF(N415="sníž. přenesená",J415,0)</f>
        <v>0</v>
      </c>
      <c r="BI415" s="148">
        <f>IF(N415="nulová",J415,0)</f>
        <v>0</v>
      </c>
      <c r="BJ415" s="17" t="s">
        <v>85</v>
      </c>
      <c r="BK415" s="148">
        <f>ROUND(I415*H415,2)</f>
        <v>0</v>
      </c>
      <c r="BL415" s="17" t="s">
        <v>184</v>
      </c>
      <c r="BM415" s="147" t="s">
        <v>2248</v>
      </c>
    </row>
    <row r="416" spans="2:65" s="1" customFormat="1" x14ac:dyDescent="0.2">
      <c r="B416" s="32"/>
      <c r="D416" s="149" t="s">
        <v>198</v>
      </c>
      <c r="F416" s="150" t="s">
        <v>924</v>
      </c>
      <c r="I416" s="151"/>
      <c r="L416" s="32"/>
      <c r="M416" s="152"/>
      <c r="T416" s="56"/>
      <c r="AT416" s="17" t="s">
        <v>198</v>
      </c>
      <c r="AU416" s="17" t="s">
        <v>87</v>
      </c>
    </row>
    <row r="417" spans="2:65" s="12" customFormat="1" x14ac:dyDescent="0.2">
      <c r="B417" s="153"/>
      <c r="D417" s="149" t="s">
        <v>199</v>
      </c>
      <c r="E417" s="154" t="s">
        <v>1</v>
      </c>
      <c r="F417" s="155" t="s">
        <v>1938</v>
      </c>
      <c r="H417" s="154" t="s">
        <v>1</v>
      </c>
      <c r="I417" s="156"/>
      <c r="L417" s="153"/>
      <c r="M417" s="157"/>
      <c r="T417" s="158"/>
      <c r="AT417" s="154" t="s">
        <v>199</v>
      </c>
      <c r="AU417" s="154" t="s">
        <v>87</v>
      </c>
      <c r="AV417" s="12" t="s">
        <v>85</v>
      </c>
      <c r="AW417" s="12" t="s">
        <v>33</v>
      </c>
      <c r="AX417" s="12" t="s">
        <v>77</v>
      </c>
      <c r="AY417" s="154" t="s">
        <v>185</v>
      </c>
    </row>
    <row r="418" spans="2:65" s="13" customFormat="1" x14ac:dyDescent="0.2">
      <c r="B418" s="159"/>
      <c r="D418" s="149" t="s">
        <v>199</v>
      </c>
      <c r="E418" s="160" t="s">
        <v>1</v>
      </c>
      <c r="F418" s="161" t="s">
        <v>2249</v>
      </c>
      <c r="H418" s="162">
        <v>2.31</v>
      </c>
      <c r="I418" s="163"/>
      <c r="L418" s="159"/>
      <c r="M418" s="164"/>
      <c r="T418" s="165"/>
      <c r="AT418" s="160" t="s">
        <v>199</v>
      </c>
      <c r="AU418" s="160" t="s">
        <v>87</v>
      </c>
      <c r="AV418" s="13" t="s">
        <v>87</v>
      </c>
      <c r="AW418" s="13" t="s">
        <v>33</v>
      </c>
      <c r="AX418" s="13" t="s">
        <v>77</v>
      </c>
      <c r="AY418" s="160" t="s">
        <v>185</v>
      </c>
    </row>
    <row r="419" spans="2:65" s="13" customFormat="1" x14ac:dyDescent="0.2">
      <c r="B419" s="159"/>
      <c r="D419" s="149" t="s">
        <v>199</v>
      </c>
      <c r="E419" s="160" t="s">
        <v>1</v>
      </c>
      <c r="F419" s="161" t="s">
        <v>2250</v>
      </c>
      <c r="H419" s="162">
        <v>5.28</v>
      </c>
      <c r="I419" s="163"/>
      <c r="L419" s="159"/>
      <c r="M419" s="164"/>
      <c r="T419" s="165"/>
      <c r="AT419" s="160" t="s">
        <v>199</v>
      </c>
      <c r="AU419" s="160" t="s">
        <v>87</v>
      </c>
      <c r="AV419" s="13" t="s">
        <v>87</v>
      </c>
      <c r="AW419" s="13" t="s">
        <v>33</v>
      </c>
      <c r="AX419" s="13" t="s">
        <v>77</v>
      </c>
      <c r="AY419" s="160" t="s">
        <v>185</v>
      </c>
    </row>
    <row r="420" spans="2:65" s="14" customFormat="1" x14ac:dyDescent="0.2">
      <c r="B420" s="169"/>
      <c r="D420" s="149" t="s">
        <v>199</v>
      </c>
      <c r="E420" s="170" t="s">
        <v>1</v>
      </c>
      <c r="F420" s="171" t="s">
        <v>324</v>
      </c>
      <c r="H420" s="172">
        <v>7.59</v>
      </c>
      <c r="I420" s="173"/>
      <c r="L420" s="169"/>
      <c r="M420" s="174"/>
      <c r="T420" s="175"/>
      <c r="AT420" s="170" t="s">
        <v>199</v>
      </c>
      <c r="AU420" s="170" t="s">
        <v>87</v>
      </c>
      <c r="AV420" s="14" t="s">
        <v>184</v>
      </c>
      <c r="AW420" s="14" t="s">
        <v>33</v>
      </c>
      <c r="AX420" s="14" t="s">
        <v>85</v>
      </c>
      <c r="AY420" s="170" t="s">
        <v>185</v>
      </c>
    </row>
    <row r="421" spans="2:65" s="1" customFormat="1" ht="16.5" customHeight="1" x14ac:dyDescent="0.2">
      <c r="B421" s="32"/>
      <c r="C421" s="136" t="s">
        <v>776</v>
      </c>
      <c r="D421" s="136" t="s">
        <v>191</v>
      </c>
      <c r="E421" s="137" t="s">
        <v>930</v>
      </c>
      <c r="F421" s="138" t="s">
        <v>931</v>
      </c>
      <c r="G421" s="139" t="s">
        <v>443</v>
      </c>
      <c r="H421" s="140">
        <v>151.80000000000001</v>
      </c>
      <c r="I421" s="141"/>
      <c r="J421" s="142">
        <f>ROUND(I421*H421,2)</f>
        <v>0</v>
      </c>
      <c r="K421" s="138" t="s">
        <v>195</v>
      </c>
      <c r="L421" s="32"/>
      <c r="M421" s="143" t="s">
        <v>1</v>
      </c>
      <c r="N421" s="144" t="s">
        <v>42</v>
      </c>
      <c r="P421" s="145">
        <f>O421*H421</f>
        <v>0</v>
      </c>
      <c r="Q421" s="145">
        <v>0</v>
      </c>
      <c r="R421" s="145">
        <f>Q421*H421</f>
        <v>0</v>
      </c>
      <c r="S421" s="145">
        <v>0</v>
      </c>
      <c r="T421" s="146">
        <f>S421*H421</f>
        <v>0</v>
      </c>
      <c r="AR421" s="147" t="s">
        <v>184</v>
      </c>
      <c r="AT421" s="147" t="s">
        <v>191</v>
      </c>
      <c r="AU421" s="147" t="s">
        <v>87</v>
      </c>
      <c r="AY421" s="17" t="s">
        <v>185</v>
      </c>
      <c r="BE421" s="148">
        <f>IF(N421="základní",J421,0)</f>
        <v>0</v>
      </c>
      <c r="BF421" s="148">
        <f>IF(N421="snížená",J421,0)</f>
        <v>0</v>
      </c>
      <c r="BG421" s="148">
        <f>IF(N421="zákl. přenesená",J421,0)</f>
        <v>0</v>
      </c>
      <c r="BH421" s="148">
        <f>IF(N421="sníž. přenesená",J421,0)</f>
        <v>0</v>
      </c>
      <c r="BI421" s="148">
        <f>IF(N421="nulová",J421,0)</f>
        <v>0</v>
      </c>
      <c r="BJ421" s="17" t="s">
        <v>85</v>
      </c>
      <c r="BK421" s="148">
        <f>ROUND(I421*H421,2)</f>
        <v>0</v>
      </c>
      <c r="BL421" s="17" t="s">
        <v>184</v>
      </c>
      <c r="BM421" s="147" t="s">
        <v>2251</v>
      </c>
    </row>
    <row r="422" spans="2:65" s="1" customFormat="1" ht="19.2" x14ac:dyDescent="0.2">
      <c r="B422" s="32"/>
      <c r="D422" s="149" t="s">
        <v>198</v>
      </c>
      <c r="F422" s="150" t="s">
        <v>915</v>
      </c>
      <c r="I422" s="151"/>
      <c r="L422" s="32"/>
      <c r="M422" s="152"/>
      <c r="T422" s="56"/>
      <c r="AT422" s="17" t="s">
        <v>198</v>
      </c>
      <c r="AU422" s="17" t="s">
        <v>87</v>
      </c>
    </row>
    <row r="423" spans="2:65" s="12" customFormat="1" x14ac:dyDescent="0.2">
      <c r="B423" s="153"/>
      <c r="D423" s="149" t="s">
        <v>199</v>
      </c>
      <c r="E423" s="154" t="s">
        <v>1</v>
      </c>
      <c r="F423" s="155" t="s">
        <v>1938</v>
      </c>
      <c r="H423" s="154" t="s">
        <v>1</v>
      </c>
      <c r="I423" s="156"/>
      <c r="L423" s="153"/>
      <c r="M423" s="157"/>
      <c r="T423" s="158"/>
      <c r="AT423" s="154" t="s">
        <v>199</v>
      </c>
      <c r="AU423" s="154" t="s">
        <v>87</v>
      </c>
      <c r="AV423" s="12" t="s">
        <v>85</v>
      </c>
      <c r="AW423" s="12" t="s">
        <v>33</v>
      </c>
      <c r="AX423" s="12" t="s">
        <v>77</v>
      </c>
      <c r="AY423" s="154" t="s">
        <v>185</v>
      </c>
    </row>
    <row r="424" spans="2:65" s="13" customFormat="1" x14ac:dyDescent="0.2">
      <c r="B424" s="159"/>
      <c r="D424" s="149" t="s">
        <v>199</v>
      </c>
      <c r="E424" s="160" t="s">
        <v>1</v>
      </c>
      <c r="F424" s="161" t="s">
        <v>2252</v>
      </c>
      <c r="H424" s="162">
        <v>46.2</v>
      </c>
      <c r="I424" s="163"/>
      <c r="L424" s="159"/>
      <c r="M424" s="164"/>
      <c r="T424" s="165"/>
      <c r="AT424" s="160" t="s">
        <v>199</v>
      </c>
      <c r="AU424" s="160" t="s">
        <v>87</v>
      </c>
      <c r="AV424" s="13" t="s">
        <v>87</v>
      </c>
      <c r="AW424" s="13" t="s">
        <v>33</v>
      </c>
      <c r="AX424" s="13" t="s">
        <v>77</v>
      </c>
      <c r="AY424" s="160" t="s">
        <v>185</v>
      </c>
    </row>
    <row r="425" spans="2:65" s="13" customFormat="1" x14ac:dyDescent="0.2">
      <c r="B425" s="159"/>
      <c r="D425" s="149" t="s">
        <v>199</v>
      </c>
      <c r="E425" s="160" t="s">
        <v>1</v>
      </c>
      <c r="F425" s="161" t="s">
        <v>2253</v>
      </c>
      <c r="H425" s="162">
        <v>105.6</v>
      </c>
      <c r="I425" s="163"/>
      <c r="L425" s="159"/>
      <c r="M425" s="164"/>
      <c r="T425" s="165"/>
      <c r="AT425" s="160" t="s">
        <v>199</v>
      </c>
      <c r="AU425" s="160" t="s">
        <v>87</v>
      </c>
      <c r="AV425" s="13" t="s">
        <v>87</v>
      </c>
      <c r="AW425" s="13" t="s">
        <v>33</v>
      </c>
      <c r="AX425" s="13" t="s">
        <v>77</v>
      </c>
      <c r="AY425" s="160" t="s">
        <v>185</v>
      </c>
    </row>
    <row r="426" spans="2:65" s="14" customFormat="1" x14ac:dyDescent="0.2">
      <c r="B426" s="169"/>
      <c r="D426" s="149" t="s">
        <v>199</v>
      </c>
      <c r="E426" s="170" t="s">
        <v>1</v>
      </c>
      <c r="F426" s="171" t="s">
        <v>324</v>
      </c>
      <c r="H426" s="172">
        <v>151.80000000000001</v>
      </c>
      <c r="I426" s="173"/>
      <c r="L426" s="169"/>
      <c r="M426" s="174"/>
      <c r="T426" s="175"/>
      <c r="AT426" s="170" t="s">
        <v>199</v>
      </c>
      <c r="AU426" s="170" t="s">
        <v>87</v>
      </c>
      <c r="AV426" s="14" t="s">
        <v>184</v>
      </c>
      <c r="AW426" s="14" t="s">
        <v>33</v>
      </c>
      <c r="AX426" s="14" t="s">
        <v>85</v>
      </c>
      <c r="AY426" s="170" t="s">
        <v>185</v>
      </c>
    </row>
    <row r="427" spans="2:65" s="1" customFormat="1" ht="16.5" customHeight="1" x14ac:dyDescent="0.2">
      <c r="B427" s="32"/>
      <c r="C427" s="136" t="s">
        <v>780</v>
      </c>
      <c r="D427" s="136" t="s">
        <v>191</v>
      </c>
      <c r="E427" s="137" t="s">
        <v>938</v>
      </c>
      <c r="F427" s="138" t="s">
        <v>939</v>
      </c>
      <c r="G427" s="139" t="s">
        <v>443</v>
      </c>
      <c r="H427" s="140">
        <v>0.60899999999999999</v>
      </c>
      <c r="I427" s="141"/>
      <c r="J427" s="142">
        <f>ROUND(I427*H427,2)</f>
        <v>0</v>
      </c>
      <c r="K427" s="138" t="s">
        <v>195</v>
      </c>
      <c r="L427" s="32"/>
      <c r="M427" s="143" t="s">
        <v>1</v>
      </c>
      <c r="N427" s="144" t="s">
        <v>42</v>
      </c>
      <c r="P427" s="145">
        <f>O427*H427</f>
        <v>0</v>
      </c>
      <c r="Q427" s="145">
        <v>0</v>
      </c>
      <c r="R427" s="145">
        <f>Q427*H427</f>
        <v>0</v>
      </c>
      <c r="S427" s="145">
        <v>0</v>
      </c>
      <c r="T427" s="146">
        <f>S427*H427</f>
        <v>0</v>
      </c>
      <c r="AR427" s="147" t="s">
        <v>184</v>
      </c>
      <c r="AT427" s="147" t="s">
        <v>191</v>
      </c>
      <c r="AU427" s="147" t="s">
        <v>87</v>
      </c>
      <c r="AY427" s="17" t="s">
        <v>185</v>
      </c>
      <c r="BE427" s="148">
        <f>IF(N427="základní",J427,0)</f>
        <v>0</v>
      </c>
      <c r="BF427" s="148">
        <f>IF(N427="snížená",J427,0)</f>
        <v>0</v>
      </c>
      <c r="BG427" s="148">
        <f>IF(N427="zákl. přenesená",J427,0)</f>
        <v>0</v>
      </c>
      <c r="BH427" s="148">
        <f>IF(N427="sníž. přenesená",J427,0)</f>
        <v>0</v>
      </c>
      <c r="BI427" s="148">
        <f>IF(N427="nulová",J427,0)</f>
        <v>0</v>
      </c>
      <c r="BJ427" s="17" t="s">
        <v>85</v>
      </c>
      <c r="BK427" s="148">
        <f>ROUND(I427*H427,2)</f>
        <v>0</v>
      </c>
      <c r="BL427" s="17" t="s">
        <v>184</v>
      </c>
      <c r="BM427" s="147" t="s">
        <v>2254</v>
      </c>
    </row>
    <row r="428" spans="2:65" s="1" customFormat="1" x14ac:dyDescent="0.2">
      <c r="B428" s="32"/>
      <c r="D428" s="149" t="s">
        <v>198</v>
      </c>
      <c r="F428" s="150" t="s">
        <v>941</v>
      </c>
      <c r="I428" s="151"/>
      <c r="L428" s="32"/>
      <c r="M428" s="152"/>
      <c r="T428" s="56"/>
      <c r="AT428" s="17" t="s">
        <v>198</v>
      </c>
      <c r="AU428" s="17" t="s">
        <v>87</v>
      </c>
    </row>
    <row r="429" spans="2:65" s="12" customFormat="1" x14ac:dyDescent="0.2">
      <c r="B429" s="153"/>
      <c r="D429" s="149" t="s">
        <v>199</v>
      </c>
      <c r="E429" s="154" t="s">
        <v>1</v>
      </c>
      <c r="F429" s="155" t="s">
        <v>1698</v>
      </c>
      <c r="H429" s="154" t="s">
        <v>1</v>
      </c>
      <c r="I429" s="156"/>
      <c r="L429" s="153"/>
      <c r="M429" s="157"/>
      <c r="T429" s="158"/>
      <c r="AT429" s="154" t="s">
        <v>199</v>
      </c>
      <c r="AU429" s="154" t="s">
        <v>87</v>
      </c>
      <c r="AV429" s="12" t="s">
        <v>85</v>
      </c>
      <c r="AW429" s="12" t="s">
        <v>33</v>
      </c>
      <c r="AX429" s="12" t="s">
        <v>77</v>
      </c>
      <c r="AY429" s="154" t="s">
        <v>185</v>
      </c>
    </row>
    <row r="430" spans="2:65" s="13" customFormat="1" x14ac:dyDescent="0.2">
      <c r="B430" s="159"/>
      <c r="D430" s="149" t="s">
        <v>199</v>
      </c>
      <c r="E430" s="160" t="s">
        <v>1</v>
      </c>
      <c r="F430" s="161" t="s">
        <v>2255</v>
      </c>
      <c r="H430" s="162">
        <v>0.60899999999999999</v>
      </c>
      <c r="I430" s="163"/>
      <c r="L430" s="159"/>
      <c r="M430" s="164"/>
      <c r="T430" s="165"/>
      <c r="AT430" s="160" t="s">
        <v>199</v>
      </c>
      <c r="AU430" s="160" t="s">
        <v>87</v>
      </c>
      <c r="AV430" s="13" t="s">
        <v>87</v>
      </c>
      <c r="AW430" s="13" t="s">
        <v>33</v>
      </c>
      <c r="AX430" s="13" t="s">
        <v>85</v>
      </c>
      <c r="AY430" s="160" t="s">
        <v>185</v>
      </c>
    </row>
    <row r="431" spans="2:65" s="1" customFormat="1" ht="16.5" customHeight="1" x14ac:dyDescent="0.2">
      <c r="B431" s="32"/>
      <c r="C431" s="136" t="s">
        <v>786</v>
      </c>
      <c r="D431" s="136" t="s">
        <v>191</v>
      </c>
      <c r="E431" s="137" t="s">
        <v>948</v>
      </c>
      <c r="F431" s="138" t="s">
        <v>949</v>
      </c>
      <c r="G431" s="139" t="s">
        <v>443</v>
      </c>
      <c r="H431" s="140">
        <v>0.60899999999999999</v>
      </c>
      <c r="I431" s="141"/>
      <c r="J431" s="142">
        <f>ROUND(I431*H431,2)</f>
        <v>0</v>
      </c>
      <c r="K431" s="138" t="s">
        <v>195</v>
      </c>
      <c r="L431" s="32"/>
      <c r="M431" s="143" t="s">
        <v>1</v>
      </c>
      <c r="N431" s="144" t="s">
        <v>42</v>
      </c>
      <c r="P431" s="145">
        <f>O431*H431</f>
        <v>0</v>
      </c>
      <c r="Q431" s="145">
        <v>0</v>
      </c>
      <c r="R431" s="145">
        <f>Q431*H431</f>
        <v>0</v>
      </c>
      <c r="S431" s="145">
        <v>0</v>
      </c>
      <c r="T431" s="146">
        <f>S431*H431</f>
        <v>0</v>
      </c>
      <c r="AR431" s="147" t="s">
        <v>184</v>
      </c>
      <c r="AT431" s="147" t="s">
        <v>191</v>
      </c>
      <c r="AU431" s="147" t="s">
        <v>87</v>
      </c>
      <c r="AY431" s="17" t="s">
        <v>185</v>
      </c>
      <c r="BE431" s="148">
        <f>IF(N431="základní",J431,0)</f>
        <v>0</v>
      </c>
      <c r="BF431" s="148">
        <f>IF(N431="snížená",J431,0)</f>
        <v>0</v>
      </c>
      <c r="BG431" s="148">
        <f>IF(N431="zákl. přenesená",J431,0)</f>
        <v>0</v>
      </c>
      <c r="BH431" s="148">
        <f>IF(N431="sníž. přenesená",J431,0)</f>
        <v>0</v>
      </c>
      <c r="BI431" s="148">
        <f>IF(N431="nulová",J431,0)</f>
        <v>0</v>
      </c>
      <c r="BJ431" s="17" t="s">
        <v>85</v>
      </c>
      <c r="BK431" s="148">
        <f>ROUND(I431*H431,2)</f>
        <v>0</v>
      </c>
      <c r="BL431" s="17" t="s">
        <v>184</v>
      </c>
      <c r="BM431" s="147" t="s">
        <v>2256</v>
      </c>
    </row>
    <row r="432" spans="2:65" s="1" customFormat="1" ht="19.2" x14ac:dyDescent="0.2">
      <c r="B432" s="32"/>
      <c r="D432" s="149" t="s">
        <v>198</v>
      </c>
      <c r="F432" s="150" t="s">
        <v>951</v>
      </c>
      <c r="I432" s="151"/>
      <c r="L432" s="32"/>
      <c r="M432" s="152"/>
      <c r="T432" s="56"/>
      <c r="AT432" s="17" t="s">
        <v>198</v>
      </c>
      <c r="AU432" s="17" t="s">
        <v>87</v>
      </c>
    </row>
    <row r="433" spans="2:65" s="12" customFormat="1" x14ac:dyDescent="0.2">
      <c r="B433" s="153"/>
      <c r="D433" s="149" t="s">
        <v>199</v>
      </c>
      <c r="E433" s="154" t="s">
        <v>1</v>
      </c>
      <c r="F433" s="155" t="s">
        <v>1698</v>
      </c>
      <c r="H433" s="154" t="s">
        <v>1</v>
      </c>
      <c r="I433" s="156"/>
      <c r="L433" s="153"/>
      <c r="M433" s="157"/>
      <c r="T433" s="158"/>
      <c r="AT433" s="154" t="s">
        <v>199</v>
      </c>
      <c r="AU433" s="154" t="s">
        <v>87</v>
      </c>
      <c r="AV433" s="12" t="s">
        <v>85</v>
      </c>
      <c r="AW433" s="12" t="s">
        <v>33</v>
      </c>
      <c r="AX433" s="12" t="s">
        <v>77</v>
      </c>
      <c r="AY433" s="154" t="s">
        <v>185</v>
      </c>
    </row>
    <row r="434" spans="2:65" s="13" customFormat="1" x14ac:dyDescent="0.2">
      <c r="B434" s="159"/>
      <c r="D434" s="149" t="s">
        <v>199</v>
      </c>
      <c r="E434" s="160" t="s">
        <v>1</v>
      </c>
      <c r="F434" s="161" t="s">
        <v>2257</v>
      </c>
      <c r="H434" s="162">
        <v>0.60899999999999999</v>
      </c>
      <c r="I434" s="163"/>
      <c r="L434" s="159"/>
      <c r="M434" s="164"/>
      <c r="T434" s="165"/>
      <c r="AT434" s="160" t="s">
        <v>199</v>
      </c>
      <c r="AU434" s="160" t="s">
        <v>87</v>
      </c>
      <c r="AV434" s="13" t="s">
        <v>87</v>
      </c>
      <c r="AW434" s="13" t="s">
        <v>33</v>
      </c>
      <c r="AX434" s="13" t="s">
        <v>85</v>
      </c>
      <c r="AY434" s="160" t="s">
        <v>185</v>
      </c>
    </row>
    <row r="435" spans="2:65" s="1" customFormat="1" ht="24.15" customHeight="1" x14ac:dyDescent="0.2">
      <c r="B435" s="32"/>
      <c r="C435" s="136" t="s">
        <v>790</v>
      </c>
      <c r="D435" s="136" t="s">
        <v>191</v>
      </c>
      <c r="E435" s="137" t="s">
        <v>962</v>
      </c>
      <c r="F435" s="138" t="s">
        <v>963</v>
      </c>
      <c r="G435" s="139" t="s">
        <v>443</v>
      </c>
      <c r="H435" s="140">
        <v>5.28</v>
      </c>
      <c r="I435" s="141"/>
      <c r="J435" s="142">
        <f>ROUND(I435*H435,2)</f>
        <v>0</v>
      </c>
      <c r="K435" s="138" t="s">
        <v>195</v>
      </c>
      <c r="L435" s="32"/>
      <c r="M435" s="143" t="s">
        <v>1</v>
      </c>
      <c r="N435" s="144" t="s">
        <v>42</v>
      </c>
      <c r="P435" s="145">
        <f>O435*H435</f>
        <v>0</v>
      </c>
      <c r="Q435" s="145">
        <v>0</v>
      </c>
      <c r="R435" s="145">
        <f>Q435*H435</f>
        <v>0</v>
      </c>
      <c r="S435" s="145">
        <v>0</v>
      </c>
      <c r="T435" s="146">
        <f>S435*H435</f>
        <v>0</v>
      </c>
      <c r="AR435" s="147" t="s">
        <v>184</v>
      </c>
      <c r="AT435" s="147" t="s">
        <v>191</v>
      </c>
      <c r="AU435" s="147" t="s">
        <v>87</v>
      </c>
      <c r="AY435" s="17" t="s">
        <v>185</v>
      </c>
      <c r="BE435" s="148">
        <f>IF(N435="základní",J435,0)</f>
        <v>0</v>
      </c>
      <c r="BF435" s="148">
        <f>IF(N435="snížená",J435,0)</f>
        <v>0</v>
      </c>
      <c r="BG435" s="148">
        <f>IF(N435="zákl. přenesená",J435,0)</f>
        <v>0</v>
      </c>
      <c r="BH435" s="148">
        <f>IF(N435="sníž. přenesená",J435,0)</f>
        <v>0</v>
      </c>
      <c r="BI435" s="148">
        <f>IF(N435="nulová",J435,0)</f>
        <v>0</v>
      </c>
      <c r="BJ435" s="17" t="s">
        <v>85</v>
      </c>
      <c r="BK435" s="148">
        <f>ROUND(I435*H435,2)</f>
        <v>0</v>
      </c>
      <c r="BL435" s="17" t="s">
        <v>184</v>
      </c>
      <c r="BM435" s="147" t="s">
        <v>2258</v>
      </c>
    </row>
    <row r="436" spans="2:65" s="1" customFormat="1" ht="19.2" x14ac:dyDescent="0.2">
      <c r="B436" s="32"/>
      <c r="D436" s="149" t="s">
        <v>198</v>
      </c>
      <c r="F436" s="150" t="s">
        <v>965</v>
      </c>
      <c r="I436" s="151"/>
      <c r="L436" s="32"/>
      <c r="M436" s="152"/>
      <c r="T436" s="56"/>
      <c r="AT436" s="17" t="s">
        <v>198</v>
      </c>
      <c r="AU436" s="17" t="s">
        <v>87</v>
      </c>
    </row>
    <row r="437" spans="2:65" s="13" customFormat="1" x14ac:dyDescent="0.2">
      <c r="B437" s="159"/>
      <c r="D437" s="149" t="s">
        <v>199</v>
      </c>
      <c r="E437" s="160" t="s">
        <v>1</v>
      </c>
      <c r="F437" s="161" t="s">
        <v>2250</v>
      </c>
      <c r="H437" s="162">
        <v>5.28</v>
      </c>
      <c r="I437" s="163"/>
      <c r="L437" s="159"/>
      <c r="M437" s="164"/>
      <c r="T437" s="165"/>
      <c r="AT437" s="160" t="s">
        <v>199</v>
      </c>
      <c r="AU437" s="160" t="s">
        <v>87</v>
      </c>
      <c r="AV437" s="13" t="s">
        <v>87</v>
      </c>
      <c r="AW437" s="13" t="s">
        <v>33</v>
      </c>
      <c r="AX437" s="13" t="s">
        <v>85</v>
      </c>
      <c r="AY437" s="160" t="s">
        <v>185</v>
      </c>
    </row>
    <row r="438" spans="2:65" s="1" customFormat="1" ht="24.15" customHeight="1" x14ac:dyDescent="0.2">
      <c r="B438" s="32"/>
      <c r="C438" s="136" t="s">
        <v>795</v>
      </c>
      <c r="D438" s="136" t="s">
        <v>191</v>
      </c>
      <c r="E438" s="137" t="s">
        <v>967</v>
      </c>
      <c r="F438" s="138" t="s">
        <v>968</v>
      </c>
      <c r="G438" s="139" t="s">
        <v>443</v>
      </c>
      <c r="H438" s="140">
        <v>1.7849999999999999</v>
      </c>
      <c r="I438" s="141"/>
      <c r="J438" s="142">
        <f>ROUND(I438*H438,2)</f>
        <v>0</v>
      </c>
      <c r="K438" s="138" t="s">
        <v>195</v>
      </c>
      <c r="L438" s="32"/>
      <c r="M438" s="143" t="s">
        <v>1</v>
      </c>
      <c r="N438" s="144" t="s">
        <v>42</v>
      </c>
      <c r="P438" s="145">
        <f>O438*H438</f>
        <v>0</v>
      </c>
      <c r="Q438" s="145">
        <v>0</v>
      </c>
      <c r="R438" s="145">
        <f>Q438*H438</f>
        <v>0</v>
      </c>
      <c r="S438" s="145">
        <v>0</v>
      </c>
      <c r="T438" s="146">
        <f>S438*H438</f>
        <v>0</v>
      </c>
      <c r="AR438" s="147" t="s">
        <v>184</v>
      </c>
      <c r="AT438" s="147" t="s">
        <v>191</v>
      </c>
      <c r="AU438" s="147" t="s">
        <v>87</v>
      </c>
      <c r="AY438" s="17" t="s">
        <v>185</v>
      </c>
      <c r="BE438" s="148">
        <f>IF(N438="základní",J438,0)</f>
        <v>0</v>
      </c>
      <c r="BF438" s="148">
        <f>IF(N438="snížená",J438,0)</f>
        <v>0</v>
      </c>
      <c r="BG438" s="148">
        <f>IF(N438="zákl. přenesená",J438,0)</f>
        <v>0</v>
      </c>
      <c r="BH438" s="148">
        <f>IF(N438="sníž. přenesená",J438,0)</f>
        <v>0</v>
      </c>
      <c r="BI438" s="148">
        <f>IF(N438="nulová",J438,0)</f>
        <v>0</v>
      </c>
      <c r="BJ438" s="17" t="s">
        <v>85</v>
      </c>
      <c r="BK438" s="148">
        <f>ROUND(I438*H438,2)</f>
        <v>0</v>
      </c>
      <c r="BL438" s="17" t="s">
        <v>184</v>
      </c>
      <c r="BM438" s="147" t="s">
        <v>2259</v>
      </c>
    </row>
    <row r="439" spans="2:65" s="1" customFormat="1" ht="19.2" x14ac:dyDescent="0.2">
      <c r="B439" s="32"/>
      <c r="D439" s="149" t="s">
        <v>198</v>
      </c>
      <c r="F439" s="150" t="s">
        <v>445</v>
      </c>
      <c r="I439" s="151"/>
      <c r="L439" s="32"/>
      <c r="M439" s="152"/>
      <c r="T439" s="56"/>
      <c r="AT439" s="17" t="s">
        <v>198</v>
      </c>
      <c r="AU439" s="17" t="s">
        <v>87</v>
      </c>
    </row>
    <row r="440" spans="2:65" s="13" customFormat="1" x14ac:dyDescent="0.2">
      <c r="B440" s="159"/>
      <c r="D440" s="149" t="s">
        <v>199</v>
      </c>
      <c r="E440" s="160" t="s">
        <v>1</v>
      </c>
      <c r="F440" s="161" t="s">
        <v>2245</v>
      </c>
      <c r="H440" s="162">
        <v>1.7849999999999999</v>
      </c>
      <c r="I440" s="163"/>
      <c r="L440" s="159"/>
      <c r="M440" s="164"/>
      <c r="T440" s="165"/>
      <c r="AT440" s="160" t="s">
        <v>199</v>
      </c>
      <c r="AU440" s="160" t="s">
        <v>87</v>
      </c>
      <c r="AV440" s="13" t="s">
        <v>87</v>
      </c>
      <c r="AW440" s="13" t="s">
        <v>33</v>
      </c>
      <c r="AX440" s="13" t="s">
        <v>85</v>
      </c>
      <c r="AY440" s="160" t="s">
        <v>185</v>
      </c>
    </row>
    <row r="441" spans="2:65" s="1" customFormat="1" ht="24.15" customHeight="1" x14ac:dyDescent="0.2">
      <c r="B441" s="32"/>
      <c r="C441" s="136" t="s">
        <v>799</v>
      </c>
      <c r="D441" s="136" t="s">
        <v>191</v>
      </c>
      <c r="E441" s="137" t="s">
        <v>971</v>
      </c>
      <c r="F441" s="138" t="s">
        <v>972</v>
      </c>
      <c r="G441" s="139" t="s">
        <v>443</v>
      </c>
      <c r="H441" s="140">
        <v>2.31</v>
      </c>
      <c r="I441" s="141"/>
      <c r="J441" s="142">
        <f>ROUND(I441*H441,2)</f>
        <v>0</v>
      </c>
      <c r="K441" s="138" t="s">
        <v>195</v>
      </c>
      <c r="L441" s="32"/>
      <c r="M441" s="143" t="s">
        <v>1</v>
      </c>
      <c r="N441" s="144" t="s">
        <v>42</v>
      </c>
      <c r="P441" s="145">
        <f>O441*H441</f>
        <v>0</v>
      </c>
      <c r="Q441" s="145">
        <v>0</v>
      </c>
      <c r="R441" s="145">
        <f>Q441*H441</f>
        <v>0</v>
      </c>
      <c r="S441" s="145">
        <v>0</v>
      </c>
      <c r="T441" s="146">
        <f>S441*H441</f>
        <v>0</v>
      </c>
      <c r="AR441" s="147" t="s">
        <v>184</v>
      </c>
      <c r="AT441" s="147" t="s">
        <v>191</v>
      </c>
      <c r="AU441" s="147" t="s">
        <v>87</v>
      </c>
      <c r="AY441" s="17" t="s">
        <v>185</v>
      </c>
      <c r="BE441" s="148">
        <f>IF(N441="základní",J441,0)</f>
        <v>0</v>
      </c>
      <c r="BF441" s="148">
        <f>IF(N441="snížená",J441,0)</f>
        <v>0</v>
      </c>
      <c r="BG441" s="148">
        <f>IF(N441="zákl. přenesená",J441,0)</f>
        <v>0</v>
      </c>
      <c r="BH441" s="148">
        <f>IF(N441="sníž. přenesená",J441,0)</f>
        <v>0</v>
      </c>
      <c r="BI441" s="148">
        <f>IF(N441="nulová",J441,0)</f>
        <v>0</v>
      </c>
      <c r="BJ441" s="17" t="s">
        <v>85</v>
      </c>
      <c r="BK441" s="148">
        <f>ROUND(I441*H441,2)</f>
        <v>0</v>
      </c>
      <c r="BL441" s="17" t="s">
        <v>184</v>
      </c>
      <c r="BM441" s="147" t="s">
        <v>2260</v>
      </c>
    </row>
    <row r="442" spans="2:65" s="1" customFormat="1" ht="19.2" x14ac:dyDescent="0.2">
      <c r="B442" s="32"/>
      <c r="D442" s="149" t="s">
        <v>198</v>
      </c>
      <c r="F442" s="150" t="s">
        <v>974</v>
      </c>
      <c r="I442" s="151"/>
      <c r="L442" s="32"/>
      <c r="M442" s="152"/>
      <c r="T442" s="56"/>
      <c r="AT442" s="17" t="s">
        <v>198</v>
      </c>
      <c r="AU442" s="17" t="s">
        <v>87</v>
      </c>
    </row>
    <row r="443" spans="2:65" s="13" customFormat="1" x14ac:dyDescent="0.2">
      <c r="B443" s="159"/>
      <c r="D443" s="149" t="s">
        <v>199</v>
      </c>
      <c r="E443" s="160" t="s">
        <v>1</v>
      </c>
      <c r="F443" s="161" t="s">
        <v>2249</v>
      </c>
      <c r="H443" s="162">
        <v>2.31</v>
      </c>
      <c r="I443" s="163"/>
      <c r="L443" s="159"/>
      <c r="M443" s="164"/>
      <c r="T443" s="165"/>
      <c r="AT443" s="160" t="s">
        <v>199</v>
      </c>
      <c r="AU443" s="160" t="s">
        <v>87</v>
      </c>
      <c r="AV443" s="13" t="s">
        <v>87</v>
      </c>
      <c r="AW443" s="13" t="s">
        <v>33</v>
      </c>
      <c r="AX443" s="13" t="s">
        <v>85</v>
      </c>
      <c r="AY443" s="160" t="s">
        <v>185</v>
      </c>
    </row>
    <row r="444" spans="2:65" s="11" customFormat="1" ht="22.95" customHeight="1" x14ac:dyDescent="0.25">
      <c r="B444" s="124"/>
      <c r="D444" s="125" t="s">
        <v>76</v>
      </c>
      <c r="E444" s="134" t="s">
        <v>975</v>
      </c>
      <c r="F444" s="134" t="s">
        <v>976</v>
      </c>
      <c r="I444" s="127"/>
      <c r="J444" s="135">
        <f>BK444</f>
        <v>0</v>
      </c>
      <c r="L444" s="124"/>
      <c r="M444" s="129"/>
      <c r="P444" s="130">
        <f>SUM(P445:P446)</f>
        <v>0</v>
      </c>
      <c r="R444" s="130">
        <f>SUM(R445:R446)</f>
        <v>0</v>
      </c>
      <c r="T444" s="131">
        <f>SUM(T445:T446)</f>
        <v>0</v>
      </c>
      <c r="AR444" s="125" t="s">
        <v>85</v>
      </c>
      <c r="AT444" s="132" t="s">
        <v>76</v>
      </c>
      <c r="AU444" s="132" t="s">
        <v>85</v>
      </c>
      <c r="AY444" s="125" t="s">
        <v>185</v>
      </c>
      <c r="BK444" s="133">
        <f>SUM(BK445:BK446)</f>
        <v>0</v>
      </c>
    </row>
    <row r="445" spans="2:65" s="1" customFormat="1" ht="16.5" customHeight="1" x14ac:dyDescent="0.2">
      <c r="B445" s="32"/>
      <c r="C445" s="136" t="s">
        <v>805</v>
      </c>
      <c r="D445" s="136" t="s">
        <v>191</v>
      </c>
      <c r="E445" s="137" t="s">
        <v>1705</v>
      </c>
      <c r="F445" s="138" t="s">
        <v>1706</v>
      </c>
      <c r="G445" s="139" t="s">
        <v>443</v>
      </c>
      <c r="H445" s="140">
        <v>461.93200000000002</v>
      </c>
      <c r="I445" s="141"/>
      <c r="J445" s="142">
        <f>ROUND(I445*H445,2)</f>
        <v>0</v>
      </c>
      <c r="K445" s="138" t="s">
        <v>195</v>
      </c>
      <c r="L445" s="32"/>
      <c r="M445" s="143" t="s">
        <v>1</v>
      </c>
      <c r="N445" s="144" t="s">
        <v>42</v>
      </c>
      <c r="P445" s="145">
        <f>O445*H445</f>
        <v>0</v>
      </c>
      <c r="Q445" s="145">
        <v>0</v>
      </c>
      <c r="R445" s="145">
        <f>Q445*H445</f>
        <v>0</v>
      </c>
      <c r="S445" s="145">
        <v>0</v>
      </c>
      <c r="T445" s="146">
        <f>S445*H445</f>
        <v>0</v>
      </c>
      <c r="AR445" s="147" t="s">
        <v>184</v>
      </c>
      <c r="AT445" s="147" t="s">
        <v>191</v>
      </c>
      <c r="AU445" s="147" t="s">
        <v>87</v>
      </c>
      <c r="AY445" s="17" t="s">
        <v>185</v>
      </c>
      <c r="BE445" s="148">
        <f>IF(N445="základní",J445,0)</f>
        <v>0</v>
      </c>
      <c r="BF445" s="148">
        <f>IF(N445="snížená",J445,0)</f>
        <v>0</v>
      </c>
      <c r="BG445" s="148">
        <f>IF(N445="zákl. přenesená",J445,0)</f>
        <v>0</v>
      </c>
      <c r="BH445" s="148">
        <f>IF(N445="sníž. přenesená",J445,0)</f>
        <v>0</v>
      </c>
      <c r="BI445" s="148">
        <f>IF(N445="nulová",J445,0)</f>
        <v>0</v>
      </c>
      <c r="BJ445" s="17" t="s">
        <v>85</v>
      </c>
      <c r="BK445" s="148">
        <f>ROUND(I445*H445,2)</f>
        <v>0</v>
      </c>
      <c r="BL445" s="17" t="s">
        <v>184</v>
      </c>
      <c r="BM445" s="147" t="s">
        <v>1707</v>
      </c>
    </row>
    <row r="446" spans="2:65" s="1" customFormat="1" ht="19.2" x14ac:dyDescent="0.2">
      <c r="B446" s="32"/>
      <c r="D446" s="149" t="s">
        <v>198</v>
      </c>
      <c r="F446" s="150" t="s">
        <v>1708</v>
      </c>
      <c r="I446" s="151"/>
      <c r="L446" s="32"/>
      <c r="M446" s="193"/>
      <c r="N446" s="194"/>
      <c r="O446" s="194"/>
      <c r="P446" s="194"/>
      <c r="Q446" s="194"/>
      <c r="R446" s="194"/>
      <c r="S446" s="194"/>
      <c r="T446" s="195"/>
      <c r="AT446" s="17" t="s">
        <v>198</v>
      </c>
      <c r="AU446" s="17" t="s">
        <v>87</v>
      </c>
    </row>
    <row r="447" spans="2:65" s="1" customFormat="1" ht="6.9" customHeight="1" x14ac:dyDescent="0.2">
      <c r="B447" s="44"/>
      <c r="C447" s="45"/>
      <c r="D447" s="45"/>
      <c r="E447" s="45"/>
      <c r="F447" s="45"/>
      <c r="G447" s="45"/>
      <c r="H447" s="45"/>
      <c r="I447" s="45"/>
      <c r="J447" s="45"/>
      <c r="K447" s="45"/>
      <c r="L447" s="32"/>
    </row>
  </sheetData>
  <sheetProtection algorithmName="SHA-512" hashValue="jFk1XKuRungCwRkQE3U0IGevvthgepj2Zm8ljZKN8nRVVZjCpyefreUk8gT1V4KCcMeI4CdUhyNGMjWq/K/GTw==" saltValue="tTndoEJU3DO1y96tCvpZtrhiMxE3xfXsCuEXirJTbZi2Pm1ltI1WNyyPdX0C7fAlpSJ3jN61nZ0PW5xMShRdLQ==" spinCount="100000" sheet="1" objects="1" scenarios="1" formatColumns="0" formatRows="0" autoFilter="0"/>
  <autoFilter ref="C128:K446" xr:uid="{00000000-0009-0000-0000-000008000000}"/>
  <mergeCells count="12">
    <mergeCell ref="E121:H121"/>
    <mergeCell ref="L2:V2"/>
    <mergeCell ref="E85:H85"/>
    <mergeCell ref="E87:H87"/>
    <mergeCell ref="E89:H89"/>
    <mergeCell ref="E117:H117"/>
    <mergeCell ref="E119:H119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18</vt:i4>
      </vt:variant>
      <vt:variant>
        <vt:lpstr>Pojmenované oblasti</vt:lpstr>
      </vt:variant>
      <vt:variant>
        <vt:i4>36</vt:i4>
      </vt:variant>
    </vt:vector>
  </HeadingPairs>
  <TitlesOfParts>
    <vt:vector size="54" baseType="lpstr">
      <vt:lpstr>Rekapitulace stavby</vt:lpstr>
      <vt:lpstr>02 - Ostatní a vedlejší n...</vt:lpstr>
      <vt:lpstr>101 - ulice Vrchlického</vt:lpstr>
      <vt:lpstr>102 - ulice Na Chmelnici</vt:lpstr>
      <vt:lpstr>301a - Vodovod, ulice Vrc...</vt:lpstr>
      <vt:lpstr>301b - Vodovod, ulice Na ...</vt:lpstr>
      <vt:lpstr>302a - Splašková kanaliza...</vt:lpstr>
      <vt:lpstr>302b - Splašková kanaliza...</vt:lpstr>
      <vt:lpstr>303a - Dešťová kanalizace...</vt:lpstr>
      <vt:lpstr>303b - Dešťová kanalizace...</vt:lpstr>
      <vt:lpstr>304a1 - Vodovodní přípojk...</vt:lpstr>
      <vt:lpstr>304a2 - Kanalizační splaš...</vt:lpstr>
      <vt:lpstr>304a3 - Kanalizační dešťo...</vt:lpstr>
      <vt:lpstr>304b1 - Vodovodní přípojk...</vt:lpstr>
      <vt:lpstr>304b2 - Kanalizační splaš...</vt:lpstr>
      <vt:lpstr>304b3 - Kanalizační dešťo...</vt:lpstr>
      <vt:lpstr>401a - Veřejné osvětlení,...</vt:lpstr>
      <vt:lpstr>401b - Veřejné osvětlení,...</vt:lpstr>
      <vt:lpstr>'02 - Ostatní a vedlejší n...'!Názvy_tisku</vt:lpstr>
      <vt:lpstr>'101 - ulice Vrchlického'!Názvy_tisku</vt:lpstr>
      <vt:lpstr>'102 - ulice Na Chmelnici'!Názvy_tisku</vt:lpstr>
      <vt:lpstr>'301a - Vodovod, ulice Vrc...'!Názvy_tisku</vt:lpstr>
      <vt:lpstr>'301b - Vodovod, ulice Na ...'!Názvy_tisku</vt:lpstr>
      <vt:lpstr>'302a - Splašková kanaliza...'!Názvy_tisku</vt:lpstr>
      <vt:lpstr>'302b - Splašková kanaliza...'!Názvy_tisku</vt:lpstr>
      <vt:lpstr>'303a - Dešťová kanalizace...'!Názvy_tisku</vt:lpstr>
      <vt:lpstr>'303b - Dešťová kanalizace...'!Názvy_tisku</vt:lpstr>
      <vt:lpstr>'304a1 - Vodovodní přípojk...'!Názvy_tisku</vt:lpstr>
      <vt:lpstr>'304a2 - Kanalizační splaš...'!Názvy_tisku</vt:lpstr>
      <vt:lpstr>'304a3 - Kanalizační dešťo...'!Názvy_tisku</vt:lpstr>
      <vt:lpstr>'304b1 - Vodovodní přípojk...'!Názvy_tisku</vt:lpstr>
      <vt:lpstr>'304b2 - Kanalizační splaš...'!Názvy_tisku</vt:lpstr>
      <vt:lpstr>'304b3 - Kanalizační dešťo...'!Názvy_tisku</vt:lpstr>
      <vt:lpstr>'401a - Veřejné osvětlení,...'!Názvy_tisku</vt:lpstr>
      <vt:lpstr>'401b - Veřejné osvětlení,...'!Názvy_tisku</vt:lpstr>
      <vt:lpstr>'Rekapitulace stavby'!Názvy_tisku</vt:lpstr>
      <vt:lpstr>'02 - Ostatní a vedlejší n...'!Oblast_tisku</vt:lpstr>
      <vt:lpstr>'101 - ulice Vrchlického'!Oblast_tisku</vt:lpstr>
      <vt:lpstr>'102 - ulice Na Chmelnici'!Oblast_tisku</vt:lpstr>
      <vt:lpstr>'301a - Vodovod, ulice Vrc...'!Oblast_tisku</vt:lpstr>
      <vt:lpstr>'301b - Vodovod, ulice Na ...'!Oblast_tisku</vt:lpstr>
      <vt:lpstr>'302a - Splašková kanaliza...'!Oblast_tisku</vt:lpstr>
      <vt:lpstr>'302b - Splašková kanaliza...'!Oblast_tisku</vt:lpstr>
      <vt:lpstr>'303a - Dešťová kanalizace...'!Oblast_tisku</vt:lpstr>
      <vt:lpstr>'303b - Dešťová kanalizace...'!Oblast_tisku</vt:lpstr>
      <vt:lpstr>'304a1 - Vodovodní přípojk...'!Oblast_tisku</vt:lpstr>
      <vt:lpstr>'304a2 - Kanalizační splaš...'!Oblast_tisku</vt:lpstr>
      <vt:lpstr>'304a3 - Kanalizační dešťo...'!Oblast_tisku</vt:lpstr>
      <vt:lpstr>'304b1 - Vodovodní přípojk...'!Oblast_tisku</vt:lpstr>
      <vt:lpstr>'304b2 - Kanalizační splaš...'!Oblast_tisku</vt:lpstr>
      <vt:lpstr>'304b3 - Kanalizační dešťo...'!Oblast_tisku</vt:lpstr>
      <vt:lpstr>'401a - Veřejné osvětlení,...'!Oblast_tisku</vt:lpstr>
      <vt:lpstr>'401b - Veřejné osvětlení,...'!Oblast_tisku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kros\Karel</dc:creator>
  <cp:lastModifiedBy>Tereza Dio</cp:lastModifiedBy>
  <dcterms:created xsi:type="dcterms:W3CDTF">2024-06-06T08:01:55Z</dcterms:created>
  <dcterms:modified xsi:type="dcterms:W3CDTF">2024-11-20T09:55:57Z</dcterms:modified>
</cp:coreProperties>
</file>