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Ú\STAVBY\A 24 STAVBY LA 2024\A 24 008 Modernizace rezervační kanceláře LDA\01 - VÝBĚROVÉ ŘÍZENÍ\STAVBA\Zadávací dokumentace\"/>
    </mc:Choice>
  </mc:AlternateContent>
  <bookViews>
    <workbookView xWindow="0" yWindow="0" windowWidth="23040" windowHeight="9195" tabRatio="951"/>
  </bookViews>
  <sheets>
    <sheet name="Rekapitulace celkem" sheetId="4" r:id="rId1"/>
    <sheet name="REK stavba" sheetId="11" r:id="rId2"/>
    <sheet name="SO 01_Přesun pokladna" sheetId="12" r:id="rId3"/>
    <sheet name="SO 02_RaPK" sheetId="13" r:id="rId4"/>
    <sheet name="EI REK 2.NP" sheetId="8" r:id="rId5"/>
    <sheet name="EI Rozpočet 2.NP" sheetId="9" r:id="rId6"/>
    <sheet name="EI Parametry 2.NP" sheetId="10" r:id="rId7"/>
    <sheet name=" EI REK Pokladna" sheetId="5" r:id="rId8"/>
    <sheet name="EI Rozpočet Pokladna" sheetId="6" r:id="rId9"/>
    <sheet name="EI Parametry Pokladna" sheetId="7" r:id="rId10"/>
  </sheets>
  <definedNames>
    <definedName name="_xlnm._FilterDatabase" localSheetId="5" hidden="1">'EI Rozpočet 2.NP'!$A$7:$L$178</definedName>
    <definedName name="_xlnm._FilterDatabase" localSheetId="8" hidden="1">'EI Rozpočet Pokladna'!$A$7:$L$84</definedName>
    <definedName name="_xlnm._FilterDatabase" localSheetId="2" hidden="1">'SO 01_Přesun pokladna'!$C$134:$K$225</definedName>
    <definedName name="_xlnm._FilterDatabase" localSheetId="3" hidden="1">'SO 02_RaPK'!$C$144:$K$331</definedName>
    <definedName name="_xlnm.Print_Titles" localSheetId="1">'REK stavba'!$92:$92</definedName>
    <definedName name="_xlnm.Print_Titles" localSheetId="2">'SO 01_Přesun pokladna'!$134:$134</definedName>
    <definedName name="_xlnm.Print_Titles" localSheetId="3">'SO 02_RaPK'!$144:$144</definedName>
    <definedName name="_xlnm.Print_Area" localSheetId="1">'REK stavba'!$B$2:$AP$99</definedName>
    <definedName name="_xlnm.Print_Area" localSheetId="2">'SO 01_Přesun pokladna'!$C$4:$J$76,'SO 01_Přesun pokladna'!$C$82:$J$116,'SO 01_Přesun pokladna'!$C$122:$J$225</definedName>
    <definedName name="_xlnm.Print_Area" localSheetId="3">'SO 02_RaPK'!$C$4:$J$76,'SO 02_RaPK'!$C$82:$J$126,'SO 02_RaPK'!$C$132:$J$331</definedName>
  </definedNames>
  <calcPr calcId="162913"/>
</workbook>
</file>

<file path=xl/calcChain.xml><?xml version="1.0" encoding="utf-8"?>
<calcChain xmlns="http://schemas.openxmlformats.org/spreadsheetml/2006/main">
  <c r="I75" i="6" l="1"/>
  <c r="E15" i="13" l="1"/>
  <c r="F141" i="13" s="1"/>
  <c r="E15" i="12"/>
  <c r="BK331" i="13"/>
  <c r="BI331" i="13"/>
  <c r="BH331" i="13"/>
  <c r="BG331" i="13"/>
  <c r="BF331" i="13"/>
  <c r="T331" i="13"/>
  <c r="T330" i="13" s="1"/>
  <c r="R331" i="13"/>
  <c r="P331" i="13"/>
  <c r="P330" i="13" s="1"/>
  <c r="J331" i="13"/>
  <c r="BE331" i="13" s="1"/>
  <c r="BK330" i="13"/>
  <c r="J330" i="13" s="1"/>
  <c r="J125" i="13" s="1"/>
  <c r="R330" i="13"/>
  <c r="BK329" i="13"/>
  <c r="BK328" i="13" s="1"/>
  <c r="BI329" i="13"/>
  <c r="BH329" i="13"/>
  <c r="BG329" i="13"/>
  <c r="BF329" i="13"/>
  <c r="T329" i="13"/>
  <c r="T328" i="13" s="1"/>
  <c r="R329" i="13"/>
  <c r="R328" i="13" s="1"/>
  <c r="P329" i="13"/>
  <c r="J329" i="13"/>
  <c r="BE329" i="13" s="1"/>
  <c r="P328" i="13"/>
  <c r="BK326" i="13"/>
  <c r="BI326" i="13"/>
  <c r="BH326" i="13"/>
  <c r="BG326" i="13"/>
  <c r="BF326" i="13"/>
  <c r="T326" i="13"/>
  <c r="R326" i="13"/>
  <c r="P326" i="13"/>
  <c r="J326" i="13"/>
  <c r="BE326" i="13" s="1"/>
  <c r="BK325" i="13"/>
  <c r="BI325" i="13"/>
  <c r="BH325" i="13"/>
  <c r="BG325" i="13"/>
  <c r="BF325" i="13"/>
  <c r="T325" i="13"/>
  <c r="R325" i="13"/>
  <c r="P325" i="13"/>
  <c r="J325" i="13"/>
  <c r="BE325" i="13" s="1"/>
  <c r="BK324" i="13"/>
  <c r="BI324" i="13"/>
  <c r="BH324" i="13"/>
  <c r="BG324" i="13"/>
  <c r="BF324" i="13"/>
  <c r="T324" i="13"/>
  <c r="R324" i="13"/>
  <c r="P324" i="13"/>
  <c r="J324" i="13"/>
  <c r="BE324" i="13" s="1"/>
  <c r="BK323" i="13"/>
  <c r="BI323" i="13"/>
  <c r="BH323" i="13"/>
  <c r="BG323" i="13"/>
  <c r="BF323" i="13"/>
  <c r="T323" i="13"/>
  <c r="R323" i="13"/>
  <c r="P323" i="13"/>
  <c r="J323" i="13"/>
  <c r="BE323" i="13" s="1"/>
  <c r="BK322" i="13"/>
  <c r="BI322" i="13"/>
  <c r="BH322" i="13"/>
  <c r="BG322" i="13"/>
  <c r="BF322" i="13"/>
  <c r="T322" i="13"/>
  <c r="R322" i="13"/>
  <c r="P322" i="13"/>
  <c r="J322" i="13"/>
  <c r="BE322" i="13" s="1"/>
  <c r="BK320" i="13"/>
  <c r="BI320" i="13"/>
  <c r="BH320" i="13"/>
  <c r="BG320" i="13"/>
  <c r="BF320" i="13"/>
  <c r="T320" i="13"/>
  <c r="R320" i="13"/>
  <c r="P320" i="13"/>
  <c r="J320" i="13"/>
  <c r="BE320" i="13" s="1"/>
  <c r="BK319" i="13"/>
  <c r="BI319" i="13"/>
  <c r="BH319" i="13"/>
  <c r="BG319" i="13"/>
  <c r="BF319" i="13"/>
  <c r="T319" i="13"/>
  <c r="R319" i="13"/>
  <c r="P319" i="13"/>
  <c r="J319" i="13"/>
  <c r="BE319" i="13" s="1"/>
  <c r="BK317" i="13"/>
  <c r="BK316" i="13" s="1"/>
  <c r="J316" i="13" s="1"/>
  <c r="J120" i="13" s="1"/>
  <c r="BI317" i="13"/>
  <c r="BH317" i="13"/>
  <c r="BG317" i="13"/>
  <c r="BF317" i="13"/>
  <c r="T317" i="13"/>
  <c r="T316" i="13" s="1"/>
  <c r="R317" i="13"/>
  <c r="R316" i="13" s="1"/>
  <c r="P317" i="13"/>
  <c r="P316" i="13" s="1"/>
  <c r="J317" i="13"/>
  <c r="BE317" i="13" s="1"/>
  <c r="BK315" i="13"/>
  <c r="BI315" i="13"/>
  <c r="BH315" i="13"/>
  <c r="BG315" i="13"/>
  <c r="BF315" i="13"/>
  <c r="T315" i="13"/>
  <c r="R315" i="13"/>
  <c r="P315" i="13"/>
  <c r="J315" i="13"/>
  <c r="BE315" i="13" s="1"/>
  <c r="BK314" i="13"/>
  <c r="BI314" i="13"/>
  <c r="BH314" i="13"/>
  <c r="BG314" i="13"/>
  <c r="BF314" i="13"/>
  <c r="T314" i="13"/>
  <c r="R314" i="13"/>
  <c r="P314" i="13"/>
  <c r="J314" i="13"/>
  <c r="BE314" i="13" s="1"/>
  <c r="BK313" i="13"/>
  <c r="BI313" i="13"/>
  <c r="BH313" i="13"/>
  <c r="BG313" i="13"/>
  <c r="BF313" i="13"/>
  <c r="T313" i="13"/>
  <c r="R313" i="13"/>
  <c r="P313" i="13"/>
  <c r="J313" i="13"/>
  <c r="BE313" i="13" s="1"/>
  <c r="BK312" i="13"/>
  <c r="BI312" i="13"/>
  <c r="BH312" i="13"/>
  <c r="BG312" i="13"/>
  <c r="BF312" i="13"/>
  <c r="T312" i="13"/>
  <c r="R312" i="13"/>
  <c r="P312" i="13"/>
  <c r="J312" i="13"/>
  <c r="BE312" i="13" s="1"/>
  <c r="BK311" i="13"/>
  <c r="BI311" i="13"/>
  <c r="BH311" i="13"/>
  <c r="BG311" i="13"/>
  <c r="BF311" i="13"/>
  <c r="T311" i="13"/>
  <c r="R311" i="13"/>
  <c r="P311" i="13"/>
  <c r="J311" i="13"/>
  <c r="BE311" i="13" s="1"/>
  <c r="BK310" i="13"/>
  <c r="BI310" i="13"/>
  <c r="BH310" i="13"/>
  <c r="BG310" i="13"/>
  <c r="BF310" i="13"/>
  <c r="T310" i="13"/>
  <c r="R310" i="13"/>
  <c r="P310" i="13"/>
  <c r="J310" i="13"/>
  <c r="BE310" i="13" s="1"/>
  <c r="BK309" i="13"/>
  <c r="BI309" i="13"/>
  <c r="BH309" i="13"/>
  <c r="BG309" i="13"/>
  <c r="BF309" i="13"/>
  <c r="T309" i="13"/>
  <c r="R309" i="13"/>
  <c r="P309" i="13"/>
  <c r="J309" i="13"/>
  <c r="BE309" i="13" s="1"/>
  <c r="BK308" i="13"/>
  <c r="BI308" i="13"/>
  <c r="BH308" i="13"/>
  <c r="BG308" i="13"/>
  <c r="BF308" i="13"/>
  <c r="T308" i="13"/>
  <c r="R308" i="13"/>
  <c r="P308" i="13"/>
  <c r="J308" i="13"/>
  <c r="BE308" i="13" s="1"/>
  <c r="BK307" i="13"/>
  <c r="BI307" i="13"/>
  <c r="BH307" i="13"/>
  <c r="BG307" i="13"/>
  <c r="BF307" i="13"/>
  <c r="T307" i="13"/>
  <c r="R307" i="13"/>
  <c r="P307" i="13"/>
  <c r="J307" i="13"/>
  <c r="BE307" i="13" s="1"/>
  <c r="BK306" i="13"/>
  <c r="BI306" i="13"/>
  <c r="BH306" i="13"/>
  <c r="BG306" i="13"/>
  <c r="BF306" i="13"/>
  <c r="T306" i="13"/>
  <c r="R306" i="13"/>
  <c r="P306" i="13"/>
  <c r="J306" i="13"/>
  <c r="BE306" i="13" s="1"/>
  <c r="BK305" i="13"/>
  <c r="BI305" i="13"/>
  <c r="BH305" i="13"/>
  <c r="BG305" i="13"/>
  <c r="BF305" i="13"/>
  <c r="T305" i="13"/>
  <c r="R305" i="13"/>
  <c r="P305" i="13"/>
  <c r="J305" i="13"/>
  <c r="BE305" i="13" s="1"/>
  <c r="BK304" i="13"/>
  <c r="BI304" i="13"/>
  <c r="BH304" i="13"/>
  <c r="BG304" i="13"/>
  <c r="BF304" i="13"/>
  <c r="T304" i="13"/>
  <c r="R304" i="13"/>
  <c r="P304" i="13"/>
  <c r="J304" i="13"/>
  <c r="BE304" i="13" s="1"/>
  <c r="BK303" i="13"/>
  <c r="BI303" i="13"/>
  <c r="BH303" i="13"/>
  <c r="BG303" i="13"/>
  <c r="BF303" i="13"/>
  <c r="T303" i="13"/>
  <c r="R303" i="13"/>
  <c r="P303" i="13"/>
  <c r="J303" i="13"/>
  <c r="BE303" i="13" s="1"/>
  <c r="BK302" i="13"/>
  <c r="BI302" i="13"/>
  <c r="BH302" i="13"/>
  <c r="BG302" i="13"/>
  <c r="BF302" i="13"/>
  <c r="T302" i="13"/>
  <c r="R302" i="13"/>
  <c r="P302" i="13"/>
  <c r="J302" i="13"/>
  <c r="BE302" i="13" s="1"/>
  <c r="BK301" i="13"/>
  <c r="BI301" i="13"/>
  <c r="BH301" i="13"/>
  <c r="BG301" i="13"/>
  <c r="BF301" i="13"/>
  <c r="T301" i="13"/>
  <c r="R301" i="13"/>
  <c r="P301" i="13"/>
  <c r="J301" i="13"/>
  <c r="BE301" i="13" s="1"/>
  <c r="BK300" i="13"/>
  <c r="BI300" i="13"/>
  <c r="BH300" i="13"/>
  <c r="BG300" i="13"/>
  <c r="BF300" i="13"/>
  <c r="T300" i="13"/>
  <c r="R300" i="13"/>
  <c r="P300" i="13"/>
  <c r="J300" i="13"/>
  <c r="BE300" i="13" s="1"/>
  <c r="BK299" i="13"/>
  <c r="BI299" i="13"/>
  <c r="BH299" i="13"/>
  <c r="BG299" i="13"/>
  <c r="BF299" i="13"/>
  <c r="T299" i="13"/>
  <c r="R299" i="13"/>
  <c r="P299" i="13"/>
  <c r="J299" i="13"/>
  <c r="BE299" i="13" s="1"/>
  <c r="BK298" i="13"/>
  <c r="BI298" i="13"/>
  <c r="BH298" i="13"/>
  <c r="BG298" i="13"/>
  <c r="BF298" i="13"/>
  <c r="T298" i="13"/>
  <c r="R298" i="13"/>
  <c r="P298" i="13"/>
  <c r="J298" i="13"/>
  <c r="BE298" i="13" s="1"/>
  <c r="BK297" i="13"/>
  <c r="BI297" i="13"/>
  <c r="BH297" i="13"/>
  <c r="BG297" i="13"/>
  <c r="BF297" i="13"/>
  <c r="T297" i="13"/>
  <c r="R297" i="13"/>
  <c r="P297" i="13"/>
  <c r="J297" i="13"/>
  <c r="BE297" i="13" s="1"/>
  <c r="BK296" i="13"/>
  <c r="BI296" i="13"/>
  <c r="BH296" i="13"/>
  <c r="BG296" i="13"/>
  <c r="BF296" i="13"/>
  <c r="T296" i="13"/>
  <c r="R296" i="13"/>
  <c r="P296" i="13"/>
  <c r="J296" i="13"/>
  <c r="BE296" i="13" s="1"/>
  <c r="BK294" i="13"/>
  <c r="BI294" i="13"/>
  <c r="BH294" i="13"/>
  <c r="BG294" i="13"/>
  <c r="BF294" i="13"/>
  <c r="T294" i="13"/>
  <c r="R294" i="13"/>
  <c r="P294" i="13"/>
  <c r="J294" i="13"/>
  <c r="BE294" i="13" s="1"/>
  <c r="BK293" i="13"/>
  <c r="BI293" i="13"/>
  <c r="BH293" i="13"/>
  <c r="BG293" i="13"/>
  <c r="BF293" i="13"/>
  <c r="T293" i="13"/>
  <c r="R293" i="13"/>
  <c r="P293" i="13"/>
  <c r="J293" i="13"/>
  <c r="BE293" i="13" s="1"/>
  <c r="BK291" i="13"/>
  <c r="BI291" i="13"/>
  <c r="BH291" i="13"/>
  <c r="BG291" i="13"/>
  <c r="BF291" i="13"/>
  <c r="T291" i="13"/>
  <c r="R291" i="13"/>
  <c r="P291" i="13"/>
  <c r="J291" i="13"/>
  <c r="BE291" i="13" s="1"/>
  <c r="BK290" i="13"/>
  <c r="BI290" i="13"/>
  <c r="BH290" i="13"/>
  <c r="BG290" i="13"/>
  <c r="BF290" i="13"/>
  <c r="T290" i="13"/>
  <c r="R290" i="13"/>
  <c r="P290" i="13"/>
  <c r="J290" i="13"/>
  <c r="BE290" i="13" s="1"/>
  <c r="BK289" i="13"/>
  <c r="BI289" i="13"/>
  <c r="BH289" i="13"/>
  <c r="BG289" i="13"/>
  <c r="BF289" i="13"/>
  <c r="T289" i="13"/>
  <c r="R289" i="13"/>
  <c r="P289" i="13"/>
  <c r="J289" i="13"/>
  <c r="BE289" i="13" s="1"/>
  <c r="BK288" i="13"/>
  <c r="BI288" i="13"/>
  <c r="BH288" i="13"/>
  <c r="BG288" i="13"/>
  <c r="BF288" i="13"/>
  <c r="T288" i="13"/>
  <c r="R288" i="13"/>
  <c r="P288" i="13"/>
  <c r="J288" i="13"/>
  <c r="BE288" i="13" s="1"/>
  <c r="BK287" i="13"/>
  <c r="BI287" i="13"/>
  <c r="BH287" i="13"/>
  <c r="BG287" i="13"/>
  <c r="BF287" i="13"/>
  <c r="T287" i="13"/>
  <c r="R287" i="13"/>
  <c r="P287" i="13"/>
  <c r="J287" i="13"/>
  <c r="BE287" i="13" s="1"/>
  <c r="BK286" i="13"/>
  <c r="BI286" i="13"/>
  <c r="BH286" i="13"/>
  <c r="BG286" i="13"/>
  <c r="BF286" i="13"/>
  <c r="T286" i="13"/>
  <c r="R286" i="13"/>
  <c r="P286" i="13"/>
  <c r="J286" i="13"/>
  <c r="BE286" i="13" s="1"/>
  <c r="BK285" i="13"/>
  <c r="BI285" i="13"/>
  <c r="BH285" i="13"/>
  <c r="BG285" i="13"/>
  <c r="BF285" i="13"/>
  <c r="T285" i="13"/>
  <c r="R285" i="13"/>
  <c r="P285" i="13"/>
  <c r="J285" i="13"/>
  <c r="BE285" i="13" s="1"/>
  <c r="BK284" i="13"/>
  <c r="BI284" i="13"/>
  <c r="BH284" i="13"/>
  <c r="BG284" i="13"/>
  <c r="BF284" i="13"/>
  <c r="T284" i="13"/>
  <c r="R284" i="13"/>
  <c r="P284" i="13"/>
  <c r="J284" i="13"/>
  <c r="BE284" i="13" s="1"/>
  <c r="BK283" i="13"/>
  <c r="BI283" i="13"/>
  <c r="BH283" i="13"/>
  <c r="BG283" i="13"/>
  <c r="BF283" i="13"/>
  <c r="T283" i="13"/>
  <c r="R283" i="13"/>
  <c r="P283" i="13"/>
  <c r="J283" i="13"/>
  <c r="BE283" i="13" s="1"/>
  <c r="BK282" i="13"/>
  <c r="BI282" i="13"/>
  <c r="BH282" i="13"/>
  <c r="BG282" i="13"/>
  <c r="BF282" i="13"/>
  <c r="T282" i="13"/>
  <c r="R282" i="13"/>
  <c r="P282" i="13"/>
  <c r="J282" i="13"/>
  <c r="BE282" i="13" s="1"/>
  <c r="BK281" i="13"/>
  <c r="BI281" i="13"/>
  <c r="BH281" i="13"/>
  <c r="BG281" i="13"/>
  <c r="BF281" i="13"/>
  <c r="T281" i="13"/>
  <c r="R281" i="13"/>
  <c r="P281" i="13"/>
  <c r="J281" i="13"/>
  <c r="BE281" i="13" s="1"/>
  <c r="BK280" i="13"/>
  <c r="BI280" i="13"/>
  <c r="BH280" i="13"/>
  <c r="BG280" i="13"/>
  <c r="BF280" i="13"/>
  <c r="T280" i="13"/>
  <c r="R280" i="13"/>
  <c r="P280" i="13"/>
  <c r="J280" i="13"/>
  <c r="BE280" i="13" s="1"/>
  <c r="BK279" i="13"/>
  <c r="BI279" i="13"/>
  <c r="BH279" i="13"/>
  <c r="BG279" i="13"/>
  <c r="BF279" i="13"/>
  <c r="T279" i="13"/>
  <c r="R279" i="13"/>
  <c r="P279" i="13"/>
  <c r="J279" i="13"/>
  <c r="BE279" i="13" s="1"/>
  <c r="BK278" i="13"/>
  <c r="BI278" i="13"/>
  <c r="BH278" i="13"/>
  <c r="BG278" i="13"/>
  <c r="BF278" i="13"/>
  <c r="T278" i="13"/>
  <c r="R278" i="13"/>
  <c r="P278" i="13"/>
  <c r="J278" i="13"/>
  <c r="BE278" i="13" s="1"/>
  <c r="BK276" i="13"/>
  <c r="BI276" i="13"/>
  <c r="BH276" i="13"/>
  <c r="BG276" i="13"/>
  <c r="BF276" i="13"/>
  <c r="T276" i="13"/>
  <c r="R276" i="13"/>
  <c r="P276" i="13"/>
  <c r="J276" i="13"/>
  <c r="BE276" i="13" s="1"/>
  <c r="BK275" i="13"/>
  <c r="BI275" i="13"/>
  <c r="BH275" i="13"/>
  <c r="BG275" i="13"/>
  <c r="BF275" i="13"/>
  <c r="T275" i="13"/>
  <c r="R275" i="13"/>
  <c r="P275" i="13"/>
  <c r="J275" i="13"/>
  <c r="BE275" i="13" s="1"/>
  <c r="BK274" i="13"/>
  <c r="BI274" i="13"/>
  <c r="BH274" i="13"/>
  <c r="BG274" i="13"/>
  <c r="BF274" i="13"/>
  <c r="T274" i="13"/>
  <c r="R274" i="13"/>
  <c r="P274" i="13"/>
  <c r="J274" i="13"/>
  <c r="BE274" i="13" s="1"/>
  <c r="BK273" i="13"/>
  <c r="BI273" i="13"/>
  <c r="BH273" i="13"/>
  <c r="BG273" i="13"/>
  <c r="BF273" i="13"/>
  <c r="T273" i="13"/>
  <c r="R273" i="13"/>
  <c r="P273" i="13"/>
  <c r="J273" i="13"/>
  <c r="BE273" i="13" s="1"/>
  <c r="BK272" i="13"/>
  <c r="BI272" i="13"/>
  <c r="BH272" i="13"/>
  <c r="BG272" i="13"/>
  <c r="BF272" i="13"/>
  <c r="T272" i="13"/>
  <c r="R272" i="13"/>
  <c r="P272" i="13"/>
  <c r="J272" i="13"/>
  <c r="BE272" i="13" s="1"/>
  <c r="BK271" i="13"/>
  <c r="BI271" i="13"/>
  <c r="BH271" i="13"/>
  <c r="BG271" i="13"/>
  <c r="BF271" i="13"/>
  <c r="T271" i="13"/>
  <c r="R271" i="13"/>
  <c r="P271" i="13"/>
  <c r="J271" i="13"/>
  <c r="BE271" i="13" s="1"/>
  <c r="BK270" i="13"/>
  <c r="BI270" i="13"/>
  <c r="BH270" i="13"/>
  <c r="BG270" i="13"/>
  <c r="BF270" i="13"/>
  <c r="T270" i="13"/>
  <c r="R270" i="13"/>
  <c r="P270" i="13"/>
  <c r="J270" i="13"/>
  <c r="BE270" i="13" s="1"/>
  <c r="BK269" i="13"/>
  <c r="BI269" i="13"/>
  <c r="BH269" i="13"/>
  <c r="BG269" i="13"/>
  <c r="BF269" i="13"/>
  <c r="T269" i="13"/>
  <c r="R269" i="13"/>
  <c r="P269" i="13"/>
  <c r="J269" i="13"/>
  <c r="BE269" i="13" s="1"/>
  <c r="BK268" i="13"/>
  <c r="BI268" i="13"/>
  <c r="BH268" i="13"/>
  <c r="BG268" i="13"/>
  <c r="BF268" i="13"/>
  <c r="T268" i="13"/>
  <c r="R268" i="13"/>
  <c r="P268" i="13"/>
  <c r="J268" i="13"/>
  <c r="BE268" i="13" s="1"/>
  <c r="BK267" i="13"/>
  <c r="BI267" i="13"/>
  <c r="BH267" i="13"/>
  <c r="BG267" i="13"/>
  <c r="BF267" i="13"/>
  <c r="T267" i="13"/>
  <c r="R267" i="13"/>
  <c r="P267" i="13"/>
  <c r="J267" i="13"/>
  <c r="BE267" i="13" s="1"/>
  <c r="BK265" i="13"/>
  <c r="BI265" i="13"/>
  <c r="BH265" i="13"/>
  <c r="BG265" i="13"/>
  <c r="BF265" i="13"/>
  <c r="T265" i="13"/>
  <c r="R265" i="13"/>
  <c r="P265" i="13"/>
  <c r="J265" i="13"/>
  <c r="BE265" i="13" s="1"/>
  <c r="BK264" i="13"/>
  <c r="BI264" i="13"/>
  <c r="BH264" i="13"/>
  <c r="BG264" i="13"/>
  <c r="BF264" i="13"/>
  <c r="T264" i="13"/>
  <c r="R264" i="13"/>
  <c r="P264" i="13"/>
  <c r="J264" i="13"/>
  <c r="BE264" i="13" s="1"/>
  <c r="BK263" i="13"/>
  <c r="BI263" i="13"/>
  <c r="BH263" i="13"/>
  <c r="BG263" i="13"/>
  <c r="BF263" i="13"/>
  <c r="T263" i="13"/>
  <c r="R263" i="13"/>
  <c r="P263" i="13"/>
  <c r="J263" i="13"/>
  <c r="BE263" i="13" s="1"/>
  <c r="BK262" i="13"/>
  <c r="BI262" i="13"/>
  <c r="BH262" i="13"/>
  <c r="BG262" i="13"/>
  <c r="BF262" i="13"/>
  <c r="T262" i="13"/>
  <c r="R262" i="13"/>
  <c r="P262" i="13"/>
  <c r="J262" i="13"/>
  <c r="BE262" i="13" s="1"/>
  <c r="BK260" i="13"/>
  <c r="BI260" i="13"/>
  <c r="BH260" i="13"/>
  <c r="BG260" i="13"/>
  <c r="BF260" i="13"/>
  <c r="T260" i="13"/>
  <c r="R260" i="13"/>
  <c r="P260" i="13"/>
  <c r="J260" i="13"/>
  <c r="BE260" i="13" s="1"/>
  <c r="BK259" i="13"/>
  <c r="BI259" i="13"/>
  <c r="BH259" i="13"/>
  <c r="BG259" i="13"/>
  <c r="BF259" i="13"/>
  <c r="T259" i="13"/>
  <c r="R259" i="13"/>
  <c r="P259" i="13"/>
  <c r="J259" i="13"/>
  <c r="BE259" i="13" s="1"/>
  <c r="BK258" i="13"/>
  <c r="BI258" i="13"/>
  <c r="BH258" i="13"/>
  <c r="BG258" i="13"/>
  <c r="BF258" i="13"/>
  <c r="T258" i="13"/>
  <c r="R258" i="13"/>
  <c r="P258" i="13"/>
  <c r="J258" i="13"/>
  <c r="BE258" i="13" s="1"/>
  <c r="BK257" i="13"/>
  <c r="BI257" i="13"/>
  <c r="BH257" i="13"/>
  <c r="BG257" i="13"/>
  <c r="BF257" i="13"/>
  <c r="T257" i="13"/>
  <c r="R257" i="13"/>
  <c r="P257" i="13"/>
  <c r="J257" i="13"/>
  <c r="BE257" i="13" s="1"/>
  <c r="BK256" i="13"/>
  <c r="BI256" i="13"/>
  <c r="BH256" i="13"/>
  <c r="BG256" i="13"/>
  <c r="BF256" i="13"/>
  <c r="T256" i="13"/>
  <c r="R256" i="13"/>
  <c r="P256" i="13"/>
  <c r="J256" i="13"/>
  <c r="BE256" i="13" s="1"/>
  <c r="BK255" i="13"/>
  <c r="BI255" i="13"/>
  <c r="BH255" i="13"/>
  <c r="BG255" i="13"/>
  <c r="BF255" i="13"/>
  <c r="T255" i="13"/>
  <c r="R255" i="13"/>
  <c r="P255" i="13"/>
  <c r="J255" i="13"/>
  <c r="BE255" i="13" s="1"/>
  <c r="BK254" i="13"/>
  <c r="BI254" i="13"/>
  <c r="BH254" i="13"/>
  <c r="BG254" i="13"/>
  <c r="BF254" i="13"/>
  <c r="T254" i="13"/>
  <c r="R254" i="13"/>
  <c r="P254" i="13"/>
  <c r="J254" i="13"/>
  <c r="BE254" i="13" s="1"/>
  <c r="BK253" i="13"/>
  <c r="BI253" i="13"/>
  <c r="BH253" i="13"/>
  <c r="BG253" i="13"/>
  <c r="BF253" i="13"/>
  <c r="T253" i="13"/>
  <c r="R253" i="13"/>
  <c r="P253" i="13"/>
  <c r="J253" i="13"/>
  <c r="BE253" i="13" s="1"/>
  <c r="BK251" i="13"/>
  <c r="BI251" i="13"/>
  <c r="BH251" i="13"/>
  <c r="BG251" i="13"/>
  <c r="BF251" i="13"/>
  <c r="T251" i="13"/>
  <c r="R251" i="13"/>
  <c r="P251" i="13"/>
  <c r="J251" i="13"/>
  <c r="BE251" i="13" s="1"/>
  <c r="BK250" i="13"/>
  <c r="BI250" i="13"/>
  <c r="BH250" i="13"/>
  <c r="BG250" i="13"/>
  <c r="BF250" i="13"/>
  <c r="T250" i="13"/>
  <c r="R250" i="13"/>
  <c r="P250" i="13"/>
  <c r="J250" i="13"/>
  <c r="BE250" i="13" s="1"/>
  <c r="BK248" i="13"/>
  <c r="BI248" i="13"/>
  <c r="BH248" i="13"/>
  <c r="BG248" i="13"/>
  <c r="BF248" i="13"/>
  <c r="T248" i="13"/>
  <c r="R248" i="13"/>
  <c r="P248" i="13"/>
  <c r="J248" i="13"/>
  <c r="BE248" i="13" s="1"/>
  <c r="BK247" i="13"/>
  <c r="BI247" i="13"/>
  <c r="BH247" i="13"/>
  <c r="BG247" i="13"/>
  <c r="BF247" i="13"/>
  <c r="T247" i="13"/>
  <c r="R247" i="13"/>
  <c r="P247" i="13"/>
  <c r="J247" i="13"/>
  <c r="BE247" i="13" s="1"/>
  <c r="BK246" i="13"/>
  <c r="BI246" i="13"/>
  <c r="BH246" i="13"/>
  <c r="BG246" i="13"/>
  <c r="BF246" i="13"/>
  <c r="T246" i="13"/>
  <c r="R246" i="13"/>
  <c r="P246" i="13"/>
  <c r="J246" i="13"/>
  <c r="BE246" i="13" s="1"/>
  <c r="BK245" i="13"/>
  <c r="BI245" i="13"/>
  <c r="BH245" i="13"/>
  <c r="BG245" i="13"/>
  <c r="BF245" i="13"/>
  <c r="T245" i="13"/>
  <c r="R245" i="13"/>
  <c r="P245" i="13"/>
  <c r="J245" i="13"/>
  <c r="BE245" i="13" s="1"/>
  <c r="BK244" i="13"/>
  <c r="BI244" i="13"/>
  <c r="BH244" i="13"/>
  <c r="BG244" i="13"/>
  <c r="BF244" i="13"/>
  <c r="T244" i="13"/>
  <c r="R244" i="13"/>
  <c r="P244" i="13"/>
  <c r="J244" i="13"/>
  <c r="BE244" i="13" s="1"/>
  <c r="BK243" i="13"/>
  <c r="BI243" i="13"/>
  <c r="BH243" i="13"/>
  <c r="BG243" i="13"/>
  <c r="BF243" i="13"/>
  <c r="T243" i="13"/>
  <c r="R243" i="13"/>
  <c r="P243" i="13"/>
  <c r="J243" i="13"/>
  <c r="BE243" i="13" s="1"/>
  <c r="BK241" i="13"/>
  <c r="BI241" i="13"/>
  <c r="BH241" i="13"/>
  <c r="BG241" i="13"/>
  <c r="BF241" i="13"/>
  <c r="T241" i="13"/>
  <c r="R241" i="13"/>
  <c r="P241" i="13"/>
  <c r="J241" i="13"/>
  <c r="BE241" i="13" s="1"/>
  <c r="BK240" i="13"/>
  <c r="BI240" i="13"/>
  <c r="BH240" i="13"/>
  <c r="BG240" i="13"/>
  <c r="BF240" i="13"/>
  <c r="T240" i="13"/>
  <c r="R240" i="13"/>
  <c r="P240" i="13"/>
  <c r="J240" i="13"/>
  <c r="BE240" i="13" s="1"/>
  <c r="BK239" i="13"/>
  <c r="BI239" i="13"/>
  <c r="BH239" i="13"/>
  <c r="BG239" i="13"/>
  <c r="BF239" i="13"/>
  <c r="T239" i="13"/>
  <c r="R239" i="13"/>
  <c r="P239" i="13"/>
  <c r="J239" i="13"/>
  <c r="BE239" i="13" s="1"/>
  <c r="BK238" i="13"/>
  <c r="BI238" i="13"/>
  <c r="BH238" i="13"/>
  <c r="BG238" i="13"/>
  <c r="BF238" i="13"/>
  <c r="T238" i="13"/>
  <c r="R238" i="13"/>
  <c r="P238" i="13"/>
  <c r="J238" i="13"/>
  <c r="BE238" i="13" s="1"/>
  <c r="BK237" i="13"/>
  <c r="BI237" i="13"/>
  <c r="BH237" i="13"/>
  <c r="BG237" i="13"/>
  <c r="BF237" i="13"/>
  <c r="T237" i="13"/>
  <c r="R237" i="13"/>
  <c r="P237" i="13"/>
  <c r="J237" i="13"/>
  <c r="BE237" i="13" s="1"/>
  <c r="BK236" i="13"/>
  <c r="BI236" i="13"/>
  <c r="BH236" i="13"/>
  <c r="BG236" i="13"/>
  <c r="BF236" i="13"/>
  <c r="T236" i="13"/>
  <c r="R236" i="13"/>
  <c r="P236" i="13"/>
  <c r="J236" i="13"/>
  <c r="BE236" i="13" s="1"/>
  <c r="BK234" i="13"/>
  <c r="BI234" i="13"/>
  <c r="BH234" i="13"/>
  <c r="BG234" i="13"/>
  <c r="BF234" i="13"/>
  <c r="T234" i="13"/>
  <c r="R234" i="13"/>
  <c r="P234" i="13"/>
  <c r="J234" i="13"/>
  <c r="BE234" i="13" s="1"/>
  <c r="BK233" i="13"/>
  <c r="BI233" i="13"/>
  <c r="BH233" i="13"/>
  <c r="BG233" i="13"/>
  <c r="BF233" i="13"/>
  <c r="T233" i="13"/>
  <c r="R233" i="13"/>
  <c r="P233" i="13"/>
  <c r="J233" i="13"/>
  <c r="BE233" i="13" s="1"/>
  <c r="BK232" i="13"/>
  <c r="BI232" i="13"/>
  <c r="BH232" i="13"/>
  <c r="BG232" i="13"/>
  <c r="BF232" i="13"/>
  <c r="T232" i="13"/>
  <c r="R232" i="13"/>
  <c r="P232" i="13"/>
  <c r="J232" i="13"/>
  <c r="BE232" i="13" s="1"/>
  <c r="BK231" i="13"/>
  <c r="BI231" i="13"/>
  <c r="BH231" i="13"/>
  <c r="BG231" i="13"/>
  <c r="BF231" i="13"/>
  <c r="T231" i="13"/>
  <c r="R231" i="13"/>
  <c r="P231" i="13"/>
  <c r="J231" i="13"/>
  <c r="BE231" i="13" s="1"/>
  <c r="BK230" i="13"/>
  <c r="BI230" i="13"/>
  <c r="BH230" i="13"/>
  <c r="BG230" i="13"/>
  <c r="BF230" i="13"/>
  <c r="T230" i="13"/>
  <c r="R230" i="13"/>
  <c r="P230" i="13"/>
  <c r="J230" i="13"/>
  <c r="BE230" i="13" s="1"/>
  <c r="BK229" i="13"/>
  <c r="BI229" i="13"/>
  <c r="BH229" i="13"/>
  <c r="BG229" i="13"/>
  <c r="BF229" i="13"/>
  <c r="T229" i="13"/>
  <c r="R229" i="13"/>
  <c r="P229" i="13"/>
  <c r="J229" i="13"/>
  <c r="BE229" i="13" s="1"/>
  <c r="BK228" i="13"/>
  <c r="BI228" i="13"/>
  <c r="BH228" i="13"/>
  <c r="BG228" i="13"/>
  <c r="BF228" i="13"/>
  <c r="T228" i="13"/>
  <c r="R228" i="13"/>
  <c r="P228" i="13"/>
  <c r="J228" i="13"/>
  <c r="BE228" i="13" s="1"/>
  <c r="BK226" i="13"/>
  <c r="BI226" i="13"/>
  <c r="BH226" i="13"/>
  <c r="BG226" i="13"/>
  <c r="BF226" i="13"/>
  <c r="T226" i="13"/>
  <c r="R226" i="13"/>
  <c r="P226" i="13"/>
  <c r="J226" i="13"/>
  <c r="BE226" i="13" s="1"/>
  <c r="BK225" i="13"/>
  <c r="BI225" i="13"/>
  <c r="BH225" i="13"/>
  <c r="BG225" i="13"/>
  <c r="BF225" i="13"/>
  <c r="T225" i="13"/>
  <c r="R225" i="13"/>
  <c r="P225" i="13"/>
  <c r="J225" i="13"/>
  <c r="BE225" i="13" s="1"/>
  <c r="BK224" i="13"/>
  <c r="BI224" i="13"/>
  <c r="BH224" i="13"/>
  <c r="BG224" i="13"/>
  <c r="BF224" i="13"/>
  <c r="T224" i="13"/>
  <c r="R224" i="13"/>
  <c r="P224" i="13"/>
  <c r="J224" i="13"/>
  <c r="BE224" i="13" s="1"/>
  <c r="BK223" i="13"/>
  <c r="BI223" i="13"/>
  <c r="BH223" i="13"/>
  <c r="BG223" i="13"/>
  <c r="BF223" i="13"/>
  <c r="T223" i="13"/>
  <c r="R223" i="13"/>
  <c r="P223" i="13"/>
  <c r="J223" i="13"/>
  <c r="BE223" i="13" s="1"/>
  <c r="BK222" i="13"/>
  <c r="BI222" i="13"/>
  <c r="BH222" i="13"/>
  <c r="BG222" i="13"/>
  <c r="BF222" i="13"/>
  <c r="T222" i="13"/>
  <c r="R222" i="13"/>
  <c r="P222" i="13"/>
  <c r="J222" i="13"/>
  <c r="BE222" i="13" s="1"/>
  <c r="BK221" i="13"/>
  <c r="BI221" i="13"/>
  <c r="BH221" i="13"/>
  <c r="BG221" i="13"/>
  <c r="BF221" i="13"/>
  <c r="T221" i="13"/>
  <c r="R221" i="13"/>
  <c r="P221" i="13"/>
  <c r="J221" i="13"/>
  <c r="BE221" i="13" s="1"/>
  <c r="BK220" i="13"/>
  <c r="BI220" i="13"/>
  <c r="BH220" i="13"/>
  <c r="BG220" i="13"/>
  <c r="BF220" i="13"/>
  <c r="T220" i="13"/>
  <c r="R220" i="13"/>
  <c r="P220" i="13"/>
  <c r="J220" i="13"/>
  <c r="BE220" i="13" s="1"/>
  <c r="BK219" i="13"/>
  <c r="BI219" i="13"/>
  <c r="BH219" i="13"/>
  <c r="BG219" i="13"/>
  <c r="BF219" i="13"/>
  <c r="T219" i="13"/>
  <c r="R219" i="13"/>
  <c r="P219" i="13"/>
  <c r="J219" i="13"/>
  <c r="BE219" i="13" s="1"/>
  <c r="BK218" i="13"/>
  <c r="BI218" i="13"/>
  <c r="BH218" i="13"/>
  <c r="BG218" i="13"/>
  <c r="BF218" i="13"/>
  <c r="T218" i="13"/>
  <c r="R218" i="13"/>
  <c r="P218" i="13"/>
  <c r="J218" i="13"/>
  <c r="BE218" i="13" s="1"/>
  <c r="BK217" i="13"/>
  <c r="BI217" i="13"/>
  <c r="BH217" i="13"/>
  <c r="BG217" i="13"/>
  <c r="BF217" i="13"/>
  <c r="T217" i="13"/>
  <c r="R217" i="13"/>
  <c r="P217" i="13"/>
  <c r="J217" i="13"/>
  <c r="BE217" i="13" s="1"/>
  <c r="BK216" i="13"/>
  <c r="BI216" i="13"/>
  <c r="BH216" i="13"/>
  <c r="BG216" i="13"/>
  <c r="BF216" i="13"/>
  <c r="T216" i="13"/>
  <c r="R216" i="13"/>
  <c r="P216" i="13"/>
  <c r="J216" i="13"/>
  <c r="BE216" i="13" s="1"/>
  <c r="BK215" i="13"/>
  <c r="BI215" i="13"/>
  <c r="BH215" i="13"/>
  <c r="BG215" i="13"/>
  <c r="BF215" i="13"/>
  <c r="T215" i="13"/>
  <c r="R215" i="13"/>
  <c r="P215" i="13"/>
  <c r="J215" i="13"/>
  <c r="BE215" i="13" s="1"/>
  <c r="BK214" i="13"/>
  <c r="BI214" i="13"/>
  <c r="BH214" i="13"/>
  <c r="BG214" i="13"/>
  <c r="BF214" i="13"/>
  <c r="T214" i="13"/>
  <c r="R214" i="13"/>
  <c r="P214" i="13"/>
  <c r="J214" i="13"/>
  <c r="BE214" i="13" s="1"/>
  <c r="BK213" i="13"/>
  <c r="BI213" i="13"/>
  <c r="BH213" i="13"/>
  <c r="BG213" i="13"/>
  <c r="BF213" i="13"/>
  <c r="T213" i="13"/>
  <c r="R213" i="13"/>
  <c r="P213" i="13"/>
  <c r="J213" i="13"/>
  <c r="BE213" i="13" s="1"/>
  <c r="BK212" i="13"/>
  <c r="BI212" i="13"/>
  <c r="BH212" i="13"/>
  <c r="BG212" i="13"/>
  <c r="BF212" i="13"/>
  <c r="T212" i="13"/>
  <c r="R212" i="13"/>
  <c r="P212" i="13"/>
  <c r="J212" i="13"/>
  <c r="BE212" i="13" s="1"/>
  <c r="BK211" i="13"/>
  <c r="BI211" i="13"/>
  <c r="BH211" i="13"/>
  <c r="BG211" i="13"/>
  <c r="BF211" i="13"/>
  <c r="T211" i="13"/>
  <c r="R211" i="13"/>
  <c r="P211" i="13"/>
  <c r="J211" i="13"/>
  <c r="BE211" i="13" s="1"/>
  <c r="BK210" i="13"/>
  <c r="BI210" i="13"/>
  <c r="BH210" i="13"/>
  <c r="BG210" i="13"/>
  <c r="BF210" i="13"/>
  <c r="T210" i="13"/>
  <c r="R210" i="13"/>
  <c r="P210" i="13"/>
  <c r="J210" i="13"/>
  <c r="BE210" i="13" s="1"/>
  <c r="BK209" i="13"/>
  <c r="BI209" i="13"/>
  <c r="BH209" i="13"/>
  <c r="BG209" i="13"/>
  <c r="BF209" i="13"/>
  <c r="T209" i="13"/>
  <c r="R209" i="13"/>
  <c r="P209" i="13"/>
  <c r="J209" i="13"/>
  <c r="BE209" i="13" s="1"/>
  <c r="BK207" i="13"/>
  <c r="BI207" i="13"/>
  <c r="BH207" i="13"/>
  <c r="BG207" i="13"/>
  <c r="BF207" i="13"/>
  <c r="T207" i="13"/>
  <c r="R207" i="13"/>
  <c r="P207" i="13"/>
  <c r="J207" i="13"/>
  <c r="BE207" i="13" s="1"/>
  <c r="BK206" i="13"/>
  <c r="BI206" i="13"/>
  <c r="BH206" i="13"/>
  <c r="BG206" i="13"/>
  <c r="BF206" i="13"/>
  <c r="T206" i="13"/>
  <c r="R206" i="13"/>
  <c r="P206" i="13"/>
  <c r="J206" i="13"/>
  <c r="BE206" i="13" s="1"/>
  <c r="BK205" i="13"/>
  <c r="BI205" i="13"/>
  <c r="BH205" i="13"/>
  <c r="BG205" i="13"/>
  <c r="BF205" i="13"/>
  <c r="T205" i="13"/>
  <c r="R205" i="13"/>
  <c r="P205" i="13"/>
  <c r="J205" i="13"/>
  <c r="BE205" i="13" s="1"/>
  <c r="BK204" i="13"/>
  <c r="BI204" i="13"/>
  <c r="BH204" i="13"/>
  <c r="BG204" i="13"/>
  <c r="BF204" i="13"/>
  <c r="T204" i="13"/>
  <c r="R204" i="13"/>
  <c r="P204" i="13"/>
  <c r="J204" i="13"/>
  <c r="BE204" i="13" s="1"/>
  <c r="BK203" i="13"/>
  <c r="BI203" i="13"/>
  <c r="BH203" i="13"/>
  <c r="BG203" i="13"/>
  <c r="BF203" i="13"/>
  <c r="T203" i="13"/>
  <c r="R203" i="13"/>
  <c r="P203" i="13"/>
  <c r="J203" i="13"/>
  <c r="BE203" i="13" s="1"/>
  <c r="BK202" i="13"/>
  <c r="BI202" i="13"/>
  <c r="BH202" i="13"/>
  <c r="BG202" i="13"/>
  <c r="BF202" i="13"/>
  <c r="T202" i="13"/>
  <c r="R202" i="13"/>
  <c r="P202" i="13"/>
  <c r="J202" i="13"/>
  <c r="BE202" i="13" s="1"/>
  <c r="BK201" i="13"/>
  <c r="BI201" i="13"/>
  <c r="BH201" i="13"/>
  <c r="BG201" i="13"/>
  <c r="BF201" i="13"/>
  <c r="T201" i="13"/>
  <c r="R201" i="13"/>
  <c r="P201" i="13"/>
  <c r="J201" i="13"/>
  <c r="BE201" i="13" s="1"/>
  <c r="BK200" i="13"/>
  <c r="BI200" i="13"/>
  <c r="BH200" i="13"/>
  <c r="BG200" i="13"/>
  <c r="BF200" i="13"/>
  <c r="T200" i="13"/>
  <c r="R200" i="13"/>
  <c r="P200" i="13"/>
  <c r="J200" i="13"/>
  <c r="BE200" i="13" s="1"/>
  <c r="BK199" i="13"/>
  <c r="BI199" i="13"/>
  <c r="BH199" i="13"/>
  <c r="BG199" i="13"/>
  <c r="BF199" i="13"/>
  <c r="T199" i="13"/>
  <c r="R199" i="13"/>
  <c r="P199" i="13"/>
  <c r="J199" i="13"/>
  <c r="BE199" i="13" s="1"/>
  <c r="BK198" i="13"/>
  <c r="BI198" i="13"/>
  <c r="BH198" i="13"/>
  <c r="BG198" i="13"/>
  <c r="BF198" i="13"/>
  <c r="T198" i="13"/>
  <c r="R198" i="13"/>
  <c r="P198" i="13"/>
  <c r="J198" i="13"/>
  <c r="BE198" i="13" s="1"/>
  <c r="BK197" i="13"/>
  <c r="BI197" i="13"/>
  <c r="BH197" i="13"/>
  <c r="BG197" i="13"/>
  <c r="BF197" i="13"/>
  <c r="T197" i="13"/>
  <c r="R197" i="13"/>
  <c r="P197" i="13"/>
  <c r="J197" i="13"/>
  <c r="BE197" i="13" s="1"/>
  <c r="BK196" i="13"/>
  <c r="BI196" i="13"/>
  <c r="BH196" i="13"/>
  <c r="BG196" i="13"/>
  <c r="BF196" i="13"/>
  <c r="T196" i="13"/>
  <c r="R196" i="13"/>
  <c r="P196" i="13"/>
  <c r="J196" i="13"/>
  <c r="BE196" i="13" s="1"/>
  <c r="BK195" i="13"/>
  <c r="BI195" i="13"/>
  <c r="BH195" i="13"/>
  <c r="BG195" i="13"/>
  <c r="BF195" i="13"/>
  <c r="T195" i="13"/>
  <c r="R195" i="13"/>
  <c r="P195" i="13"/>
  <c r="J195" i="13"/>
  <c r="BE195" i="13" s="1"/>
  <c r="BK194" i="13"/>
  <c r="BI194" i="13"/>
  <c r="BH194" i="13"/>
  <c r="BG194" i="13"/>
  <c r="BF194" i="13"/>
  <c r="T194" i="13"/>
  <c r="R194" i="13"/>
  <c r="P194" i="13"/>
  <c r="J194" i="13"/>
  <c r="BE194" i="13" s="1"/>
  <c r="BK193" i="13"/>
  <c r="BI193" i="13"/>
  <c r="BH193" i="13"/>
  <c r="BG193" i="13"/>
  <c r="BF193" i="13"/>
  <c r="T193" i="13"/>
  <c r="R193" i="13"/>
  <c r="P193" i="13"/>
  <c r="J193" i="13"/>
  <c r="BE193" i="13" s="1"/>
  <c r="BK191" i="13"/>
  <c r="BI191" i="13"/>
  <c r="BH191" i="13"/>
  <c r="BG191" i="13"/>
  <c r="BF191" i="13"/>
  <c r="T191" i="13"/>
  <c r="R191" i="13"/>
  <c r="P191" i="13"/>
  <c r="J191" i="13"/>
  <c r="BE191" i="13" s="1"/>
  <c r="BK190" i="13"/>
  <c r="BI190" i="13"/>
  <c r="BH190" i="13"/>
  <c r="BG190" i="13"/>
  <c r="BF190" i="13"/>
  <c r="T190" i="13"/>
  <c r="R190" i="13"/>
  <c r="P190" i="13"/>
  <c r="J190" i="13"/>
  <c r="BE190" i="13" s="1"/>
  <c r="BK189" i="13"/>
  <c r="BI189" i="13"/>
  <c r="BH189" i="13"/>
  <c r="BG189" i="13"/>
  <c r="BF189" i="13"/>
  <c r="T189" i="13"/>
  <c r="R189" i="13"/>
  <c r="P189" i="13"/>
  <c r="J189" i="13"/>
  <c r="BE189" i="13" s="1"/>
  <c r="BK188" i="13"/>
  <c r="BI188" i="13"/>
  <c r="BH188" i="13"/>
  <c r="BG188" i="13"/>
  <c r="BF188" i="13"/>
  <c r="T188" i="13"/>
  <c r="R188" i="13"/>
  <c r="P188" i="13"/>
  <c r="J188" i="13"/>
  <c r="BE188" i="13" s="1"/>
  <c r="BK187" i="13"/>
  <c r="BI187" i="13"/>
  <c r="BH187" i="13"/>
  <c r="BG187" i="13"/>
  <c r="BF187" i="13"/>
  <c r="T187" i="13"/>
  <c r="R187" i="13"/>
  <c r="P187" i="13"/>
  <c r="J187" i="13"/>
  <c r="BE187" i="13" s="1"/>
  <c r="BK186" i="13"/>
  <c r="BI186" i="13"/>
  <c r="BH186" i="13"/>
  <c r="BG186" i="13"/>
  <c r="BF186" i="13"/>
  <c r="T186" i="13"/>
  <c r="R186" i="13"/>
  <c r="P186" i="13"/>
  <c r="J186" i="13"/>
  <c r="BE186" i="13" s="1"/>
  <c r="BK185" i="13"/>
  <c r="BI185" i="13"/>
  <c r="BH185" i="13"/>
  <c r="BG185" i="13"/>
  <c r="BF185" i="13"/>
  <c r="T185" i="13"/>
  <c r="R185" i="13"/>
  <c r="P185" i="13"/>
  <c r="J185" i="13"/>
  <c r="BE185" i="13" s="1"/>
  <c r="BK184" i="13"/>
  <c r="BI184" i="13"/>
  <c r="BH184" i="13"/>
  <c r="BG184" i="13"/>
  <c r="BF184" i="13"/>
  <c r="T184" i="13"/>
  <c r="R184" i="13"/>
  <c r="P184" i="13"/>
  <c r="J184" i="13"/>
  <c r="BE184" i="13" s="1"/>
  <c r="BK183" i="13"/>
  <c r="BI183" i="13"/>
  <c r="BH183" i="13"/>
  <c r="BG183" i="13"/>
  <c r="BF183" i="13"/>
  <c r="T183" i="13"/>
  <c r="R183" i="13"/>
  <c r="P183" i="13"/>
  <c r="J183" i="13"/>
  <c r="BE183" i="13" s="1"/>
  <c r="BK182" i="13"/>
  <c r="BI182" i="13"/>
  <c r="BH182" i="13"/>
  <c r="BG182" i="13"/>
  <c r="BF182" i="13"/>
  <c r="T182" i="13"/>
  <c r="R182" i="13"/>
  <c r="P182" i="13"/>
  <c r="J182" i="13"/>
  <c r="BE182" i="13" s="1"/>
  <c r="BK181" i="13"/>
  <c r="BI181" i="13"/>
  <c r="BH181" i="13"/>
  <c r="BG181" i="13"/>
  <c r="BF181" i="13"/>
  <c r="T181" i="13"/>
  <c r="R181" i="13"/>
  <c r="P181" i="13"/>
  <c r="J181" i="13"/>
  <c r="BE181" i="13" s="1"/>
  <c r="BK180" i="13"/>
  <c r="BI180" i="13"/>
  <c r="BH180" i="13"/>
  <c r="BG180" i="13"/>
  <c r="BF180" i="13"/>
  <c r="T180" i="13"/>
  <c r="R180" i="13"/>
  <c r="P180" i="13"/>
  <c r="J180" i="13"/>
  <c r="BE180" i="13" s="1"/>
  <c r="BK179" i="13"/>
  <c r="BI179" i="13"/>
  <c r="BH179" i="13"/>
  <c r="BG179" i="13"/>
  <c r="BF179" i="13"/>
  <c r="T179" i="13"/>
  <c r="R179" i="13"/>
  <c r="P179" i="13"/>
  <c r="J179" i="13"/>
  <c r="BE179" i="13" s="1"/>
  <c r="BK178" i="13"/>
  <c r="BI178" i="13"/>
  <c r="BH178" i="13"/>
  <c r="BG178" i="13"/>
  <c r="BF178" i="13"/>
  <c r="T178" i="13"/>
  <c r="R178" i="13"/>
  <c r="P178" i="13"/>
  <c r="J178" i="13"/>
  <c r="BE178" i="13" s="1"/>
  <c r="BK177" i="13"/>
  <c r="BI177" i="13"/>
  <c r="BH177" i="13"/>
  <c r="BG177" i="13"/>
  <c r="BF177" i="13"/>
  <c r="T177" i="13"/>
  <c r="R177" i="13"/>
  <c r="P177" i="13"/>
  <c r="J177" i="13"/>
  <c r="BE177" i="13" s="1"/>
  <c r="BK176" i="13"/>
  <c r="BI176" i="13"/>
  <c r="BH176" i="13"/>
  <c r="BG176" i="13"/>
  <c r="BF176" i="13"/>
  <c r="T176" i="13"/>
  <c r="R176" i="13"/>
  <c r="P176" i="13"/>
  <c r="J176" i="13"/>
  <c r="BE176" i="13" s="1"/>
  <c r="BK174" i="13"/>
  <c r="BI174" i="13"/>
  <c r="BH174" i="13"/>
  <c r="BG174" i="13"/>
  <c r="BF174" i="13"/>
  <c r="T174" i="13"/>
  <c r="R174" i="13"/>
  <c r="P174" i="13"/>
  <c r="J174" i="13"/>
  <c r="BE174" i="13" s="1"/>
  <c r="BK173" i="13"/>
  <c r="BI173" i="13"/>
  <c r="BH173" i="13"/>
  <c r="BG173" i="13"/>
  <c r="BF173" i="13"/>
  <c r="T173" i="13"/>
  <c r="R173" i="13"/>
  <c r="P173" i="13"/>
  <c r="J173" i="13"/>
  <c r="BE173" i="13" s="1"/>
  <c r="BK172" i="13"/>
  <c r="BI172" i="13"/>
  <c r="BH172" i="13"/>
  <c r="BG172" i="13"/>
  <c r="BF172" i="13"/>
  <c r="T172" i="13"/>
  <c r="R172" i="13"/>
  <c r="P172" i="13"/>
  <c r="J172" i="13"/>
  <c r="BE172" i="13" s="1"/>
  <c r="BK170" i="13"/>
  <c r="BK169" i="13" s="1"/>
  <c r="BI170" i="13"/>
  <c r="BH170" i="13"/>
  <c r="BG170" i="13"/>
  <c r="BF170" i="13"/>
  <c r="T170" i="13"/>
  <c r="T169" i="13" s="1"/>
  <c r="R170" i="13"/>
  <c r="R169" i="13" s="1"/>
  <c r="P170" i="13"/>
  <c r="P169" i="13" s="1"/>
  <c r="J170" i="13"/>
  <c r="BE170" i="13" s="1"/>
  <c r="BK167" i="13"/>
  <c r="BK166" i="13" s="1"/>
  <c r="J166" i="13" s="1"/>
  <c r="J103" i="13" s="1"/>
  <c r="BI167" i="13"/>
  <c r="BH167" i="13"/>
  <c r="BG167" i="13"/>
  <c r="BF167" i="13"/>
  <c r="T167" i="13"/>
  <c r="T166" i="13" s="1"/>
  <c r="R167" i="13"/>
  <c r="R166" i="13" s="1"/>
  <c r="P167" i="13"/>
  <c r="P166" i="13" s="1"/>
  <c r="J167" i="13"/>
  <c r="BE167" i="13" s="1"/>
  <c r="BK165" i="13"/>
  <c r="BI165" i="13"/>
  <c r="BH165" i="13"/>
  <c r="BG165" i="13"/>
  <c r="BF165" i="13"/>
  <c r="T165" i="13"/>
  <c r="R165" i="13"/>
  <c r="P165" i="13"/>
  <c r="J165" i="13"/>
  <c r="BE165" i="13" s="1"/>
  <c r="BK164" i="13"/>
  <c r="BI164" i="13"/>
  <c r="BH164" i="13"/>
  <c r="BG164" i="13"/>
  <c r="BF164" i="13"/>
  <c r="T164" i="13"/>
  <c r="R164" i="13"/>
  <c r="P164" i="13"/>
  <c r="J164" i="13"/>
  <c r="BE164" i="13" s="1"/>
  <c r="BK163" i="13"/>
  <c r="BI163" i="13"/>
  <c r="BH163" i="13"/>
  <c r="BG163" i="13"/>
  <c r="BF163" i="13"/>
  <c r="T163" i="13"/>
  <c r="R163" i="13"/>
  <c r="P163" i="13"/>
  <c r="J163" i="13"/>
  <c r="BE163" i="13" s="1"/>
  <c r="BK162" i="13"/>
  <c r="BI162" i="13"/>
  <c r="BH162" i="13"/>
  <c r="BG162" i="13"/>
  <c r="BF162" i="13"/>
  <c r="T162" i="13"/>
  <c r="R162" i="13"/>
  <c r="P162" i="13"/>
  <c r="J162" i="13"/>
  <c r="BE162" i="13" s="1"/>
  <c r="BK160" i="13"/>
  <c r="BI160" i="13"/>
  <c r="BH160" i="13"/>
  <c r="BG160" i="13"/>
  <c r="BF160" i="13"/>
  <c r="T160" i="13"/>
  <c r="R160" i="13"/>
  <c r="P160" i="13"/>
  <c r="J160" i="13"/>
  <c r="BE160" i="13" s="1"/>
  <c r="BK159" i="13"/>
  <c r="BI159" i="13"/>
  <c r="BH159" i="13"/>
  <c r="BG159" i="13"/>
  <c r="BF159" i="13"/>
  <c r="T159" i="13"/>
  <c r="R159" i="13"/>
  <c r="P159" i="13"/>
  <c r="J159" i="13"/>
  <c r="BE159" i="13" s="1"/>
  <c r="BK158" i="13"/>
  <c r="BI158" i="13"/>
  <c r="BH158" i="13"/>
  <c r="BG158" i="13"/>
  <c r="BF158" i="13"/>
  <c r="T158" i="13"/>
  <c r="R158" i="13"/>
  <c r="P158" i="13"/>
  <c r="J158" i="13"/>
  <c r="BE158" i="13" s="1"/>
  <c r="BK157" i="13"/>
  <c r="BI157" i="13"/>
  <c r="BH157" i="13"/>
  <c r="BG157" i="13"/>
  <c r="BF157" i="13"/>
  <c r="T157" i="13"/>
  <c r="R157" i="13"/>
  <c r="P157" i="13"/>
  <c r="J157" i="13"/>
  <c r="BE157" i="13" s="1"/>
  <c r="BK156" i="13"/>
  <c r="BI156" i="13"/>
  <c r="BH156" i="13"/>
  <c r="BG156" i="13"/>
  <c r="BF156" i="13"/>
  <c r="T156" i="13"/>
  <c r="R156" i="13"/>
  <c r="P156" i="13"/>
  <c r="J156" i="13"/>
  <c r="BE156" i="13" s="1"/>
  <c r="BK154" i="13"/>
  <c r="BI154" i="13"/>
  <c r="BH154" i="13"/>
  <c r="BG154" i="13"/>
  <c r="BF154" i="13"/>
  <c r="T154" i="13"/>
  <c r="R154" i="13"/>
  <c r="P154" i="13"/>
  <c r="J154" i="13"/>
  <c r="BE154" i="13" s="1"/>
  <c r="BK153" i="13"/>
  <c r="BI153" i="13"/>
  <c r="BH153" i="13"/>
  <c r="BG153" i="13"/>
  <c r="BF153" i="13"/>
  <c r="T153" i="13"/>
  <c r="R153" i="13"/>
  <c r="P153" i="13"/>
  <c r="P152" i="13" s="1"/>
  <c r="J153" i="13"/>
  <c r="BE153" i="13" s="1"/>
  <c r="BK151" i="13"/>
  <c r="BI151" i="13"/>
  <c r="BH151" i="13"/>
  <c r="BG151" i="13"/>
  <c r="BF151" i="13"/>
  <c r="T151" i="13"/>
  <c r="R151" i="13"/>
  <c r="R149" i="13" s="1"/>
  <c r="P151" i="13"/>
  <c r="J151" i="13"/>
  <c r="BE151" i="13" s="1"/>
  <c r="BK150" i="13"/>
  <c r="BI150" i="13"/>
  <c r="BH150" i="13"/>
  <c r="BG150" i="13"/>
  <c r="BF150" i="13"/>
  <c r="T150" i="13"/>
  <c r="R150" i="13"/>
  <c r="P150" i="13"/>
  <c r="J150" i="13"/>
  <c r="BE150" i="13" s="1"/>
  <c r="BK148" i="13"/>
  <c r="BK147" i="13" s="1"/>
  <c r="BI148" i="13"/>
  <c r="BH148" i="13"/>
  <c r="BG148" i="13"/>
  <c r="BF148" i="13"/>
  <c r="T148" i="13"/>
  <c r="T147" i="13" s="1"/>
  <c r="R148" i="13"/>
  <c r="R147" i="13" s="1"/>
  <c r="P148" i="13"/>
  <c r="P147" i="13" s="1"/>
  <c r="J148" i="13"/>
  <c r="BE148" i="13" s="1"/>
  <c r="J142" i="13"/>
  <c r="J141" i="13"/>
  <c r="F139" i="13"/>
  <c r="E137" i="13"/>
  <c r="F91" i="13"/>
  <c r="F89" i="13"/>
  <c r="E87" i="13"/>
  <c r="J37" i="13"/>
  <c r="J36" i="13"/>
  <c r="J35" i="13"/>
  <c r="J89" i="13"/>
  <c r="E7" i="13"/>
  <c r="E135" i="13" s="1"/>
  <c r="BK225" i="12"/>
  <c r="BK224" i="12" s="1"/>
  <c r="J224" i="12" s="1"/>
  <c r="J115" i="12" s="1"/>
  <c r="BI225" i="12"/>
  <c r="BH225" i="12"/>
  <c r="BG225" i="12"/>
  <c r="BF225" i="12"/>
  <c r="T225" i="12"/>
  <c r="T224" i="12" s="1"/>
  <c r="R225" i="12"/>
  <c r="R224" i="12" s="1"/>
  <c r="P225" i="12"/>
  <c r="P224" i="12" s="1"/>
  <c r="J225" i="12"/>
  <c r="BE225" i="12" s="1"/>
  <c r="BK223" i="12"/>
  <c r="BK222" i="12" s="1"/>
  <c r="BI223" i="12"/>
  <c r="BH223" i="12"/>
  <c r="BG223" i="12"/>
  <c r="BF223" i="12"/>
  <c r="T223" i="12"/>
  <c r="T222" i="12" s="1"/>
  <c r="R223" i="12"/>
  <c r="R222" i="12" s="1"/>
  <c r="P223" i="12"/>
  <c r="J223" i="12"/>
  <c r="BE223" i="12" s="1"/>
  <c r="P222" i="12"/>
  <c r="BK220" i="12"/>
  <c r="BI220" i="12"/>
  <c r="BH220" i="12"/>
  <c r="BG220" i="12"/>
  <c r="BF220" i="12"/>
  <c r="T220" i="12"/>
  <c r="T218" i="12" s="1"/>
  <c r="R220" i="12"/>
  <c r="P220" i="12"/>
  <c r="J220" i="12"/>
  <c r="BE220" i="12" s="1"/>
  <c r="BK219" i="12"/>
  <c r="BI219" i="12"/>
  <c r="BH219" i="12"/>
  <c r="BG219" i="12"/>
  <c r="BF219" i="12"/>
  <c r="T219" i="12"/>
  <c r="R219" i="12"/>
  <c r="P219" i="12"/>
  <c r="J219" i="12"/>
  <c r="BE219" i="12" s="1"/>
  <c r="BK217" i="12"/>
  <c r="BI217" i="12"/>
  <c r="BH217" i="12"/>
  <c r="BG217" i="12"/>
  <c r="BF217" i="12"/>
  <c r="T217" i="12"/>
  <c r="R217" i="12"/>
  <c r="P217" i="12"/>
  <c r="J217" i="12"/>
  <c r="BE217" i="12" s="1"/>
  <c r="BK216" i="12"/>
  <c r="BI216" i="12"/>
  <c r="BH216" i="12"/>
  <c r="BG216" i="12"/>
  <c r="BF216" i="12"/>
  <c r="T216" i="12"/>
  <c r="R216" i="12"/>
  <c r="P216" i="12"/>
  <c r="J216" i="12"/>
  <c r="BE216" i="12" s="1"/>
  <c r="BK214" i="12"/>
  <c r="BI214" i="12"/>
  <c r="BH214" i="12"/>
  <c r="BG214" i="12"/>
  <c r="BF214" i="12"/>
  <c r="T214" i="12"/>
  <c r="R214" i="12"/>
  <c r="P214" i="12"/>
  <c r="J214" i="12"/>
  <c r="BE214" i="12" s="1"/>
  <c r="BK213" i="12"/>
  <c r="BK211" i="12" s="1"/>
  <c r="J211" i="12" s="1"/>
  <c r="J110" i="12" s="1"/>
  <c r="BI213" i="12"/>
  <c r="BH213" i="12"/>
  <c r="BG213" i="12"/>
  <c r="BF213" i="12"/>
  <c r="T213" i="12"/>
  <c r="R213" i="12"/>
  <c r="P213" i="12"/>
  <c r="J213" i="12"/>
  <c r="BE213" i="12" s="1"/>
  <c r="BK212" i="12"/>
  <c r="BI212" i="12"/>
  <c r="BH212" i="12"/>
  <c r="BG212" i="12"/>
  <c r="BF212" i="12"/>
  <c r="T212" i="12"/>
  <c r="R212" i="12"/>
  <c r="P212" i="12"/>
  <c r="J212" i="12"/>
  <c r="BE212" i="12" s="1"/>
  <c r="BK210" i="12"/>
  <c r="BI210" i="12"/>
  <c r="BH210" i="12"/>
  <c r="BG210" i="12"/>
  <c r="BF210" i="12"/>
  <c r="T210" i="12"/>
  <c r="R210" i="12"/>
  <c r="P210" i="12"/>
  <c r="J210" i="12"/>
  <c r="BE210" i="12" s="1"/>
  <c r="BK209" i="12"/>
  <c r="BI209" i="12"/>
  <c r="BH209" i="12"/>
  <c r="BG209" i="12"/>
  <c r="BF209" i="12"/>
  <c r="T209" i="12"/>
  <c r="R209" i="12"/>
  <c r="P209" i="12"/>
  <c r="J209" i="12"/>
  <c r="BE209" i="12" s="1"/>
  <c r="BK208" i="12"/>
  <c r="BI208" i="12"/>
  <c r="BH208" i="12"/>
  <c r="BG208" i="12"/>
  <c r="BF208" i="12"/>
  <c r="T208" i="12"/>
  <c r="R208" i="12"/>
  <c r="P208" i="12"/>
  <c r="J208" i="12"/>
  <c r="BE208" i="12" s="1"/>
  <c r="BK207" i="12"/>
  <c r="BI207" i="12"/>
  <c r="BH207" i="12"/>
  <c r="BG207" i="12"/>
  <c r="BF207" i="12"/>
  <c r="T207" i="12"/>
  <c r="R207" i="12"/>
  <c r="P207" i="12"/>
  <c r="J207" i="12"/>
  <c r="BE207" i="12" s="1"/>
  <c r="BK205" i="12"/>
  <c r="BI205" i="12"/>
  <c r="BH205" i="12"/>
  <c r="BG205" i="12"/>
  <c r="BF205" i="12"/>
  <c r="T205" i="12"/>
  <c r="T203" i="12" s="1"/>
  <c r="R205" i="12"/>
  <c r="P205" i="12"/>
  <c r="P203" i="12" s="1"/>
  <c r="J205" i="12"/>
  <c r="BE205" i="12" s="1"/>
  <c r="BK204" i="12"/>
  <c r="BI204" i="12"/>
  <c r="BH204" i="12"/>
  <c r="BG204" i="12"/>
  <c r="BF204" i="12"/>
  <c r="T204" i="12"/>
  <c r="R204" i="12"/>
  <c r="P204" i="12"/>
  <c r="J204" i="12"/>
  <c r="BE204" i="12" s="1"/>
  <c r="BK202" i="12"/>
  <c r="BI202" i="12"/>
  <c r="BH202" i="12"/>
  <c r="BG202" i="12"/>
  <c r="BF202" i="12"/>
  <c r="T202" i="12"/>
  <c r="R202" i="12"/>
  <c r="P202" i="12"/>
  <c r="P200" i="12" s="1"/>
  <c r="J202" i="12"/>
  <c r="BE202" i="12" s="1"/>
  <c r="BK201" i="12"/>
  <c r="BI201" i="12"/>
  <c r="BH201" i="12"/>
  <c r="BG201" i="12"/>
  <c r="BF201" i="12"/>
  <c r="T201" i="12"/>
  <c r="R201" i="12"/>
  <c r="P201" i="12"/>
  <c r="J201" i="12"/>
  <c r="BE201" i="12" s="1"/>
  <c r="BK199" i="12"/>
  <c r="BI199" i="12"/>
  <c r="BH199" i="12"/>
  <c r="BG199" i="12"/>
  <c r="BF199" i="12"/>
  <c r="T199" i="12"/>
  <c r="R199" i="12"/>
  <c r="P199" i="12"/>
  <c r="J199" i="12"/>
  <c r="BE199" i="12" s="1"/>
  <c r="BK198" i="12"/>
  <c r="BI198" i="12"/>
  <c r="BH198" i="12"/>
  <c r="BG198" i="12"/>
  <c r="BF198" i="12"/>
  <c r="T198" i="12"/>
  <c r="R198" i="12"/>
  <c r="P198" i="12"/>
  <c r="J198" i="12"/>
  <c r="BE198" i="12" s="1"/>
  <c r="BK197" i="12"/>
  <c r="BI197" i="12"/>
  <c r="BH197" i="12"/>
  <c r="BG197" i="12"/>
  <c r="BF197" i="12"/>
  <c r="T197" i="12"/>
  <c r="R197" i="12"/>
  <c r="P197" i="12"/>
  <c r="J197" i="12"/>
  <c r="BE197" i="12" s="1"/>
  <c r="BK196" i="12"/>
  <c r="BI196" i="12"/>
  <c r="BH196" i="12"/>
  <c r="BG196" i="12"/>
  <c r="BF196" i="12"/>
  <c r="T196" i="12"/>
  <c r="R196" i="12"/>
  <c r="P196" i="12"/>
  <c r="J196" i="12"/>
  <c r="BE196" i="12" s="1"/>
  <c r="BK195" i="12"/>
  <c r="BI195" i="12"/>
  <c r="BH195" i="12"/>
  <c r="BG195" i="12"/>
  <c r="BF195" i="12"/>
  <c r="T195" i="12"/>
  <c r="R195" i="12"/>
  <c r="P195" i="12"/>
  <c r="J195" i="12"/>
  <c r="BE195" i="12" s="1"/>
  <c r="BK194" i="12"/>
  <c r="BI194" i="12"/>
  <c r="BH194" i="12"/>
  <c r="BG194" i="12"/>
  <c r="BF194" i="12"/>
  <c r="T194" i="12"/>
  <c r="R194" i="12"/>
  <c r="P194" i="12"/>
  <c r="J194" i="12"/>
  <c r="BE194" i="12" s="1"/>
  <c r="BK193" i="12"/>
  <c r="BI193" i="12"/>
  <c r="BH193" i="12"/>
  <c r="BG193" i="12"/>
  <c r="BF193" i="12"/>
  <c r="T193" i="12"/>
  <c r="R193" i="12"/>
  <c r="P193" i="12"/>
  <c r="J193" i="12"/>
  <c r="BE193" i="12" s="1"/>
  <c r="BK192" i="12"/>
  <c r="BI192" i="12"/>
  <c r="BH192" i="12"/>
  <c r="BG192" i="12"/>
  <c r="BF192" i="12"/>
  <c r="T192" i="12"/>
  <c r="R192" i="12"/>
  <c r="P192" i="12"/>
  <c r="J192" i="12"/>
  <c r="BE192" i="12" s="1"/>
  <c r="BK191" i="12"/>
  <c r="BI191" i="12"/>
  <c r="BH191" i="12"/>
  <c r="BG191" i="12"/>
  <c r="BF191" i="12"/>
  <c r="T191" i="12"/>
  <c r="R191" i="12"/>
  <c r="P191" i="12"/>
  <c r="J191" i="12"/>
  <c r="BE191" i="12" s="1"/>
  <c r="BK190" i="12"/>
  <c r="BI190" i="12"/>
  <c r="BH190" i="12"/>
  <c r="BG190" i="12"/>
  <c r="BF190" i="12"/>
  <c r="T190" i="12"/>
  <c r="R190" i="12"/>
  <c r="P190" i="12"/>
  <c r="J190" i="12"/>
  <c r="BE190" i="12" s="1"/>
  <c r="BK189" i="12"/>
  <c r="BI189" i="12"/>
  <c r="BH189" i="12"/>
  <c r="BG189" i="12"/>
  <c r="BF189" i="12"/>
  <c r="T189" i="12"/>
  <c r="R189" i="12"/>
  <c r="P189" i="12"/>
  <c r="J189" i="12"/>
  <c r="BE189" i="12" s="1"/>
  <c r="BK188" i="12"/>
  <c r="BI188" i="12"/>
  <c r="BH188" i="12"/>
  <c r="BG188" i="12"/>
  <c r="BF188" i="12"/>
  <c r="T188" i="12"/>
  <c r="R188" i="12"/>
  <c r="P188" i="12"/>
  <c r="J188" i="12"/>
  <c r="BE188" i="12" s="1"/>
  <c r="BK187" i="12"/>
  <c r="BI187" i="12"/>
  <c r="BH187" i="12"/>
  <c r="BG187" i="12"/>
  <c r="BF187" i="12"/>
  <c r="T187" i="12"/>
  <c r="R187" i="12"/>
  <c r="P187" i="12"/>
  <c r="J187" i="12"/>
  <c r="BE187" i="12" s="1"/>
  <c r="BK186" i="12"/>
  <c r="BI186" i="12"/>
  <c r="BH186" i="12"/>
  <c r="BG186" i="12"/>
  <c r="BF186" i="12"/>
  <c r="T186" i="12"/>
  <c r="R186" i="12"/>
  <c r="P186" i="12"/>
  <c r="J186" i="12"/>
  <c r="BE186" i="12" s="1"/>
  <c r="BK184" i="12"/>
  <c r="BI184" i="12"/>
  <c r="BH184" i="12"/>
  <c r="BG184" i="12"/>
  <c r="BF184" i="12"/>
  <c r="T184" i="12"/>
  <c r="R184" i="12"/>
  <c r="P184" i="12"/>
  <c r="J184" i="12"/>
  <c r="BE184" i="12" s="1"/>
  <c r="BK183" i="12"/>
  <c r="BI183" i="12"/>
  <c r="BH183" i="12"/>
  <c r="BG183" i="12"/>
  <c r="BF183" i="12"/>
  <c r="T183" i="12"/>
  <c r="R183" i="12"/>
  <c r="P183" i="12"/>
  <c r="J183" i="12"/>
  <c r="BE183" i="12" s="1"/>
  <c r="BK182" i="12"/>
  <c r="BI182" i="12"/>
  <c r="BH182" i="12"/>
  <c r="BG182" i="12"/>
  <c r="BF182" i="12"/>
  <c r="T182" i="12"/>
  <c r="R182" i="12"/>
  <c r="P182" i="12"/>
  <c r="J182" i="12"/>
  <c r="BE182" i="12" s="1"/>
  <c r="BK181" i="12"/>
  <c r="BI181" i="12"/>
  <c r="BH181" i="12"/>
  <c r="BG181" i="12"/>
  <c r="BF181" i="12"/>
  <c r="T181" i="12"/>
  <c r="R181" i="12"/>
  <c r="P181" i="12"/>
  <c r="J181" i="12"/>
  <c r="BE181" i="12" s="1"/>
  <c r="BK180" i="12"/>
  <c r="BI180" i="12"/>
  <c r="BH180" i="12"/>
  <c r="BG180" i="12"/>
  <c r="BF180" i="12"/>
  <c r="T180" i="12"/>
  <c r="R180" i="12"/>
  <c r="P180" i="12"/>
  <c r="J180" i="12"/>
  <c r="BE180" i="12" s="1"/>
  <c r="BK179" i="12"/>
  <c r="BI179" i="12"/>
  <c r="BH179" i="12"/>
  <c r="BG179" i="12"/>
  <c r="BF179" i="12"/>
  <c r="T179" i="12"/>
  <c r="R179" i="12"/>
  <c r="P179" i="12"/>
  <c r="J179" i="12"/>
  <c r="BE179" i="12" s="1"/>
  <c r="BK178" i="12"/>
  <c r="BI178" i="12"/>
  <c r="BH178" i="12"/>
  <c r="BG178" i="12"/>
  <c r="BF178" i="12"/>
  <c r="T178" i="12"/>
  <c r="R178" i="12"/>
  <c r="P178" i="12"/>
  <c r="J178" i="12"/>
  <c r="BE178" i="12" s="1"/>
  <c r="BK177" i="12"/>
  <c r="BI177" i="12"/>
  <c r="BH177" i="12"/>
  <c r="BG177" i="12"/>
  <c r="BF177" i="12"/>
  <c r="T177" i="12"/>
  <c r="R177" i="12"/>
  <c r="P177" i="12"/>
  <c r="J177" i="12"/>
  <c r="BE177" i="12" s="1"/>
  <c r="BK176" i="12"/>
  <c r="BI176" i="12"/>
  <c r="BH176" i="12"/>
  <c r="BG176" i="12"/>
  <c r="BF176" i="12"/>
  <c r="T176" i="12"/>
  <c r="R176" i="12"/>
  <c r="P176" i="12"/>
  <c r="J176" i="12"/>
  <c r="BE176" i="12" s="1"/>
  <c r="BK174" i="12"/>
  <c r="BI174" i="12"/>
  <c r="BH174" i="12"/>
  <c r="BG174" i="12"/>
  <c r="BF174" i="12"/>
  <c r="T174" i="12"/>
  <c r="R174" i="12"/>
  <c r="P174" i="12"/>
  <c r="J174" i="12"/>
  <c r="BE174" i="12" s="1"/>
  <c r="BK173" i="12"/>
  <c r="BI173" i="12"/>
  <c r="BH173" i="12"/>
  <c r="BG173" i="12"/>
  <c r="BF173" i="12"/>
  <c r="T173" i="12"/>
  <c r="R173" i="12"/>
  <c r="P173" i="12"/>
  <c r="J173" i="12"/>
  <c r="BE173" i="12" s="1"/>
  <c r="BK172" i="12"/>
  <c r="BI172" i="12"/>
  <c r="BH172" i="12"/>
  <c r="BG172" i="12"/>
  <c r="BF172" i="12"/>
  <c r="T172" i="12"/>
  <c r="R172" i="12"/>
  <c r="P172" i="12"/>
  <c r="J172" i="12"/>
  <c r="BE172" i="12" s="1"/>
  <c r="BK171" i="12"/>
  <c r="BI171" i="12"/>
  <c r="BH171" i="12"/>
  <c r="BG171" i="12"/>
  <c r="BF171" i="12"/>
  <c r="T171" i="12"/>
  <c r="R171" i="12"/>
  <c r="P171" i="12"/>
  <c r="J171" i="12"/>
  <c r="BE171" i="12" s="1"/>
  <c r="BK170" i="12"/>
  <c r="BI170" i="12"/>
  <c r="BH170" i="12"/>
  <c r="BG170" i="12"/>
  <c r="BF170" i="12"/>
  <c r="T170" i="12"/>
  <c r="R170" i="12"/>
  <c r="P170" i="12"/>
  <c r="J170" i="12"/>
  <c r="BE170" i="12" s="1"/>
  <c r="BK169" i="12"/>
  <c r="BI169" i="12"/>
  <c r="BH169" i="12"/>
  <c r="BG169" i="12"/>
  <c r="BF169" i="12"/>
  <c r="T169" i="12"/>
  <c r="R169" i="12"/>
  <c r="P169" i="12"/>
  <c r="J169" i="12"/>
  <c r="BE169" i="12" s="1"/>
  <c r="BK168" i="12"/>
  <c r="BI168" i="12"/>
  <c r="BH168" i="12"/>
  <c r="BG168" i="12"/>
  <c r="BF168" i="12"/>
  <c r="T168" i="12"/>
  <c r="R168" i="12"/>
  <c r="P168" i="12"/>
  <c r="J168" i="12"/>
  <c r="BE168" i="12" s="1"/>
  <c r="BK165" i="12"/>
  <c r="BK164" i="12" s="1"/>
  <c r="J164" i="12" s="1"/>
  <c r="J102" i="12" s="1"/>
  <c r="BI165" i="12"/>
  <c r="BH165" i="12"/>
  <c r="BG165" i="12"/>
  <c r="BF165" i="12"/>
  <c r="T165" i="12"/>
  <c r="T164" i="12" s="1"/>
  <c r="R165" i="12"/>
  <c r="R164" i="12" s="1"/>
  <c r="P165" i="12"/>
  <c r="P164" i="12" s="1"/>
  <c r="J165" i="12"/>
  <c r="BE165" i="12" s="1"/>
  <c r="BK163" i="12"/>
  <c r="BI163" i="12"/>
  <c r="BH163" i="12"/>
  <c r="BG163" i="12"/>
  <c r="BF163" i="12"/>
  <c r="T163" i="12"/>
  <c r="R163" i="12"/>
  <c r="P163" i="12"/>
  <c r="J163" i="12"/>
  <c r="BE163" i="12" s="1"/>
  <c r="BK162" i="12"/>
  <c r="BI162" i="12"/>
  <c r="BH162" i="12"/>
  <c r="BG162" i="12"/>
  <c r="BF162" i="12"/>
  <c r="T162" i="12"/>
  <c r="R162" i="12"/>
  <c r="P162" i="12"/>
  <c r="J162" i="12"/>
  <c r="BE162" i="12" s="1"/>
  <c r="BK161" i="12"/>
  <c r="BI161" i="12"/>
  <c r="BH161" i="12"/>
  <c r="BG161" i="12"/>
  <c r="BF161" i="12"/>
  <c r="T161" i="12"/>
  <c r="R161" i="12"/>
  <c r="P161" i="12"/>
  <c r="J161" i="12"/>
  <c r="BE161" i="12" s="1"/>
  <c r="BK160" i="12"/>
  <c r="BI160" i="12"/>
  <c r="BH160" i="12"/>
  <c r="BG160" i="12"/>
  <c r="BF160" i="12"/>
  <c r="T160" i="12"/>
  <c r="R160" i="12"/>
  <c r="P160" i="12"/>
  <c r="J160" i="12"/>
  <c r="BE160" i="12" s="1"/>
  <c r="BK158" i="12"/>
  <c r="BI158" i="12"/>
  <c r="BH158" i="12"/>
  <c r="BG158" i="12"/>
  <c r="BF158" i="12"/>
  <c r="T158" i="12"/>
  <c r="R158" i="12"/>
  <c r="P158" i="12"/>
  <c r="J158" i="12"/>
  <c r="BE158" i="12" s="1"/>
  <c r="BK157" i="12"/>
  <c r="BI157" i="12"/>
  <c r="BH157" i="12"/>
  <c r="BG157" i="12"/>
  <c r="BF157" i="12"/>
  <c r="T157" i="12"/>
  <c r="R157" i="12"/>
  <c r="P157" i="12"/>
  <c r="J157" i="12"/>
  <c r="BE157" i="12" s="1"/>
  <c r="BK156" i="12"/>
  <c r="BI156" i="12"/>
  <c r="BH156" i="12"/>
  <c r="BG156" i="12"/>
  <c r="BF156" i="12"/>
  <c r="T156" i="12"/>
  <c r="R156" i="12"/>
  <c r="P156" i="12"/>
  <c r="J156" i="12"/>
  <c r="BE156" i="12" s="1"/>
  <c r="BK155" i="12"/>
  <c r="BI155" i="12"/>
  <c r="BH155" i="12"/>
  <c r="BG155" i="12"/>
  <c r="BF155" i="12"/>
  <c r="T155" i="12"/>
  <c r="R155" i="12"/>
  <c r="P155" i="12"/>
  <c r="J155" i="12"/>
  <c r="BE155" i="12" s="1"/>
  <c r="BK154" i="12"/>
  <c r="BI154" i="12"/>
  <c r="BH154" i="12"/>
  <c r="BG154" i="12"/>
  <c r="BF154" i="12"/>
  <c r="T154" i="12"/>
  <c r="R154" i="12"/>
  <c r="P154" i="12"/>
  <c r="J154" i="12"/>
  <c r="BE154" i="12" s="1"/>
  <c r="BK153" i="12"/>
  <c r="BI153" i="12"/>
  <c r="BH153" i="12"/>
  <c r="BG153" i="12"/>
  <c r="BF153" i="12"/>
  <c r="T153" i="12"/>
  <c r="R153" i="12"/>
  <c r="P153" i="12"/>
  <c r="J153" i="12"/>
  <c r="BE153" i="12" s="1"/>
  <c r="BK151" i="12"/>
  <c r="BI151" i="12"/>
  <c r="BH151" i="12"/>
  <c r="BG151" i="12"/>
  <c r="BF151" i="12"/>
  <c r="T151" i="12"/>
  <c r="R151" i="12"/>
  <c r="P151" i="12"/>
  <c r="J151" i="12"/>
  <c r="BE151" i="12" s="1"/>
  <c r="BK150" i="12"/>
  <c r="BI150" i="12"/>
  <c r="BH150" i="12"/>
  <c r="BG150" i="12"/>
  <c r="BF150" i="12"/>
  <c r="T150" i="12"/>
  <c r="R150" i="12"/>
  <c r="P150" i="12"/>
  <c r="J150" i="12"/>
  <c r="BE150" i="12" s="1"/>
  <c r="BK149" i="12"/>
  <c r="BI149" i="12"/>
  <c r="BH149" i="12"/>
  <c r="BG149" i="12"/>
  <c r="BF149" i="12"/>
  <c r="T149" i="12"/>
  <c r="R149" i="12"/>
  <c r="P149" i="12"/>
  <c r="J149" i="12"/>
  <c r="BE149" i="12" s="1"/>
  <c r="BK148" i="12"/>
  <c r="BI148" i="12"/>
  <c r="BH148" i="12"/>
  <c r="BG148" i="12"/>
  <c r="BF148" i="12"/>
  <c r="T148" i="12"/>
  <c r="R148" i="12"/>
  <c r="P148" i="12"/>
  <c r="J148" i="12"/>
  <c r="BE148" i="12" s="1"/>
  <c r="BK147" i="12"/>
  <c r="BI147" i="12"/>
  <c r="BH147" i="12"/>
  <c r="BG147" i="12"/>
  <c r="BF147" i="12"/>
  <c r="T147" i="12"/>
  <c r="R147" i="12"/>
  <c r="P147" i="12"/>
  <c r="J147" i="12"/>
  <c r="BE147" i="12" s="1"/>
  <c r="BK146" i="12"/>
  <c r="BI146" i="12"/>
  <c r="BH146" i="12"/>
  <c r="BG146" i="12"/>
  <c r="BF146" i="12"/>
  <c r="T146" i="12"/>
  <c r="R146" i="12"/>
  <c r="P146" i="12"/>
  <c r="J146" i="12"/>
  <c r="BE146" i="12" s="1"/>
  <c r="BK145" i="12"/>
  <c r="BI145" i="12"/>
  <c r="BH145" i="12"/>
  <c r="BG145" i="12"/>
  <c r="BF145" i="12"/>
  <c r="T145" i="12"/>
  <c r="R145" i="12"/>
  <c r="P145" i="12"/>
  <c r="J145" i="12"/>
  <c r="BE145" i="12" s="1"/>
  <c r="BK144" i="12"/>
  <c r="BI144" i="12"/>
  <c r="BH144" i="12"/>
  <c r="BG144" i="12"/>
  <c r="BF144" i="12"/>
  <c r="T144" i="12"/>
  <c r="R144" i="12"/>
  <c r="P144" i="12"/>
  <c r="J144" i="12"/>
  <c r="BE144" i="12" s="1"/>
  <c r="BK143" i="12"/>
  <c r="BI143" i="12"/>
  <c r="BH143" i="12"/>
  <c r="BG143" i="12"/>
  <c r="BF143" i="12"/>
  <c r="T143" i="12"/>
  <c r="R143" i="12"/>
  <c r="P143" i="12"/>
  <c r="J143" i="12"/>
  <c r="BE143" i="12" s="1"/>
  <c r="BK142" i="12"/>
  <c r="BI142" i="12"/>
  <c r="BH142" i="12"/>
  <c r="BG142" i="12"/>
  <c r="BF142" i="12"/>
  <c r="T142" i="12"/>
  <c r="R142" i="12"/>
  <c r="P142" i="12"/>
  <c r="J142" i="12"/>
  <c r="BE142" i="12" s="1"/>
  <c r="BK140" i="12"/>
  <c r="BI140" i="12"/>
  <c r="BH140" i="12"/>
  <c r="BG140" i="12"/>
  <c r="BF140" i="12"/>
  <c r="T140" i="12"/>
  <c r="R140" i="12"/>
  <c r="P140" i="12"/>
  <c r="J140" i="12"/>
  <c r="BE140" i="12" s="1"/>
  <c r="BK139" i="12"/>
  <c r="BI139" i="12"/>
  <c r="BH139" i="12"/>
  <c r="BG139" i="12"/>
  <c r="BF139" i="12"/>
  <c r="T139" i="12"/>
  <c r="R139" i="12"/>
  <c r="P139" i="12"/>
  <c r="J139" i="12"/>
  <c r="BE139" i="12" s="1"/>
  <c r="BK138" i="12"/>
  <c r="BI138" i="12"/>
  <c r="BH138" i="12"/>
  <c r="BG138" i="12"/>
  <c r="BF138" i="12"/>
  <c r="T138" i="12"/>
  <c r="R138" i="12"/>
  <c r="P138" i="12"/>
  <c r="J138" i="12"/>
  <c r="BE138" i="12" s="1"/>
  <c r="J132" i="12"/>
  <c r="J131" i="12"/>
  <c r="F131" i="12"/>
  <c r="F129" i="12"/>
  <c r="E127" i="12"/>
  <c r="F91" i="12"/>
  <c r="J89" i="12"/>
  <c r="F89" i="12"/>
  <c r="E87" i="12"/>
  <c r="J37" i="12"/>
  <c r="J36" i="12"/>
  <c r="AY95" i="11" s="1"/>
  <c r="J35" i="12"/>
  <c r="AX95" i="11" s="1"/>
  <c r="F92" i="12"/>
  <c r="J129" i="12"/>
  <c r="E7" i="12"/>
  <c r="E125" i="12" s="1"/>
  <c r="AY96" i="11"/>
  <c r="AX96" i="11"/>
  <c r="AS94" i="11"/>
  <c r="AM90" i="11"/>
  <c r="AM89" i="11"/>
  <c r="L89" i="11"/>
  <c r="AM87" i="11"/>
  <c r="L87" i="11"/>
  <c r="L85" i="11"/>
  <c r="L84" i="11"/>
  <c r="BK218" i="12" l="1"/>
  <c r="J218" i="12" s="1"/>
  <c r="J112" i="12" s="1"/>
  <c r="R206" i="12"/>
  <c r="BK215" i="12"/>
  <c r="J215" i="12" s="1"/>
  <c r="J111" i="12" s="1"/>
  <c r="T211" i="12"/>
  <c r="P227" i="13"/>
  <c r="R318" i="13"/>
  <c r="P266" i="13"/>
  <c r="P149" i="13"/>
  <c r="T318" i="13"/>
  <c r="P242" i="13"/>
  <c r="P252" i="13"/>
  <c r="P192" i="13"/>
  <c r="T152" i="13"/>
  <c r="R252" i="13"/>
  <c r="P161" i="13"/>
  <c r="T235" i="13"/>
  <c r="P171" i="13"/>
  <c r="T208" i="13"/>
  <c r="R327" i="13"/>
  <c r="P155" i="13"/>
  <c r="P321" i="13"/>
  <c r="R155" i="13"/>
  <c r="R146" i="13" s="1"/>
  <c r="P235" i="13"/>
  <c r="T161" i="13"/>
  <c r="T155" i="13"/>
  <c r="R208" i="13"/>
  <c r="BK318" i="13"/>
  <c r="J318" i="13" s="1"/>
  <c r="J121" i="13" s="1"/>
  <c r="P292" i="13"/>
  <c r="T171" i="13"/>
  <c r="R227" i="13"/>
  <c r="R292" i="13"/>
  <c r="R192" i="13"/>
  <c r="T227" i="13"/>
  <c r="R242" i="13"/>
  <c r="T295" i="13"/>
  <c r="P318" i="13"/>
  <c r="T242" i="13"/>
  <c r="T192" i="13"/>
  <c r="R266" i="13"/>
  <c r="P277" i="13"/>
  <c r="P249" i="13"/>
  <c r="T266" i="13"/>
  <c r="BK152" i="13"/>
  <c r="J152" i="13" s="1"/>
  <c r="J100" i="13" s="1"/>
  <c r="R235" i="13"/>
  <c r="R249" i="13"/>
  <c r="T261" i="13"/>
  <c r="R161" i="13"/>
  <c r="R152" i="13"/>
  <c r="P208" i="13"/>
  <c r="T249" i="13"/>
  <c r="T252" i="13"/>
  <c r="T149" i="13"/>
  <c r="T327" i="13"/>
  <c r="T292" i="13"/>
  <c r="T277" i="13"/>
  <c r="BK261" i="13"/>
  <c r="J261" i="13" s="1"/>
  <c r="J115" i="13" s="1"/>
  <c r="BK235" i="13"/>
  <c r="J235" i="13" s="1"/>
  <c r="J111" i="13" s="1"/>
  <c r="R200" i="12"/>
  <c r="R215" i="12"/>
  <c r="P175" i="12"/>
  <c r="T200" i="12"/>
  <c r="T185" i="12"/>
  <c r="R141" i="12"/>
  <c r="R175" i="12"/>
  <c r="T137" i="12"/>
  <c r="P221" i="12"/>
  <c r="T221" i="12"/>
  <c r="T152" i="12"/>
  <c r="P159" i="12"/>
  <c r="R159" i="12"/>
  <c r="R137" i="12"/>
  <c r="T159" i="12"/>
  <c r="P185" i="12"/>
  <c r="R185" i="12"/>
  <c r="P206" i="12"/>
  <c r="T141" i="12"/>
  <c r="T136" i="12" s="1"/>
  <c r="P218" i="12"/>
  <c r="P215" i="12"/>
  <c r="R218" i="12"/>
  <c r="P141" i="12"/>
  <c r="T175" i="12"/>
  <c r="P152" i="12"/>
  <c r="T215" i="12"/>
  <c r="R221" i="12"/>
  <c r="P137" i="12"/>
  <c r="R152" i="12"/>
  <c r="R211" i="12"/>
  <c r="T206" i="12"/>
  <c r="BK200" i="12"/>
  <c r="J200" i="12" s="1"/>
  <c r="J107" i="12" s="1"/>
  <c r="P167" i="12"/>
  <c r="R203" i="12"/>
  <c r="T167" i="12"/>
  <c r="T321" i="13"/>
  <c r="R321" i="13"/>
  <c r="BK321" i="13"/>
  <c r="J321" i="13" s="1"/>
  <c r="J122" i="13" s="1"/>
  <c r="P295" i="13"/>
  <c r="R295" i="13"/>
  <c r="BK295" i="13"/>
  <c r="J295" i="13" s="1"/>
  <c r="J119" i="13" s="1"/>
  <c r="BK292" i="13"/>
  <c r="J292" i="13" s="1"/>
  <c r="J118" i="13" s="1"/>
  <c r="R277" i="13"/>
  <c r="BK277" i="13"/>
  <c r="J277" i="13" s="1"/>
  <c r="J117" i="13" s="1"/>
  <c r="R261" i="13"/>
  <c r="P261" i="13"/>
  <c r="BK266" i="13"/>
  <c r="J266" i="13" s="1"/>
  <c r="J116" i="13" s="1"/>
  <c r="BK252" i="13"/>
  <c r="J252" i="13" s="1"/>
  <c r="J114" i="13" s="1"/>
  <c r="BK249" i="13"/>
  <c r="J249" i="13" s="1"/>
  <c r="J113" i="13" s="1"/>
  <c r="BK242" i="13"/>
  <c r="J242" i="13" s="1"/>
  <c r="J112" i="13" s="1"/>
  <c r="BK227" i="13"/>
  <c r="J227" i="13" s="1"/>
  <c r="J110" i="13" s="1"/>
  <c r="BK208" i="13"/>
  <c r="J208" i="13" s="1"/>
  <c r="J109" i="13" s="1"/>
  <c r="BK192" i="13"/>
  <c r="J192" i="13" s="1"/>
  <c r="J108" i="13" s="1"/>
  <c r="R175" i="13"/>
  <c r="T175" i="13"/>
  <c r="P175" i="13"/>
  <c r="BK175" i="13"/>
  <c r="J175" i="13" s="1"/>
  <c r="J107" i="13" s="1"/>
  <c r="R171" i="13"/>
  <c r="BK171" i="13"/>
  <c r="J171" i="13" s="1"/>
  <c r="J106" i="13" s="1"/>
  <c r="BK161" i="13"/>
  <c r="J161" i="13" s="1"/>
  <c r="J102" i="13" s="1"/>
  <c r="BK155" i="13"/>
  <c r="J155" i="13" s="1"/>
  <c r="J101" i="13" s="1"/>
  <c r="BK149" i="13"/>
  <c r="J149" i="13" s="1"/>
  <c r="J99" i="13" s="1"/>
  <c r="J34" i="13"/>
  <c r="AW96" i="11" s="1"/>
  <c r="F35" i="13"/>
  <c r="BB96" i="11" s="1"/>
  <c r="F36" i="13"/>
  <c r="BC96" i="11" s="1"/>
  <c r="F37" i="13"/>
  <c r="BD96" i="11" s="1"/>
  <c r="E85" i="13"/>
  <c r="P211" i="12"/>
  <c r="BK206" i="12"/>
  <c r="J206" i="12" s="1"/>
  <c r="J109" i="12" s="1"/>
  <c r="BK203" i="12"/>
  <c r="J203" i="12" s="1"/>
  <c r="J108" i="12" s="1"/>
  <c r="BK185" i="12"/>
  <c r="J185" i="12" s="1"/>
  <c r="J106" i="12" s="1"/>
  <c r="BK175" i="12"/>
  <c r="J175" i="12" s="1"/>
  <c r="J105" i="12" s="1"/>
  <c r="BK167" i="12"/>
  <c r="J167" i="12" s="1"/>
  <c r="J104" i="12" s="1"/>
  <c r="R167" i="12"/>
  <c r="BK159" i="12"/>
  <c r="J159" i="12" s="1"/>
  <c r="J101" i="12" s="1"/>
  <c r="BK152" i="12"/>
  <c r="J152" i="12" s="1"/>
  <c r="J100" i="12" s="1"/>
  <c r="BK141" i="12"/>
  <c r="J141" i="12" s="1"/>
  <c r="J99" i="12" s="1"/>
  <c r="F34" i="12"/>
  <c r="BA95" i="11" s="1"/>
  <c r="F35" i="12"/>
  <c r="BB95" i="11" s="1"/>
  <c r="BK137" i="12"/>
  <c r="J137" i="12" s="1"/>
  <c r="J98" i="12" s="1"/>
  <c r="J34" i="12"/>
  <c r="AW95" i="11" s="1"/>
  <c r="F36" i="12"/>
  <c r="BC95" i="11" s="1"/>
  <c r="F37" i="12"/>
  <c r="BD95" i="11" s="1"/>
  <c r="F132" i="12"/>
  <c r="E85" i="12"/>
  <c r="J222" i="12"/>
  <c r="J114" i="12" s="1"/>
  <c r="BK221" i="12"/>
  <c r="J221" i="12" s="1"/>
  <c r="J113" i="12" s="1"/>
  <c r="F33" i="13"/>
  <c r="AZ96" i="11" s="1"/>
  <c r="J33" i="13"/>
  <c r="AV96" i="11" s="1"/>
  <c r="J328" i="13"/>
  <c r="J124" i="13" s="1"/>
  <c r="BK327" i="13"/>
  <c r="J327" i="13" s="1"/>
  <c r="J123" i="13" s="1"/>
  <c r="J33" i="12"/>
  <c r="AV95" i="11" s="1"/>
  <c r="F33" i="12"/>
  <c r="AZ95" i="11" s="1"/>
  <c r="J147" i="13"/>
  <c r="J98" i="13" s="1"/>
  <c r="P327" i="13"/>
  <c r="J169" i="13"/>
  <c r="J105" i="13" s="1"/>
  <c r="F34" i="13"/>
  <c r="BA96" i="11" s="1"/>
  <c r="J139" i="13"/>
  <c r="F142" i="13"/>
  <c r="T166" i="12" l="1"/>
  <c r="P146" i="13"/>
  <c r="T146" i="13"/>
  <c r="T168" i="13"/>
  <c r="R168" i="13"/>
  <c r="R145" i="13" s="1"/>
  <c r="R166" i="12"/>
  <c r="P166" i="12"/>
  <c r="P136" i="12"/>
  <c r="R136" i="12"/>
  <c r="BK166" i="12"/>
  <c r="J166" i="12" s="1"/>
  <c r="J103" i="12" s="1"/>
  <c r="P168" i="13"/>
  <c r="P145" i="13" s="1"/>
  <c r="AU96" i="11" s="1"/>
  <c r="T145" i="13"/>
  <c r="BK168" i="13"/>
  <c r="J168" i="13" s="1"/>
  <c r="J104" i="13" s="1"/>
  <c r="AT96" i="11"/>
  <c r="BB94" i="11"/>
  <c r="AX94" i="11" s="1"/>
  <c r="BC94" i="11"/>
  <c r="W32" i="11" s="1"/>
  <c r="BK146" i="13"/>
  <c r="J146" i="13" s="1"/>
  <c r="J97" i="13" s="1"/>
  <c r="BD94" i="11"/>
  <c r="W33" i="11" s="1"/>
  <c r="P135" i="12"/>
  <c r="AU95" i="11" s="1"/>
  <c r="T135" i="12"/>
  <c r="BA94" i="11"/>
  <c r="AW94" i="11" s="1"/>
  <c r="AK30" i="11" s="1"/>
  <c r="BK136" i="12"/>
  <c r="AT95" i="11"/>
  <c r="AZ94" i="11"/>
  <c r="R135" i="12" l="1"/>
  <c r="AY94" i="11"/>
  <c r="BK145" i="13"/>
  <c r="J145" i="13" s="1"/>
  <c r="J96" i="13" s="1"/>
  <c r="AU94" i="11"/>
  <c r="W31" i="11"/>
  <c r="BK135" i="12"/>
  <c r="J135" i="12" s="1"/>
  <c r="J96" i="12" s="1"/>
  <c r="W30" i="11"/>
  <c r="J136" i="12"/>
  <c r="J97" i="12" s="1"/>
  <c r="AV94" i="11"/>
  <c r="W29" i="11"/>
  <c r="J30" i="13" l="1"/>
  <c r="C13" i="4" s="1"/>
  <c r="J30" i="12"/>
  <c r="C12" i="4" s="1"/>
  <c r="AK29" i="11"/>
  <c r="AT94" i="11"/>
  <c r="AG96" i="11" l="1"/>
  <c r="AN96" i="11" s="1"/>
  <c r="J39" i="13"/>
  <c r="AG95" i="11"/>
  <c r="J39" i="12"/>
  <c r="AG94" i="11" l="1"/>
  <c r="AK26" i="11" s="1"/>
  <c r="AK35" i="11" s="1"/>
  <c r="AN95" i="11"/>
  <c r="AN94" i="11" l="1"/>
  <c r="J177" i="9"/>
  <c r="J174" i="9"/>
  <c r="I174" i="9"/>
  <c r="F174" i="9"/>
  <c r="J173" i="9"/>
  <c r="I173" i="9"/>
  <c r="F173" i="9"/>
  <c r="J172" i="9"/>
  <c r="I172" i="9"/>
  <c r="F172" i="9"/>
  <c r="J171" i="9"/>
  <c r="I171" i="9"/>
  <c r="F171" i="9"/>
  <c r="J168" i="9"/>
  <c r="I168" i="9"/>
  <c r="F168" i="9"/>
  <c r="J167" i="9"/>
  <c r="I167" i="9"/>
  <c r="F167" i="9"/>
  <c r="J166" i="9"/>
  <c r="I166" i="9"/>
  <c r="F166" i="9"/>
  <c r="J165" i="9"/>
  <c r="I165" i="9"/>
  <c r="F165" i="9"/>
  <c r="J164" i="9"/>
  <c r="I164" i="9"/>
  <c r="F164" i="9"/>
  <c r="J163" i="9"/>
  <c r="I163" i="9"/>
  <c r="F163" i="9"/>
  <c r="J162" i="9"/>
  <c r="I162" i="9"/>
  <c r="F162" i="9"/>
  <c r="J161" i="9"/>
  <c r="I161" i="9"/>
  <c r="F161" i="9"/>
  <c r="J160" i="9"/>
  <c r="I160" i="9"/>
  <c r="F160" i="9"/>
  <c r="J159" i="9"/>
  <c r="I159" i="9"/>
  <c r="F159" i="9"/>
  <c r="J158" i="9"/>
  <c r="I158" i="9"/>
  <c r="F158" i="9"/>
  <c r="J157" i="9"/>
  <c r="I157" i="9"/>
  <c r="F157" i="9"/>
  <c r="J155" i="9"/>
  <c r="I155" i="9"/>
  <c r="F155" i="9"/>
  <c r="J154" i="9"/>
  <c r="I154" i="9"/>
  <c r="F154" i="9"/>
  <c r="J152" i="9"/>
  <c r="I152" i="9"/>
  <c r="F152" i="9"/>
  <c r="J151" i="9"/>
  <c r="I151" i="9"/>
  <c r="F151" i="9"/>
  <c r="J149" i="9"/>
  <c r="I149" i="9"/>
  <c r="F149" i="9"/>
  <c r="J148" i="9"/>
  <c r="I148" i="9"/>
  <c r="F148" i="9"/>
  <c r="J146" i="9"/>
  <c r="I146" i="9"/>
  <c r="F146" i="9"/>
  <c r="J144" i="9"/>
  <c r="I144" i="9"/>
  <c r="F144" i="9"/>
  <c r="J143" i="9"/>
  <c r="I143" i="9"/>
  <c r="F143" i="9"/>
  <c r="J141" i="9"/>
  <c r="I141" i="9"/>
  <c r="F141" i="9"/>
  <c r="J139" i="9"/>
  <c r="I139" i="9"/>
  <c r="F139" i="9"/>
  <c r="J137" i="9"/>
  <c r="I137" i="9"/>
  <c r="F137" i="9"/>
  <c r="J135" i="9"/>
  <c r="I135" i="9"/>
  <c r="F135" i="9"/>
  <c r="J134" i="9"/>
  <c r="I134" i="9"/>
  <c r="F134" i="9"/>
  <c r="J132" i="9"/>
  <c r="I132" i="9"/>
  <c r="F132" i="9"/>
  <c r="J131" i="9"/>
  <c r="I131" i="9"/>
  <c r="F131" i="9"/>
  <c r="J130" i="9"/>
  <c r="I130" i="9"/>
  <c r="F130" i="9"/>
  <c r="J129" i="9"/>
  <c r="I129" i="9"/>
  <c r="F129" i="9"/>
  <c r="J128" i="9"/>
  <c r="I128" i="9"/>
  <c r="F128" i="9"/>
  <c r="J127" i="9"/>
  <c r="I127" i="9"/>
  <c r="F127" i="9"/>
  <c r="J126" i="9"/>
  <c r="I126" i="9"/>
  <c r="F126" i="9"/>
  <c r="J125" i="9"/>
  <c r="I125" i="9"/>
  <c r="F125" i="9"/>
  <c r="J124" i="9"/>
  <c r="I124" i="9"/>
  <c r="F124" i="9"/>
  <c r="J123" i="9"/>
  <c r="I123" i="9"/>
  <c r="F123" i="9"/>
  <c r="J122" i="9"/>
  <c r="I122" i="9"/>
  <c r="F122" i="9"/>
  <c r="J120" i="9"/>
  <c r="I120" i="9"/>
  <c r="F120" i="9"/>
  <c r="J119" i="9"/>
  <c r="I119" i="9"/>
  <c r="F119" i="9"/>
  <c r="J118" i="9"/>
  <c r="I118" i="9"/>
  <c r="F118" i="9"/>
  <c r="J117" i="9"/>
  <c r="I117" i="9"/>
  <c r="F117" i="9"/>
  <c r="J116" i="9"/>
  <c r="I116" i="9"/>
  <c r="F116" i="9"/>
  <c r="J115" i="9"/>
  <c r="I115" i="9"/>
  <c r="F115" i="9"/>
  <c r="J114" i="9"/>
  <c r="I114" i="9"/>
  <c r="F114" i="9"/>
  <c r="J113" i="9"/>
  <c r="I113" i="9"/>
  <c r="F113" i="9"/>
  <c r="J112" i="9"/>
  <c r="I112" i="9"/>
  <c r="F112" i="9"/>
  <c r="J111" i="9"/>
  <c r="I111" i="9"/>
  <c r="F111" i="9"/>
  <c r="J109" i="9"/>
  <c r="I109" i="9"/>
  <c r="F109" i="9"/>
  <c r="J107" i="9"/>
  <c r="I107" i="9"/>
  <c r="F107" i="9"/>
  <c r="J105" i="9"/>
  <c r="I105" i="9"/>
  <c r="F105" i="9"/>
  <c r="J103" i="9"/>
  <c r="I103" i="9"/>
  <c r="F103" i="9"/>
  <c r="J102" i="9"/>
  <c r="I102" i="9"/>
  <c r="F102" i="9"/>
  <c r="J101" i="9"/>
  <c r="I101" i="9"/>
  <c r="F101" i="9"/>
  <c r="J100" i="9"/>
  <c r="I100" i="9"/>
  <c r="F100" i="9"/>
  <c r="J99" i="9"/>
  <c r="I99" i="9"/>
  <c r="F99" i="9"/>
  <c r="J98" i="9"/>
  <c r="I98" i="9"/>
  <c r="F98" i="9"/>
  <c r="J97" i="9"/>
  <c r="I97" i="9"/>
  <c r="F97" i="9"/>
  <c r="J95" i="9"/>
  <c r="I95" i="9"/>
  <c r="F95" i="9"/>
  <c r="J93" i="9"/>
  <c r="I93" i="9"/>
  <c r="F93" i="9"/>
  <c r="J92" i="9"/>
  <c r="I92" i="9"/>
  <c r="F92" i="9"/>
  <c r="J90" i="9"/>
  <c r="I90" i="9"/>
  <c r="F90" i="9"/>
  <c r="J89" i="9"/>
  <c r="I89" i="9"/>
  <c r="F89" i="9"/>
  <c r="J87" i="9"/>
  <c r="I87" i="9"/>
  <c r="F87" i="9"/>
  <c r="J85" i="9"/>
  <c r="I85" i="9"/>
  <c r="F85" i="9"/>
  <c r="J84" i="9"/>
  <c r="I84" i="9"/>
  <c r="F84" i="9"/>
  <c r="J83" i="9"/>
  <c r="I83" i="9"/>
  <c r="F83" i="9"/>
  <c r="J82" i="9"/>
  <c r="I82" i="9"/>
  <c r="F82" i="9"/>
  <c r="J81" i="9"/>
  <c r="I81" i="9"/>
  <c r="F81" i="9"/>
  <c r="J80" i="9"/>
  <c r="I80" i="9"/>
  <c r="F80" i="9"/>
  <c r="J78" i="9"/>
  <c r="I78" i="9"/>
  <c r="F78" i="9"/>
  <c r="J77" i="9"/>
  <c r="I77" i="9"/>
  <c r="F77" i="9"/>
  <c r="J76" i="9"/>
  <c r="I76" i="9"/>
  <c r="F76" i="9"/>
  <c r="J73" i="9"/>
  <c r="I73" i="9"/>
  <c r="F73" i="9"/>
  <c r="J71" i="9"/>
  <c r="I71" i="9"/>
  <c r="F71" i="9"/>
  <c r="J69" i="9"/>
  <c r="I69" i="9"/>
  <c r="F69" i="9"/>
  <c r="J68" i="9"/>
  <c r="I68" i="9"/>
  <c r="F68" i="9"/>
  <c r="J67" i="9"/>
  <c r="I67" i="9"/>
  <c r="F67" i="9"/>
  <c r="J66" i="9"/>
  <c r="I66" i="9"/>
  <c r="F66" i="9"/>
  <c r="J65" i="9"/>
  <c r="I65" i="9"/>
  <c r="F65" i="9"/>
  <c r="J64" i="9"/>
  <c r="I64" i="9"/>
  <c r="F64" i="9"/>
  <c r="J63" i="9"/>
  <c r="I63" i="9"/>
  <c r="F63" i="9"/>
  <c r="J62" i="9"/>
  <c r="I62" i="9"/>
  <c r="F62" i="9"/>
  <c r="J61" i="9"/>
  <c r="I61" i="9"/>
  <c r="F61" i="9"/>
  <c r="J60" i="9"/>
  <c r="I60" i="9"/>
  <c r="F60" i="9"/>
  <c r="J59" i="9"/>
  <c r="I59" i="9"/>
  <c r="F59" i="9"/>
  <c r="J57" i="9"/>
  <c r="I57" i="9"/>
  <c r="F57" i="9"/>
  <c r="J53" i="9"/>
  <c r="I53" i="9"/>
  <c r="F53" i="9"/>
  <c r="J52" i="9"/>
  <c r="I52" i="9"/>
  <c r="F52" i="9"/>
  <c r="J51" i="9"/>
  <c r="I51" i="9"/>
  <c r="F51" i="9"/>
  <c r="J49" i="9"/>
  <c r="I49" i="9"/>
  <c r="F49" i="9"/>
  <c r="J48" i="9"/>
  <c r="I48" i="9"/>
  <c r="F48" i="9"/>
  <c r="J47" i="9"/>
  <c r="I47" i="9"/>
  <c r="F47" i="9"/>
  <c r="J46" i="9"/>
  <c r="I46" i="9"/>
  <c r="F46" i="9"/>
  <c r="J45" i="9"/>
  <c r="I45" i="9"/>
  <c r="F45" i="9"/>
  <c r="J44" i="9"/>
  <c r="I44" i="9"/>
  <c r="F44" i="9"/>
  <c r="J43" i="9"/>
  <c r="I43" i="9"/>
  <c r="F43" i="9"/>
  <c r="J42" i="9"/>
  <c r="I42" i="9"/>
  <c r="F42" i="9"/>
  <c r="J41" i="9"/>
  <c r="I41" i="9"/>
  <c r="F41" i="9"/>
  <c r="J40" i="9"/>
  <c r="I40" i="9"/>
  <c r="F40" i="9"/>
  <c r="J39" i="9"/>
  <c r="I39" i="9"/>
  <c r="F39" i="9"/>
  <c r="J37" i="9"/>
  <c r="I37" i="9"/>
  <c r="F37" i="9"/>
  <c r="J35" i="9"/>
  <c r="I35" i="9"/>
  <c r="F35" i="9"/>
  <c r="J33" i="9"/>
  <c r="I33" i="9"/>
  <c r="F33" i="9"/>
  <c r="J31" i="9"/>
  <c r="I31" i="9"/>
  <c r="F31" i="9"/>
  <c r="J28" i="9"/>
  <c r="I28" i="9"/>
  <c r="F28" i="9"/>
  <c r="J27" i="9"/>
  <c r="I27" i="9"/>
  <c r="F27" i="9"/>
  <c r="J23" i="9"/>
  <c r="I23" i="9"/>
  <c r="F23" i="9"/>
  <c r="I22" i="9"/>
  <c r="J19" i="9"/>
  <c r="I19" i="9"/>
  <c r="F19" i="9"/>
  <c r="J18" i="9"/>
  <c r="I18" i="9"/>
  <c r="F18" i="9"/>
  <c r="J17" i="9"/>
  <c r="I17" i="9"/>
  <c r="F17" i="9"/>
  <c r="J16" i="9"/>
  <c r="I16" i="9"/>
  <c r="F16" i="9"/>
  <c r="J15" i="9"/>
  <c r="I15" i="9"/>
  <c r="F15" i="9"/>
  <c r="J14" i="9"/>
  <c r="I14" i="9"/>
  <c r="F14" i="9"/>
  <c r="J13" i="9"/>
  <c r="I13" i="9"/>
  <c r="F13" i="9"/>
  <c r="J12" i="9"/>
  <c r="I12" i="9"/>
  <c r="F12" i="9"/>
  <c r="J11" i="9"/>
  <c r="I11" i="9"/>
  <c r="F11" i="9"/>
  <c r="J10" i="9"/>
  <c r="I10" i="9"/>
  <c r="F10" i="9"/>
  <c r="J9" i="9"/>
  <c r="I9" i="9"/>
  <c r="F9" i="9"/>
  <c r="B30" i="8"/>
  <c r="C30" i="8" s="1"/>
  <c r="C14" i="8"/>
  <c r="C13" i="8"/>
  <c r="C15" i="8" s="1"/>
  <c r="I176" i="9" l="1"/>
  <c r="C41" i="8" s="1"/>
  <c r="F176" i="9"/>
  <c r="B41" i="8" s="1"/>
  <c r="I178" i="9"/>
  <c r="C38" i="8" s="1"/>
  <c r="K15" i="9"/>
  <c r="K53" i="9"/>
  <c r="K78" i="9"/>
  <c r="K67" i="9"/>
  <c r="K68" i="9"/>
  <c r="K62" i="9"/>
  <c r="K119" i="9"/>
  <c r="K92" i="9"/>
  <c r="K93" i="9"/>
  <c r="K40" i="9"/>
  <c r="K47" i="9"/>
  <c r="K41" i="9"/>
  <c r="K31" i="9"/>
  <c r="K114" i="9"/>
  <c r="K18" i="9"/>
  <c r="K174" i="9"/>
  <c r="K127" i="9"/>
  <c r="K167" i="9"/>
  <c r="K132" i="9"/>
  <c r="K143" i="9"/>
  <c r="K57" i="9"/>
  <c r="K85" i="9"/>
  <c r="K161" i="9"/>
  <c r="K27" i="9"/>
  <c r="K49" i="9"/>
  <c r="K102" i="9"/>
  <c r="K116" i="9"/>
  <c r="K123" i="9"/>
  <c r="K99" i="9"/>
  <c r="K95" i="9"/>
  <c r="K129" i="9"/>
  <c r="K51" i="9"/>
  <c r="K73" i="9"/>
  <c r="K103" i="9"/>
  <c r="K124" i="9"/>
  <c r="K130" i="9"/>
  <c r="K126" i="9"/>
  <c r="K120" i="9"/>
  <c r="K134" i="9"/>
  <c r="K144" i="9"/>
  <c r="K152" i="9"/>
  <c r="K158" i="9"/>
  <c r="K64" i="9"/>
  <c r="K71" i="9"/>
  <c r="K137" i="9"/>
  <c r="K89" i="9"/>
  <c r="K112" i="9"/>
  <c r="K151" i="9"/>
  <c r="K9" i="9"/>
  <c r="K16" i="9"/>
  <c r="K42" i="9"/>
  <c r="K122" i="9"/>
  <c r="K135" i="9"/>
  <c r="K146" i="9"/>
  <c r="K37" i="9"/>
  <c r="K59" i="9"/>
  <c r="K65" i="9"/>
  <c r="K111" i="9"/>
  <c r="K149" i="9"/>
  <c r="K13" i="9"/>
  <c r="K44" i="9"/>
  <c r="K33" i="9"/>
  <c r="K10" i="9"/>
  <c r="K52" i="9"/>
  <c r="K66" i="9"/>
  <c r="K118" i="9"/>
  <c r="K125" i="9"/>
  <c r="K141" i="9"/>
  <c r="K164" i="9"/>
  <c r="K14" i="9"/>
  <c r="K45" i="9"/>
  <c r="K83" i="9"/>
  <c r="K105" i="9"/>
  <c r="K165" i="9"/>
  <c r="K173" i="9"/>
  <c r="K160" i="9"/>
  <c r="K63" i="9"/>
  <c r="K11" i="9"/>
  <c r="K87" i="9"/>
  <c r="K97" i="9"/>
  <c r="K162" i="9"/>
  <c r="K39" i="9"/>
  <c r="K82" i="9"/>
  <c r="K172" i="9"/>
  <c r="I175" i="9"/>
  <c r="C43" i="8" s="1"/>
  <c r="K113" i="9"/>
  <c r="K131" i="9"/>
  <c r="I169" i="9"/>
  <c r="C42" i="8" s="1"/>
  <c r="K159" i="9"/>
  <c r="K84" i="9"/>
  <c r="K107" i="9"/>
  <c r="K48" i="9"/>
  <c r="K115" i="9"/>
  <c r="K128" i="9"/>
  <c r="K168" i="9"/>
  <c r="K12" i="9"/>
  <c r="K19" i="9"/>
  <c r="K28" i="9"/>
  <c r="K81" i="9"/>
  <c r="K163" i="9"/>
  <c r="K171" i="9"/>
  <c r="K154" i="9"/>
  <c r="K43" i="9"/>
  <c r="K80" i="9"/>
  <c r="K101" i="9"/>
  <c r="K109" i="9"/>
  <c r="K166" i="9"/>
  <c r="K155" i="9"/>
  <c r="F175" i="9"/>
  <c r="B43" i="8" s="1"/>
  <c r="I24" i="9"/>
  <c r="K148" i="9"/>
  <c r="K23" i="9"/>
  <c r="I54" i="9"/>
  <c r="C40" i="8" s="1"/>
  <c r="K46" i="9"/>
  <c r="K76" i="9"/>
  <c r="K90" i="9"/>
  <c r="K98" i="9"/>
  <c r="K117" i="9"/>
  <c r="K100" i="9"/>
  <c r="I20" i="9"/>
  <c r="C36" i="8" s="1"/>
  <c r="K77" i="9"/>
  <c r="K139" i="9"/>
  <c r="F169" i="9"/>
  <c r="B42" i="8" s="1"/>
  <c r="K69" i="9"/>
  <c r="K17" i="9"/>
  <c r="K35" i="9"/>
  <c r="F20" i="9"/>
  <c r="B36" i="8" s="1"/>
  <c r="F54" i="9"/>
  <c r="B40" i="8" s="1"/>
  <c r="K157" i="9"/>
  <c r="O7" i="9"/>
  <c r="O8" i="9" s="1"/>
  <c r="O9" i="9" s="1"/>
  <c r="F177" i="9" s="1"/>
  <c r="K177" i="9" s="1"/>
  <c r="K60" i="9"/>
  <c r="K61" i="9"/>
  <c r="F29" i="9"/>
  <c r="B39" i="8" s="1"/>
  <c r="I29" i="9"/>
  <c r="C39" i="8" s="1"/>
  <c r="K178" i="9" l="1"/>
  <c r="K176" i="9"/>
  <c r="F178" i="9"/>
  <c r="K29" i="9"/>
  <c r="C10" i="8"/>
  <c r="K175" i="9"/>
  <c r="K20" i="9"/>
  <c r="K54" i="9"/>
  <c r="C37" i="8"/>
  <c r="K169" i="9"/>
  <c r="E22" i="9" l="1"/>
  <c r="J22" i="9" s="1"/>
  <c r="B38" i="8"/>
  <c r="C9" i="8"/>
  <c r="C12" i="8" s="1"/>
  <c r="F22" i="9" l="1"/>
  <c r="F24" i="9" s="1"/>
  <c r="B37" i="8" s="1"/>
  <c r="K22" i="9"/>
  <c r="K24" i="9" s="1"/>
  <c r="B7" i="8"/>
  <c r="C8" i="8" l="1"/>
  <c r="C11" i="8" s="1"/>
  <c r="C16" i="8" s="1"/>
  <c r="B8" i="8"/>
  <c r="C23" i="8" l="1"/>
  <c r="C24" i="8"/>
  <c r="B11" i="8"/>
  <c r="C19" i="8" l="1"/>
  <c r="B16" i="8"/>
  <c r="C25" i="8"/>
  <c r="C17" i="8" l="1"/>
  <c r="C18" i="8"/>
  <c r="C20" i="8" l="1"/>
  <c r="C26" i="8" s="1"/>
  <c r="J83" i="6"/>
  <c r="J80" i="6"/>
  <c r="I80" i="6"/>
  <c r="F80" i="6"/>
  <c r="J79" i="6"/>
  <c r="I79" i="6"/>
  <c r="F79" i="6"/>
  <c r="J78" i="6"/>
  <c r="I78" i="6"/>
  <c r="F78" i="6"/>
  <c r="J77" i="6"/>
  <c r="I77" i="6"/>
  <c r="F77" i="6"/>
  <c r="J76" i="6"/>
  <c r="I76" i="6"/>
  <c r="F76" i="6"/>
  <c r="J75" i="6"/>
  <c r="F75" i="6"/>
  <c r="J74" i="6"/>
  <c r="I74" i="6"/>
  <c r="F74" i="6"/>
  <c r="K74" i="6" s="1"/>
  <c r="J73" i="6"/>
  <c r="I73" i="6"/>
  <c r="F73" i="6"/>
  <c r="J72" i="6"/>
  <c r="I72" i="6"/>
  <c r="F72" i="6"/>
  <c r="J71" i="6"/>
  <c r="I71" i="6"/>
  <c r="F71" i="6"/>
  <c r="J68" i="6"/>
  <c r="I68" i="6"/>
  <c r="F68" i="6"/>
  <c r="J66" i="6"/>
  <c r="I66" i="6"/>
  <c r="F66" i="6"/>
  <c r="J65" i="6"/>
  <c r="I65" i="6"/>
  <c r="F65" i="6"/>
  <c r="J63" i="6"/>
  <c r="I63" i="6"/>
  <c r="F63" i="6"/>
  <c r="J61" i="6"/>
  <c r="I61" i="6"/>
  <c r="F61" i="6"/>
  <c r="J59" i="6"/>
  <c r="I59" i="6"/>
  <c r="F59" i="6"/>
  <c r="J57" i="6"/>
  <c r="I57" i="6"/>
  <c r="F57" i="6"/>
  <c r="J56" i="6"/>
  <c r="I56" i="6"/>
  <c r="F56" i="6"/>
  <c r="J55" i="6"/>
  <c r="I55" i="6"/>
  <c r="F55" i="6"/>
  <c r="J52" i="6"/>
  <c r="I52" i="6"/>
  <c r="F52" i="6"/>
  <c r="J49" i="6"/>
  <c r="I49" i="6"/>
  <c r="F49" i="6"/>
  <c r="J46" i="6"/>
  <c r="I46" i="6"/>
  <c r="F46" i="6"/>
  <c r="J45" i="6"/>
  <c r="I45" i="6"/>
  <c r="F45" i="6"/>
  <c r="K45" i="6" s="1"/>
  <c r="J44" i="6"/>
  <c r="I44" i="6"/>
  <c r="F44" i="6"/>
  <c r="J42" i="6"/>
  <c r="I42" i="6"/>
  <c r="F42" i="6"/>
  <c r="J40" i="6"/>
  <c r="I40" i="6"/>
  <c r="F40" i="6"/>
  <c r="J38" i="6"/>
  <c r="I38" i="6"/>
  <c r="F38" i="6"/>
  <c r="K38" i="6" s="1"/>
  <c r="J36" i="6"/>
  <c r="I36" i="6"/>
  <c r="F36" i="6"/>
  <c r="J35" i="6"/>
  <c r="I35" i="6"/>
  <c r="F35" i="6"/>
  <c r="J34" i="6"/>
  <c r="I34" i="6"/>
  <c r="F34" i="6"/>
  <c r="K34" i="6" s="1"/>
  <c r="J33" i="6"/>
  <c r="I33" i="6"/>
  <c r="F33" i="6"/>
  <c r="J31" i="6"/>
  <c r="I31" i="6"/>
  <c r="F31" i="6"/>
  <c r="J30" i="6"/>
  <c r="I30" i="6"/>
  <c r="F30" i="6"/>
  <c r="J28" i="6"/>
  <c r="I28" i="6"/>
  <c r="F28" i="6"/>
  <c r="J27" i="6"/>
  <c r="I27" i="6"/>
  <c r="F27" i="6"/>
  <c r="J26" i="6"/>
  <c r="I26" i="6"/>
  <c r="F26" i="6"/>
  <c r="J25" i="6"/>
  <c r="I25" i="6"/>
  <c r="F25" i="6"/>
  <c r="J24" i="6"/>
  <c r="I24" i="6"/>
  <c r="F24" i="6"/>
  <c r="J23" i="6"/>
  <c r="I23" i="6"/>
  <c r="F23" i="6"/>
  <c r="J21" i="6"/>
  <c r="I21" i="6"/>
  <c r="F21" i="6"/>
  <c r="J20" i="6"/>
  <c r="I20" i="6"/>
  <c r="F20" i="6"/>
  <c r="J17" i="6"/>
  <c r="I17" i="6"/>
  <c r="F17" i="6"/>
  <c r="J16" i="6"/>
  <c r="I16" i="6"/>
  <c r="F16" i="6"/>
  <c r="J15" i="6"/>
  <c r="I15" i="6"/>
  <c r="F15" i="6"/>
  <c r="J14" i="6"/>
  <c r="I14" i="6"/>
  <c r="F14" i="6"/>
  <c r="J11" i="6"/>
  <c r="I11" i="6"/>
  <c r="F11" i="6"/>
  <c r="B30" i="5"/>
  <c r="C30" i="5" s="1"/>
  <c r="C14" i="5"/>
  <c r="C13" i="5"/>
  <c r="B7" i="5"/>
  <c r="K78" i="6" l="1"/>
  <c r="K35" i="6"/>
  <c r="K20" i="6"/>
  <c r="K68" i="6"/>
  <c r="K57" i="6"/>
  <c r="K55" i="6"/>
  <c r="K36" i="6"/>
  <c r="K23" i="6"/>
  <c r="C15" i="5"/>
  <c r="K52" i="6"/>
  <c r="K30" i="6"/>
  <c r="K65" i="6"/>
  <c r="K40" i="6"/>
  <c r="K75" i="6"/>
  <c r="K27" i="6"/>
  <c r="I12" i="6"/>
  <c r="C37" i="5" s="1"/>
  <c r="I84" i="6"/>
  <c r="F12" i="6"/>
  <c r="B37" i="5" s="1"/>
  <c r="O2" i="6"/>
  <c r="K31" i="6"/>
  <c r="K66" i="6"/>
  <c r="F82" i="6"/>
  <c r="B38" i="5" s="1"/>
  <c r="I82" i="6"/>
  <c r="C38" i="5" s="1"/>
  <c r="K49" i="6"/>
  <c r="K44" i="6"/>
  <c r="K46" i="6"/>
  <c r="K80" i="6"/>
  <c r="K28" i="6"/>
  <c r="K25" i="6"/>
  <c r="K56" i="6"/>
  <c r="K63" i="6"/>
  <c r="K21" i="6"/>
  <c r="K24" i="6"/>
  <c r="K33" i="6"/>
  <c r="K72" i="6"/>
  <c r="K15" i="6"/>
  <c r="K16" i="6"/>
  <c r="K61" i="6"/>
  <c r="K17" i="6"/>
  <c r="K59" i="6"/>
  <c r="K77" i="6"/>
  <c r="K42" i="6"/>
  <c r="K73" i="6"/>
  <c r="I69" i="6"/>
  <c r="C39" i="5" s="1"/>
  <c r="K76" i="6"/>
  <c r="I81" i="6"/>
  <c r="C40" i="5" s="1"/>
  <c r="K79" i="6"/>
  <c r="K26" i="6"/>
  <c r="F81" i="6"/>
  <c r="B40" i="5" s="1"/>
  <c r="B29" i="8"/>
  <c r="C29" i="8" s="1"/>
  <c r="C28" i="8"/>
  <c r="K11" i="6"/>
  <c r="K71" i="6"/>
  <c r="F69" i="6"/>
  <c r="B39" i="5" s="1"/>
  <c r="K14" i="6"/>
  <c r="C8" i="5"/>
  <c r="B8" i="5"/>
  <c r="C33" i="8" l="1"/>
  <c r="C14" i="4"/>
  <c r="K82" i="6"/>
  <c r="K69" i="6"/>
  <c r="F83" i="6"/>
  <c r="K83" i="6" s="1"/>
  <c r="K84" i="6" s="1"/>
  <c r="K81" i="6"/>
  <c r="C34" i="8"/>
  <c r="C31" i="8"/>
  <c r="C10" i="5"/>
  <c r="C36" i="5"/>
  <c r="K12" i="6"/>
  <c r="B11" i="5"/>
  <c r="F84" i="6" l="1"/>
  <c r="B36" i="5" s="1"/>
  <c r="B16" i="5"/>
  <c r="C9" i="5" l="1"/>
  <c r="C12" i="5" s="1"/>
  <c r="C11" i="5" l="1"/>
  <c r="C16" i="5" s="1"/>
  <c r="C19" i="5" l="1"/>
  <c r="C24" i="5"/>
  <c r="C23" i="5"/>
  <c r="C17" i="5"/>
  <c r="C18" i="5"/>
  <c r="C20" i="5" l="1"/>
  <c r="C26" i="5" s="1"/>
  <c r="C25" i="5"/>
  <c r="B29" i="5" l="1"/>
  <c r="C29" i="5" s="1"/>
  <c r="C28" i="5"/>
  <c r="C15" i="4" s="1"/>
  <c r="C18" i="4" s="1"/>
  <c r="C31" i="5" l="1"/>
  <c r="C33" i="5"/>
  <c r="C34" i="5"/>
</calcChain>
</file>

<file path=xl/sharedStrings.xml><?xml version="1.0" encoding="utf-8"?>
<sst xmlns="http://schemas.openxmlformats.org/spreadsheetml/2006/main" count="5335" uniqueCount="1265">
  <si>
    <t>Export Komplet</t>
  </si>
  <si>
    <t/>
  </si>
  <si>
    <t>2.0</t>
  </si>
  <si>
    <t>False</t>
  </si>
  <si>
    <t>{b4e7622b-a3d7-45b9-b634-e4576e9ea02c}</t>
  </si>
  <si>
    <t>0,01</t>
  </si>
  <si>
    <t>21</t>
  </si>
  <si>
    <t>12</t>
  </si>
  <si>
    <t>REKAPITULACE STAVBY</t>
  </si>
  <si>
    <t>v ---  níže se nacházejí doplnkové a pomocné údaje k sestavám  --- v</t>
  </si>
  <si>
    <t>0,001</t>
  </si>
  <si>
    <t>Kód:</t>
  </si>
  <si>
    <t>20241029</t>
  </si>
  <si>
    <t>Stavba:</t>
  </si>
  <si>
    <t>KSO:</t>
  </si>
  <si>
    <t>CC-CZ:</t>
  </si>
  <si>
    <t>Místo:</t>
  </si>
  <si>
    <t>Třeboň</t>
  </si>
  <si>
    <t>Datum:</t>
  </si>
  <si>
    <t>Zadavatel:</t>
  </si>
  <si>
    <t>IČ:</t>
  </si>
  <si>
    <t>25179896</t>
  </si>
  <si>
    <t>DIČ:</t>
  </si>
  <si>
    <t>CZ25179896</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</si>
  <si>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</si>
  <si>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</si>
  <si>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</si>
  <si>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</si>
  <si>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</si>
  <si>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</si>
  <si>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</si>
  <si>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</si>
  <si>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</si>
  <si>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</si>
  <si>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</si>
  <si>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</si>
  <si>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</si>
  <si>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</si>
  <si>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</si>
  <si>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</si>
  <si>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</si>
  <si>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</si>
  <si>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</si>
  <si>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</si>
  <si>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</si>
  <si>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</si>
  <si>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</si>
  <si>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</si>
  <si>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</si>
  <si>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</si>
  <si>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</si>
  <si>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</si>
  <si>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</si>
  <si>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</si>
  <si>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</si>
  <si>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</si>
  <si>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</si>
  <si>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</si>
  <si>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</si>
  <si>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</si>
  <si>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</si>
  <si>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</si>
  <si>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</si>
  <si>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</si>
  <si>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</si>
  <si>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</si>
  <si>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</si>
  <si>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</si>
  <si>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</si>
  <si>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</si>
  <si>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</si>
  <si>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</si>
  <si>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</si>
  <si>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Přesunutí pokladny do místosti  A201</t>
  </si>
  <si>
    <t>STA</t>
  </si>
  <si>
    <t>1</t>
  </si>
  <si>
    <t>{201bf573-66ae-4665-b07c-37f8ee60ef3a}</t>
  </si>
  <si>
    <t>2</t>
  </si>
  <si>
    <t>SO 02</t>
  </si>
  <si>
    <t>Rezervační a přijímací kancelář</t>
  </si>
  <si>
    <t>{92ccbd46-977f-4c4c-a6e4-4f64baf7d8b4}</t>
  </si>
  <si>
    <t>KRYCÍ LIST SOUPISU PRACÍ</t>
  </si>
  <si>
    <t>Objekt:</t>
  </si>
  <si>
    <t>SO 01 - Přesunutí pokladny do místosti  A201</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</si>
  <si>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</si>
  <si>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</si>
  <si>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</si>
  <si>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</si>
  <si>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</si>
  <si>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</si>
  <si>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</si>
  <si>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</si>
  <si>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</si>
  <si>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</si>
  <si>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</si>
  <si>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</si>
  <si>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   </t>
  </si>
  <si>
    <t xml:space="preserve">    722 - Zdravotechnika - vnitřní vodovod   </t>
  </si>
  <si>
    <t xml:space="preserve">    725 - Zdravotechnika - zařizovací předměty   </t>
  </si>
  <si>
    <t xml:space="preserve">    741 - Elektroinstalace - silnoproud</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</si>
  <si>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</si>
  <si>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</si>
  <si>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</si>
  <si>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</si>
  <si>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</si>
  <si>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</si>
  <si>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</si>
  <si>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</si>
  <si>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</si>
  <si>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</si>
  <si>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</si>
  <si>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</si>
  <si>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</si>
  <si>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</si>
  <si>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</si>
  <si>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</si>
  <si>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</si>
  <si>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</si>
  <si>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</si>
  <si>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</si>
  <si>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</si>
  <si>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</si>
  <si>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</si>
  <si>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</si>
  <si>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</si>
  <si>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</si>
  <si>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</si>
  <si>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317142442</t>
  </si>
  <si>
    <t>Překlad nenosný pórobetonový š 150 mm v do 250 mm na tenkovrstvou maltu dl přes 1000 do 1250 mm</t>
  </si>
  <si>
    <t>kus</t>
  </si>
  <si>
    <t>4</t>
  </si>
  <si>
    <t>943998007</t>
  </si>
  <si>
    <t>342272245</t>
  </si>
  <si>
    <t>Příčka z pórobetonových hladkých tvárnic na tenkovrstvou maltu tl 150 mm</t>
  </si>
  <si>
    <t>m2</t>
  </si>
  <si>
    <t>1551178046</t>
  </si>
  <si>
    <t>342291131</t>
  </si>
  <si>
    <t>Ukotvení příček k betonovým konstrukcím plochými kotvami</t>
  </si>
  <si>
    <t>m</t>
  </si>
  <si>
    <t>89391749</t>
  </si>
  <si>
    <t>6</t>
  </si>
  <si>
    <t>Úpravy povrchů, podlahy a osazování výplní</t>
  </si>
  <si>
    <t>612142001</t>
  </si>
  <si>
    <t>Pletivo sklovláknité vnitřních stěn vtlačené do tmelu</t>
  </si>
  <si>
    <t>-1206844416</t>
  </si>
  <si>
    <t>5</t>
  </si>
  <si>
    <t>612311131</t>
  </si>
  <si>
    <t>Vápenný štuk vnitřních stěn tloušťky do 3 mm</t>
  </si>
  <si>
    <t>27391775</t>
  </si>
  <si>
    <t>612325121</t>
  </si>
  <si>
    <t>Vápenocementová štuková omítka rýh ve stěnách š do 150 mm</t>
  </si>
  <si>
    <t>-436070048</t>
  </si>
  <si>
    <t>7</t>
  </si>
  <si>
    <t>612325223</t>
  </si>
  <si>
    <t>Vápenocementová štuková omítka malých ploch přes 0,25 do 1 m2 na stěnách</t>
  </si>
  <si>
    <t>1722034855</t>
  </si>
  <si>
    <t>8</t>
  </si>
  <si>
    <t>612325302</t>
  </si>
  <si>
    <t>Vápenocementová štuková omítka ostění nebo nadpraží</t>
  </si>
  <si>
    <t>-1335833110</t>
  </si>
  <si>
    <t>9</t>
  </si>
  <si>
    <t>619991001</t>
  </si>
  <si>
    <t>Zakrytí podlahy fólií</t>
  </si>
  <si>
    <t>957567371</t>
  </si>
  <si>
    <t>10</t>
  </si>
  <si>
    <t>619991005</t>
  </si>
  <si>
    <t>Zakrytí stěny fólií</t>
  </si>
  <si>
    <t>1498854613</t>
  </si>
  <si>
    <t>11</t>
  </si>
  <si>
    <t>631312141</t>
  </si>
  <si>
    <t>Doplnění rýh v dosavadních mazaninách betonem prostým</t>
  </si>
  <si>
    <t>m3</t>
  </si>
  <si>
    <t>-1415220195</t>
  </si>
  <si>
    <t>642942111</t>
  </si>
  <si>
    <t>Osazování zárubní nebo rámů dveřních kovových do 2,5 m2 na MC</t>
  </si>
  <si>
    <t>1178024172</t>
  </si>
  <si>
    <t>13</t>
  </si>
  <si>
    <t>M</t>
  </si>
  <si>
    <t>55331487</t>
  </si>
  <si>
    <t>zárubeň jednokřídlá ocelová pro zdění tl stěny 110-150mm rozměru 800/1970, 2100mm</t>
  </si>
  <si>
    <t>-1728308164</t>
  </si>
  <si>
    <t>Ostatní konstrukce a práce, bourání</t>
  </si>
  <si>
    <t>14</t>
  </si>
  <si>
    <t>952901111</t>
  </si>
  <si>
    <t>Vyčištění budov bytové a občanské výstavby při výšce podlaží do 4 m</t>
  </si>
  <si>
    <t>-679875906</t>
  </si>
  <si>
    <t>15</t>
  </si>
  <si>
    <t>953942859</t>
  </si>
  <si>
    <t>Osazování protipožárních dvířek do instlační šachty 300x300 mm</t>
  </si>
  <si>
    <t>2034727868</t>
  </si>
  <si>
    <t>16</t>
  </si>
  <si>
    <t>1000000</t>
  </si>
  <si>
    <t>Protipožární dvířka do instalační šachty 300x300 mm</t>
  </si>
  <si>
    <t>-689528196</t>
  </si>
  <si>
    <t>17</t>
  </si>
  <si>
    <t>971052341</t>
  </si>
  <si>
    <t>Vybourání nebo prorážení otvorů v ŽB příčkách a zdech pl do 0,09 m2 tl do 300 mm</t>
  </si>
  <si>
    <t>2051997097</t>
  </si>
  <si>
    <t>18</t>
  </si>
  <si>
    <t>974042534</t>
  </si>
  <si>
    <t>Vysekání rýh v dlažbě betonové nebo jiné monolitické hl do 50 mm š do 150 mm</t>
  </si>
  <si>
    <t>-1937863772</t>
  </si>
  <si>
    <t>19</t>
  </si>
  <si>
    <t>977131110</t>
  </si>
  <si>
    <t>Vrty příklepovými vrtáky D do 16 mm do cihelného zdiva nebo prostého betonu</t>
  </si>
  <si>
    <t>-657779398</t>
  </si>
  <si>
    <t>997</t>
  </si>
  <si>
    <t>Přesun sutě</t>
  </si>
  <si>
    <t>20</t>
  </si>
  <si>
    <t>997013211</t>
  </si>
  <si>
    <t>Vnitrostaveništní doprava suti a vybouraných hmot pro budovy v do 6 m ručně</t>
  </si>
  <si>
    <t>t</t>
  </si>
  <si>
    <t>5606404</t>
  </si>
  <si>
    <t>997013501</t>
  </si>
  <si>
    <t>Odvoz suti a vybouraných hmot na skládku nebo meziskládku do 1 km se složením</t>
  </si>
  <si>
    <t>-276210361</t>
  </si>
  <si>
    <t>22</t>
  </si>
  <si>
    <t>997013509</t>
  </si>
  <si>
    <t>Příplatek k odvozu suti a vybouraných hmot na skládku ZKD 1 km přes 1 km</t>
  </si>
  <si>
    <t>-1606494361</t>
  </si>
  <si>
    <t>23</t>
  </si>
  <si>
    <t>997013609</t>
  </si>
  <si>
    <t>Poplatek za uložení na skládce (skládkovné) stavebního odpadu ze směsí nebo oddělených frakcí betonu, cihel a keramických výrobků kód odpadu 17 01 07</t>
  </si>
  <si>
    <t>1253039832</t>
  </si>
  <si>
    <t>998</t>
  </si>
  <si>
    <t>Přesun hmot</t>
  </si>
  <si>
    <t>24</t>
  </si>
  <si>
    <t>998018001</t>
  </si>
  <si>
    <t>Přesun hmot pro budovy ruční pro budovy v do 6 m</t>
  </si>
  <si>
    <t>-453124741</t>
  </si>
  <si>
    <t>PSV</t>
  </si>
  <si>
    <t>Práce a dodávky PSV</t>
  </si>
  <si>
    <t>721</t>
  </si>
  <si>
    <t xml:space="preserve">Zdravotechnika - vnitřní kanalizace   </t>
  </si>
  <si>
    <t>25</t>
  </si>
  <si>
    <t>721171913</t>
  </si>
  <si>
    <t>Potrubí z PP propojení potrubí DN 50</t>
  </si>
  <si>
    <t>638298581</t>
  </si>
  <si>
    <t>26</t>
  </si>
  <si>
    <t>721174042</t>
  </si>
  <si>
    <t>Potrubí kanalizační z PP připojovací DN 40</t>
  </si>
  <si>
    <t>235712404</t>
  </si>
  <si>
    <t>27</t>
  </si>
  <si>
    <t>721194104</t>
  </si>
  <si>
    <t>Vyvedení a upevnění odpadních výpustek DN 40</t>
  </si>
  <si>
    <t>-1414623228</t>
  </si>
  <si>
    <t>28</t>
  </si>
  <si>
    <t>721290111</t>
  </si>
  <si>
    <t>Zkouška těsnosti potrubí kanalizace vodou do DN 125</t>
  </si>
  <si>
    <t>soub</t>
  </si>
  <si>
    <t>-374124326</t>
  </si>
  <si>
    <t>29</t>
  </si>
  <si>
    <t>721900001</t>
  </si>
  <si>
    <t xml:space="preserve">Sekání drážek a protupů pro nové ZTI rozvody bez stavebního vyspravení, odvozu a likvidace sutě   </t>
  </si>
  <si>
    <t>253830841</t>
  </si>
  <si>
    <t>30</t>
  </si>
  <si>
    <t>721900002</t>
  </si>
  <si>
    <t>Zednické přípomoce ZTI</t>
  </si>
  <si>
    <t>%</t>
  </si>
  <si>
    <t>-1049986689</t>
  </si>
  <si>
    <t>31</t>
  </si>
  <si>
    <t>998721101</t>
  </si>
  <si>
    <t>Přesun hmot tonážní pro vnitřní kanalizace v objektech v do 6 m</t>
  </si>
  <si>
    <t>-1746986173</t>
  </si>
  <si>
    <t>722</t>
  </si>
  <si>
    <t xml:space="preserve">Zdravotechnika - vnitřní vodovod   </t>
  </si>
  <si>
    <t>32</t>
  </si>
  <si>
    <t>722131931</t>
  </si>
  <si>
    <t>Potrubí vodovodní, propojení potrubí do DN 15</t>
  </si>
  <si>
    <t>1017283658</t>
  </si>
  <si>
    <t>33</t>
  </si>
  <si>
    <t>722175002</t>
  </si>
  <si>
    <t>Potrubí vodovodní plastové PP-RCT svar polyfúze D 20x2,8 mm</t>
  </si>
  <si>
    <t>1178310298</t>
  </si>
  <si>
    <t>34</t>
  </si>
  <si>
    <t>722179191</t>
  </si>
  <si>
    <t>Příplatek k rozvodu vody z plastů za malý rozsah prací na zakázce do 20 m</t>
  </si>
  <si>
    <t>-1832781813</t>
  </si>
  <si>
    <t>35</t>
  </si>
  <si>
    <t>722181211</t>
  </si>
  <si>
    <t>Ochrana vodovodního potrubí přilepenými termoizolačními trubicemi z PE tl do 6 mm DN do 22 mm</t>
  </si>
  <si>
    <t>648182827</t>
  </si>
  <si>
    <t>36</t>
  </si>
  <si>
    <t>722190401</t>
  </si>
  <si>
    <t>Vyvedení a upevnění výpustku do DN 25</t>
  </si>
  <si>
    <t>-635586055</t>
  </si>
  <si>
    <t>37</t>
  </si>
  <si>
    <t>722190901</t>
  </si>
  <si>
    <t>Uzavření nebo otevření vodovodního potrubí při opravách</t>
  </si>
  <si>
    <t>284718436</t>
  </si>
  <si>
    <t>38</t>
  </si>
  <si>
    <t>722220152</t>
  </si>
  <si>
    <t>Nástěnka závitová plastová PPR PN 20 DN 20 x G 1/2"</t>
  </si>
  <si>
    <t>-1380319765</t>
  </si>
  <si>
    <t>39</t>
  </si>
  <si>
    <t>722290226</t>
  </si>
  <si>
    <t>Zkouška těsnosti vodovodního potrubí do DN 50</t>
  </si>
  <si>
    <t>-1487692977</t>
  </si>
  <si>
    <t>40</t>
  </si>
  <si>
    <t>998722101</t>
  </si>
  <si>
    <t>Přesun hmot tonážní pro vnitřní vodovod v objektech v do 6 m</t>
  </si>
  <si>
    <t>-6551922</t>
  </si>
  <si>
    <t>725</t>
  </si>
  <si>
    <t xml:space="preserve">Zdravotechnika - zařizovací předměty   </t>
  </si>
  <si>
    <t>41</t>
  </si>
  <si>
    <t>725210821</t>
  </si>
  <si>
    <t>Demontáž umyvadel bez výtokových armatur</t>
  </si>
  <si>
    <t>-1324213481</t>
  </si>
  <si>
    <t>42</t>
  </si>
  <si>
    <t>725219102</t>
  </si>
  <si>
    <t>Montáž umyvadla se skříňkou připevněného na šrouby do zdiva</t>
  </si>
  <si>
    <t>1264929721</t>
  </si>
  <si>
    <t>43</t>
  </si>
  <si>
    <t>64211005</t>
  </si>
  <si>
    <t>Skříňka s umyvadlem Jika Lyra Plus Viva 55 cm s otvorem pro baterii ( skříňka s dvířky ) obj.č.LYRAVIVA55D</t>
  </si>
  <si>
    <t>-354700262</t>
  </si>
  <si>
    <t>44</t>
  </si>
  <si>
    <t>725819202</t>
  </si>
  <si>
    <t>Montáž ventilů rohových G 1/2"</t>
  </si>
  <si>
    <t>2099122753</t>
  </si>
  <si>
    <t>45</t>
  </si>
  <si>
    <t>551456580</t>
  </si>
  <si>
    <t>Rohový ventil bez filtru SCHELL G 1/2" x 3/8" obj.č. TT1159</t>
  </si>
  <si>
    <t>-1119112237</t>
  </si>
  <si>
    <t>46</t>
  </si>
  <si>
    <t>725820801</t>
  </si>
  <si>
    <t>Demontáž baterie nástěnné do G 3 / 4</t>
  </si>
  <si>
    <t>464757833</t>
  </si>
  <si>
    <t>47</t>
  </si>
  <si>
    <t>725829131</t>
  </si>
  <si>
    <t>Montáž baterie umyvadlové stojánkové G 1/2 ostatní typ</t>
  </si>
  <si>
    <t>-1712759175</t>
  </si>
  <si>
    <t>48</t>
  </si>
  <si>
    <t>551440060</t>
  </si>
  <si>
    <t>Baterie umyvadlová stojánková páková Novaservis TITANIA 92096 s otočným ramínkem délky 150mm</t>
  </si>
  <si>
    <t>-149651301</t>
  </si>
  <si>
    <t>49</t>
  </si>
  <si>
    <t>725859101</t>
  </si>
  <si>
    <t>Montáž ventilů odpadních do DN 32 pro zařizovací předměty</t>
  </si>
  <si>
    <t>1689450345</t>
  </si>
  <si>
    <t>50</t>
  </si>
  <si>
    <t>551601250</t>
  </si>
  <si>
    <t>Odpadná umyvadlový ventil systém Klick Klack 5/4" Plast Brno EUVCR02 obj.č. TT0402</t>
  </si>
  <si>
    <t>1145141488</t>
  </si>
  <si>
    <t>51</t>
  </si>
  <si>
    <t>725860811</t>
  </si>
  <si>
    <t>Demontáž uzávěrů zápachu jednoduchých</t>
  </si>
  <si>
    <t>-2007904033</t>
  </si>
  <si>
    <t>52</t>
  </si>
  <si>
    <t>725869101</t>
  </si>
  <si>
    <t>Montáž zápachových uzávěrek umyvadlových do DN 40</t>
  </si>
  <si>
    <t>1002501386</t>
  </si>
  <si>
    <t>53</t>
  </si>
  <si>
    <t>551613140</t>
  </si>
  <si>
    <t>Umyvadlový sifon Plast Brno EM0534 - celoplastový sifon DN 40 s převlečnou matkou 5/4". obj.č. VI64541</t>
  </si>
  <si>
    <t>3595915</t>
  </si>
  <si>
    <t>54</t>
  </si>
  <si>
    <t>998725101</t>
  </si>
  <si>
    <t>Přesun hmot tonážní pro zařizovací předměty v objektech v do 6 m</t>
  </si>
  <si>
    <t>2071985275</t>
  </si>
  <si>
    <t>741</t>
  </si>
  <si>
    <t>Elektroinstalace - silnoproud</t>
  </si>
  <si>
    <t>55</t>
  </si>
  <si>
    <t>741000001</t>
  </si>
  <si>
    <t>Elektroinstalace viz. samostatný rozpočet</t>
  </si>
  <si>
    <t>-1548390033</t>
  </si>
  <si>
    <t>56</t>
  </si>
  <si>
    <t>741000002</t>
  </si>
  <si>
    <t>Zednické přípomoce EI</t>
  </si>
  <si>
    <t>-1074402088</t>
  </si>
  <si>
    <t>766</t>
  </si>
  <si>
    <t>Konstrukce truhlářské</t>
  </si>
  <si>
    <t>57</t>
  </si>
  <si>
    <t>766660001</t>
  </si>
  <si>
    <t>Montáž dveřních křídel otvíravých jednokřídlových š do 0,8 m do ocelové zárubně</t>
  </si>
  <si>
    <t>-29458269</t>
  </si>
  <si>
    <t>58</t>
  </si>
  <si>
    <t>998766201</t>
  </si>
  <si>
    <t>Přesun hmot procentní pro kce truhlářské v objektech v do 6 m</t>
  </si>
  <si>
    <t>1721804018</t>
  </si>
  <si>
    <t>767</t>
  </si>
  <si>
    <t>Konstrukce zámečnické</t>
  </si>
  <si>
    <t>59</t>
  </si>
  <si>
    <t>767000001</t>
  </si>
  <si>
    <t>Přesunutí trezoru</t>
  </si>
  <si>
    <t>1172274683</t>
  </si>
  <si>
    <t>60</t>
  </si>
  <si>
    <t>767662110</t>
  </si>
  <si>
    <t>Montáž mříží pevných šroubovaných</t>
  </si>
  <si>
    <t>-670620597</t>
  </si>
  <si>
    <t>61</t>
  </si>
  <si>
    <t>54912001</t>
  </si>
  <si>
    <t>mříž pro stavební otvory pevná</t>
  </si>
  <si>
    <t>-1353280929</t>
  </si>
  <si>
    <t>62</t>
  </si>
  <si>
    <t>998767201</t>
  </si>
  <si>
    <t>Přesun hmot procentní pro zámečnické konstrukce v objektech v do 6 m</t>
  </si>
  <si>
    <t>518247089</t>
  </si>
  <si>
    <t>776</t>
  </si>
  <si>
    <t>Podlahy povlakové</t>
  </si>
  <si>
    <t>63</t>
  </si>
  <si>
    <t>776201811</t>
  </si>
  <si>
    <t>Demontáž lepených povlakových podlah bez podložky ručně</t>
  </si>
  <si>
    <t>297692463</t>
  </si>
  <si>
    <t>64</t>
  </si>
  <si>
    <t>776201913</t>
  </si>
  <si>
    <t>Oprava podlah výměnou podlahového povlaku pl přes 1 do 2 m2</t>
  </si>
  <si>
    <t>1986793567</t>
  </si>
  <si>
    <t>65</t>
  </si>
  <si>
    <t>998776201</t>
  </si>
  <si>
    <t>Přesun hmot procentní pro podlahy povlakové v objektech v do 6 m</t>
  </si>
  <si>
    <t>1659655776</t>
  </si>
  <si>
    <t>783</t>
  </si>
  <si>
    <t>Dokončovací práce - nátěry</t>
  </si>
  <si>
    <t>66</t>
  </si>
  <si>
    <t>783314101</t>
  </si>
  <si>
    <t>Základní jednonásobný syntetický nátěr zámečnických konstrukcí</t>
  </si>
  <si>
    <t>-1254093440</t>
  </si>
  <si>
    <t>67</t>
  </si>
  <si>
    <t>783317101</t>
  </si>
  <si>
    <t>Krycí jednonásobný syntetický standardní nátěr zámečnických konstrukcí</t>
  </si>
  <si>
    <t>-1802753659</t>
  </si>
  <si>
    <t>784</t>
  </si>
  <si>
    <t>Dokončovací práce - malby a tapety</t>
  </si>
  <si>
    <t>68</t>
  </si>
  <si>
    <t>784181101</t>
  </si>
  <si>
    <t>Základní akrylátová jednonásobná bezbarvá penetrace podkladu v místnostech v do 3,80 m</t>
  </si>
  <si>
    <t>1756455422</t>
  </si>
  <si>
    <t>69</t>
  </si>
  <si>
    <t>784221101</t>
  </si>
  <si>
    <t>Dvojnásobné bílé malby ze směsí za sucha dobře otěruvzdorných v místnostech do 3,80 m</t>
  </si>
  <si>
    <t>-1857094747</t>
  </si>
  <si>
    <t>VRN</t>
  </si>
  <si>
    <t>Vedlejší rozpočtové náklady</t>
  </si>
  <si>
    <t>VRN3</t>
  </si>
  <si>
    <t>Zařízení staveniště</t>
  </si>
  <si>
    <t>70</t>
  </si>
  <si>
    <t>030001000</t>
  </si>
  <si>
    <t>1024</t>
  </si>
  <si>
    <t>262751813</t>
  </si>
  <si>
    <t>VRN7</t>
  </si>
  <si>
    <t>Provozní vlivy</t>
  </si>
  <si>
    <t>71</t>
  </si>
  <si>
    <t>070001000</t>
  </si>
  <si>
    <t>-1343628393</t>
  </si>
  <si>
    <t>SO 02 - Rezervační a přijímací kancelář</t>
  </si>
  <si>
    <t xml:space="preserve">    4 - Vodorovné konstrukce</t>
  </si>
  <si>
    <t xml:space="preserve">    712 - Povlakové krytiny</t>
  </si>
  <si>
    <t xml:space="preserve">    713 - Izolace tepelné</t>
  </si>
  <si>
    <t xml:space="preserve">    733 - Ústřední vytápění - rozvodné potrubí   </t>
  </si>
  <si>
    <t xml:space="preserve">    734 - Ústřední vytápění - armatury   </t>
  </si>
  <si>
    <t xml:space="preserve">    735 - Ústřední vytápění - otopná tělesa   </t>
  </si>
  <si>
    <t xml:space="preserve">    751 - Vzduchotechnika</t>
  </si>
  <si>
    <t xml:space="preserve">    761 - Konstrukce prosvětlovací</t>
  </si>
  <si>
    <t xml:space="preserve">    763 - Konstrukce suché výstavby</t>
  </si>
  <si>
    <t xml:space="preserve">    786 - Dokončovací práce - čalounické úpravy</t>
  </si>
  <si>
    <t>283616294</t>
  </si>
  <si>
    <t>Vodorovné konstrukce</t>
  </si>
  <si>
    <t>411121221</t>
  </si>
  <si>
    <t>Montáž prefabrikovaných ŽB stropů ze stropních desek dl do 900 mm</t>
  </si>
  <si>
    <t>1003401938</t>
  </si>
  <si>
    <t>59341112</t>
  </si>
  <si>
    <t>deska stropní plná PZD 890x340x70mm</t>
  </si>
  <si>
    <t>382683892</t>
  </si>
  <si>
    <t>612325417</t>
  </si>
  <si>
    <t>Oprava vnitřní vápenocementové hladké omítky tl do 20 mm stěn v rozsahu plochy přes 10 do 30 % s celoplošným přeštukováním tl do 3 mm</t>
  </si>
  <si>
    <t>2130519281</t>
  </si>
  <si>
    <t>1467761642</t>
  </si>
  <si>
    <t>-1048444711</t>
  </si>
  <si>
    <t>962031013</t>
  </si>
  <si>
    <t>Bourání příček nebo přizdívek z cihel děrovaných tl přes 100 do 150 mm</t>
  </si>
  <si>
    <t>841954291</t>
  </si>
  <si>
    <t>968072455</t>
  </si>
  <si>
    <t>Vybourání kovových dveřních zárubní pl do 2 m2</t>
  </si>
  <si>
    <t>-729237968</t>
  </si>
  <si>
    <t>977151123</t>
  </si>
  <si>
    <t>Jádrové vrty diamantovými korunkami do stavebních materiálů D přes 130 do 150 mm</t>
  </si>
  <si>
    <t>1161033020</t>
  </si>
  <si>
    <t>978059541</t>
  </si>
  <si>
    <t>Odsekání a odebrání obkladů stěn z vnitřních obkládaček plochy přes 1 m2</t>
  </si>
  <si>
    <t>-946594796</t>
  </si>
  <si>
    <t>280298568</t>
  </si>
  <si>
    <t>-453751474</t>
  </si>
  <si>
    <t>1638815058</t>
  </si>
  <si>
    <t>-1383070461</t>
  </si>
  <si>
    <t>-1357575963</t>
  </si>
  <si>
    <t>712</t>
  </si>
  <si>
    <t>Povlakové krytiny</t>
  </si>
  <si>
    <t>712000001</t>
  </si>
  <si>
    <t>Oprava PVC folie střechy -  instalační šachta na třeše 100x100x100 cm</t>
  </si>
  <si>
    <t>150748023</t>
  </si>
  <si>
    <t>713</t>
  </si>
  <si>
    <t>Izolace tepelné</t>
  </si>
  <si>
    <t>713131243</t>
  </si>
  <si>
    <t>Montáž izolace tepelné stěn lepením celoplošně v kombinaci s mechanickým kotvením rohoží, pásů, dílců, desek tl přes 140 do 200 mm</t>
  </si>
  <si>
    <t>44110061</t>
  </si>
  <si>
    <t>28375987</t>
  </si>
  <si>
    <t>deska EPS 100 fasádní λ=0,037 tl 200mm</t>
  </si>
  <si>
    <t>1253154352</t>
  </si>
  <si>
    <t>998713311</t>
  </si>
  <si>
    <t>Přesun hmot procentní pro izolace tepelné ruční v objektech v do 6 m</t>
  </si>
  <si>
    <t>1341080819</t>
  </si>
  <si>
    <t>721140903</t>
  </si>
  <si>
    <t>Napojení na stávající litinový dešťový svod DN 100 pro kanlizařní potrubí od VZT jednotek do DN 40</t>
  </si>
  <si>
    <t>367851403</t>
  </si>
  <si>
    <t>721140905</t>
  </si>
  <si>
    <t>Napojení na stávající litinový dešťový svod DN 100 pro kanalizační potrubí do DN 50</t>
  </si>
  <si>
    <t>277600095</t>
  </si>
  <si>
    <t>721170972</t>
  </si>
  <si>
    <t>Potrubí z PVC zaslepení trub DN 50</t>
  </si>
  <si>
    <t>1562771711</t>
  </si>
  <si>
    <t>721171803</t>
  </si>
  <si>
    <t>Demontáž potrubí z PVC do D 75</t>
  </si>
  <si>
    <t>-1380205439</t>
  </si>
  <si>
    <t>721174041</t>
  </si>
  <si>
    <t>Potrubí kanalizační z PP připojovací DN 32</t>
  </si>
  <si>
    <t>2140225669</t>
  </si>
  <si>
    <t>-1094969842</t>
  </si>
  <si>
    <t>721174043</t>
  </si>
  <si>
    <t>Potrubí kanalizační z PP připojovací DN 50</t>
  </si>
  <si>
    <t>1036357853</t>
  </si>
  <si>
    <t>1326997228</t>
  </si>
  <si>
    <t>721194105</t>
  </si>
  <si>
    <t>Vyvedení a upevnění odpadních výpustek DN 50</t>
  </si>
  <si>
    <t>-293137960</t>
  </si>
  <si>
    <t>721212005</t>
  </si>
  <si>
    <t>Připojení klima jednotky na kanalizační rozvod</t>
  </si>
  <si>
    <t>1518817067</t>
  </si>
  <si>
    <t>721236515</t>
  </si>
  <si>
    <t>Montáž kondenzační zápachové uzávěrky DN 32</t>
  </si>
  <si>
    <t>637801619</t>
  </si>
  <si>
    <t>551618100</t>
  </si>
  <si>
    <t>Zápachová uzávěrka pro odvod kondeznátu DN 32/40 AKS4</t>
  </si>
  <si>
    <t>801601685</t>
  </si>
  <si>
    <t>-333258032</t>
  </si>
  <si>
    <t>526403087</t>
  </si>
  <si>
    <t>Zednické přípomoce ZTI a ÚT</t>
  </si>
  <si>
    <t>-71253639</t>
  </si>
  <si>
    <t>-1687777523</t>
  </si>
  <si>
    <t>722130801</t>
  </si>
  <si>
    <t>Demontáž potrubí ocelové pozinkované závitové do DN 25</t>
  </si>
  <si>
    <t>1871924253</t>
  </si>
  <si>
    <t>722131912</t>
  </si>
  <si>
    <t>Potrubí vodovodní vsazení odbočky do potrubí do DN 20</t>
  </si>
  <si>
    <t>-1029250064</t>
  </si>
  <si>
    <t>722131932</t>
  </si>
  <si>
    <t>Potrubí vodovodní zaslepení potrubí do DN 20</t>
  </si>
  <si>
    <t>2061608851</t>
  </si>
  <si>
    <t>-1495932737</t>
  </si>
  <si>
    <t>Příplatek k rozvodu vody z plastů za malý rozsah prací na zakázce do 30 m</t>
  </si>
  <si>
    <t>784986489</t>
  </si>
  <si>
    <t>-2078864121</t>
  </si>
  <si>
    <t>722181812</t>
  </si>
  <si>
    <t>Demontáž plstěných pásů z trub do D 50</t>
  </si>
  <si>
    <t>-1206068652</t>
  </si>
  <si>
    <t>1993112811</t>
  </si>
  <si>
    <t>561709858</t>
  </si>
  <si>
    <t>42372888</t>
  </si>
  <si>
    <t>722232043</t>
  </si>
  <si>
    <t>Kohout kulový přímý G 1/2" PN 42 do 185°C vnitřní závit</t>
  </si>
  <si>
    <t>698378771</t>
  </si>
  <si>
    <t>722239101</t>
  </si>
  <si>
    <t>Montáž armatur vodovodních se dvěma závity G 1/2"</t>
  </si>
  <si>
    <t>-1154344306</t>
  </si>
  <si>
    <t>-2055234537</t>
  </si>
  <si>
    <t>734261233</t>
  </si>
  <si>
    <t>Šroubení přímé, rohové mosazné VE4300 G 1/2" s plochým těsněním, vnější/vnitřní závit TIEME</t>
  </si>
  <si>
    <t>-1846052380</t>
  </si>
  <si>
    <t>-1572091442</t>
  </si>
  <si>
    <t>2051951843</t>
  </si>
  <si>
    <t>7252191021</t>
  </si>
  <si>
    <t>Montáž umyvadla připevněného na šrouby do zdiva</t>
  </si>
  <si>
    <t>1878581119</t>
  </si>
  <si>
    <t>642110050</t>
  </si>
  <si>
    <t>Umyvadlo Jika LYRA Plus 55 x 45cm s otvorem pro baterii, barva bílá, obj.č. H8143820001041</t>
  </si>
  <si>
    <t>1352867136</t>
  </si>
  <si>
    <t>725319111</t>
  </si>
  <si>
    <t>Připojení dřezů na kanalizační výustek včetně montáže příslušné zápachové uzávěrky</t>
  </si>
  <si>
    <t>-198292926</t>
  </si>
  <si>
    <t>-1105228899</t>
  </si>
  <si>
    <t>-566956926</t>
  </si>
  <si>
    <t>1691430865</t>
  </si>
  <si>
    <t>725829111</t>
  </si>
  <si>
    <t>Montáž baterie stojánkové dřezové  G 1/2</t>
  </si>
  <si>
    <t>983940604</t>
  </si>
  <si>
    <t>551439870</t>
  </si>
  <si>
    <t>Baterie dřezová stojánková páková Novaservis TITANIA 92091 s otočným ramínkem délky 200mm</t>
  </si>
  <si>
    <t>-1148187234</t>
  </si>
  <si>
    <t>-377553694</t>
  </si>
  <si>
    <t>-1851254634</t>
  </si>
  <si>
    <t>1905448754</t>
  </si>
  <si>
    <t>-137229631</t>
  </si>
  <si>
    <t>-2014864414</t>
  </si>
  <si>
    <t>1818400392</t>
  </si>
  <si>
    <t>164947417</t>
  </si>
  <si>
    <t>-975029142</t>
  </si>
  <si>
    <t>POZN01</t>
  </si>
  <si>
    <t>Dřez kuchyňský - součást dodávky kuchyňské linky včetně osazení dřezu do pracovní desky</t>
  </si>
  <si>
    <t>-1161535189</t>
  </si>
  <si>
    <t>733</t>
  </si>
  <si>
    <t xml:space="preserve">Ústřední vytápění - rozvodné potrubí   </t>
  </si>
  <si>
    <t>733110806</t>
  </si>
  <si>
    <t>Demontáž potrubí ocelového závitového do DN 32</t>
  </si>
  <si>
    <t>-2136971932</t>
  </si>
  <si>
    <t>733191924</t>
  </si>
  <si>
    <t>Napojení na potrubí ocelové závitové do DN 20</t>
  </si>
  <si>
    <t>844878223</t>
  </si>
  <si>
    <t>733222302</t>
  </si>
  <si>
    <t>Potrubí měděné polotvrdé spojované lisováním D 15x1 mm</t>
  </si>
  <si>
    <t>1128587276</t>
  </si>
  <si>
    <t>72</t>
  </si>
  <si>
    <t>733222303</t>
  </si>
  <si>
    <t>Potrubí měděné polotvrdé spojované lisováním D 18x1 mm</t>
  </si>
  <si>
    <t>-1988664607</t>
  </si>
  <si>
    <t>73</t>
  </si>
  <si>
    <t>733224222</t>
  </si>
  <si>
    <t>Příplatek k potrubí měděnému za zhotovení přípojky z trubek měděných D 15x1 mm</t>
  </si>
  <si>
    <t>-141898085</t>
  </si>
  <si>
    <t>74</t>
  </si>
  <si>
    <t>733291101</t>
  </si>
  <si>
    <t>Zkouška těsnosti potrubí měděné do D 35x1,5</t>
  </si>
  <si>
    <t>610817435</t>
  </si>
  <si>
    <t>75</t>
  </si>
  <si>
    <t>998733101</t>
  </si>
  <si>
    <t>Přesun hmot tonážní pro rozvody potrubí v objektech v do 6 m</t>
  </si>
  <si>
    <t>-817905738</t>
  </si>
  <si>
    <t>734</t>
  </si>
  <si>
    <t xml:space="preserve">Ústřední vytápění - armatury   </t>
  </si>
  <si>
    <t>76</t>
  </si>
  <si>
    <t>734200821</t>
  </si>
  <si>
    <t>Demontáž armatury závitové se dvěma závity do G 1/2</t>
  </si>
  <si>
    <t>106858349</t>
  </si>
  <si>
    <t>77</t>
  </si>
  <si>
    <t>734209113</t>
  </si>
  <si>
    <t>Montáž armatury závitové s dvěma závity G 1/2</t>
  </si>
  <si>
    <t>-819833277</t>
  </si>
  <si>
    <t>78</t>
  </si>
  <si>
    <t>642861054</t>
  </si>
  <si>
    <t>Termostatická hlavice Danfoss RAE 5054 - s připojením CLICK - zápatkové upevnění obj.č. VE5054</t>
  </si>
  <si>
    <t>82904293</t>
  </si>
  <si>
    <t>79</t>
  </si>
  <si>
    <t>551212170</t>
  </si>
  <si>
    <t>Termostatický radiátorový ventil, Danfoss provedení přímé,rohové G 1/2" se zápatkovým upevněním pro termostatickou hlavici obj.č VD1512</t>
  </si>
  <si>
    <t>850867461</t>
  </si>
  <si>
    <t>80</t>
  </si>
  <si>
    <t>551212180</t>
  </si>
  <si>
    <t>Radiátorové uzavíratelné regulační šroubení G 1/2" provedení přímé,rohové GEOS obj.č. VE36124</t>
  </si>
  <si>
    <t>-1497661335</t>
  </si>
  <si>
    <t>81</t>
  </si>
  <si>
    <t>998734101</t>
  </si>
  <si>
    <t>Přesun hmot tonážní pro armatury v objektech v do 6 m</t>
  </si>
  <si>
    <t>2143643099</t>
  </si>
  <si>
    <t>735</t>
  </si>
  <si>
    <t xml:space="preserve">Ústřední vytápění - otopná tělesa   </t>
  </si>
  <si>
    <t>82</t>
  </si>
  <si>
    <t>735151577.KRD</t>
  </si>
  <si>
    <t>1308228397</t>
  </si>
  <si>
    <t>83</t>
  </si>
  <si>
    <t>735151821</t>
  </si>
  <si>
    <t>Demontáž otopného tělesa panelového dvouřadého délka do 1500 mm pro zpětnou montáž</t>
  </si>
  <si>
    <t>566024742</t>
  </si>
  <si>
    <t>84</t>
  </si>
  <si>
    <t>735159210</t>
  </si>
  <si>
    <t>Montáž otopných těles</t>
  </si>
  <si>
    <t>1163469015</t>
  </si>
  <si>
    <t>85</t>
  </si>
  <si>
    <t>735800001</t>
  </si>
  <si>
    <t>Demontáž a zpětnou montáž stávajících těles pro stavební práce v místnostech 03, 02</t>
  </si>
  <si>
    <t>1007409760</t>
  </si>
  <si>
    <t>86</t>
  </si>
  <si>
    <t>735900001</t>
  </si>
  <si>
    <t xml:space="preserve">Vypouštěnía napouštění topného systému, odvzdušnění   </t>
  </si>
  <si>
    <t>995650752</t>
  </si>
  <si>
    <t>87</t>
  </si>
  <si>
    <t>998735101</t>
  </si>
  <si>
    <t>Přesun hmot tonážní pro otopná tělesa v objektech v do 6 m</t>
  </si>
  <si>
    <t>472410848</t>
  </si>
  <si>
    <t>88</t>
  </si>
  <si>
    <t>-1085032746</t>
  </si>
  <si>
    <t>89</t>
  </si>
  <si>
    <t>-673690472</t>
  </si>
  <si>
    <t>751</t>
  </si>
  <si>
    <t>Vzduchotechnika</t>
  </si>
  <si>
    <t>90</t>
  </si>
  <si>
    <t>751721113</t>
  </si>
  <si>
    <t>Montáž klimatizační jednotky venkovní s jednofázovým napájením do 4 vnitřních jednotek</t>
  </si>
  <si>
    <t>-475607332</t>
  </si>
  <si>
    <t>91</t>
  </si>
  <si>
    <t>42952017</t>
  </si>
  <si>
    <t>jednotka klimatizační venkovní jednofázové napájení do 4 vnitřních jednotek o výkonu do 8,0kW</t>
  </si>
  <si>
    <t>347779654</t>
  </si>
  <si>
    <t>92</t>
  </si>
  <si>
    <t>751731111</t>
  </si>
  <si>
    <t>Montáž fan-coilu kazetového dvoutrubního jednocestného</t>
  </si>
  <si>
    <t>-1259296003</t>
  </si>
  <si>
    <t>93</t>
  </si>
  <si>
    <t>42952099</t>
  </si>
  <si>
    <t>vnitřní stropní kazetová jednotka</t>
  </si>
  <si>
    <t>744643305</t>
  </si>
  <si>
    <t>94</t>
  </si>
  <si>
    <t>751791111</t>
  </si>
  <si>
    <t>Montáž napojovacího měděného potrubí předizolovaného 6 (1/4" x 0,8)</t>
  </si>
  <si>
    <t>-593700406</t>
  </si>
  <si>
    <t>95</t>
  </si>
  <si>
    <t>42981907</t>
  </si>
  <si>
    <t>trubka předizolovaná Cu 1/4" (6 mm), stěna tl 0,8 mm, izolace 9mm</t>
  </si>
  <si>
    <t>-890315333</t>
  </si>
  <si>
    <t>96</t>
  </si>
  <si>
    <t>751900001</t>
  </si>
  <si>
    <t>Zednické přípomoce klimatizace</t>
  </si>
  <si>
    <t>-1849034204</t>
  </si>
  <si>
    <t>97</t>
  </si>
  <si>
    <t>998751201</t>
  </si>
  <si>
    <t>Přesun hmot procentní pro vzduchotechniku v objektech v do 12 m</t>
  </si>
  <si>
    <t>2084965723</t>
  </si>
  <si>
    <t>761</t>
  </si>
  <si>
    <t>Konstrukce prosvětlovací</t>
  </si>
  <si>
    <t>98</t>
  </si>
  <si>
    <t>761000001</t>
  </si>
  <si>
    <t>Vntřní prosklená stěna fixní 1750x1630 mm, sklo Float ESG 10 mm kalené, zasklívací profily 24/25, kování imitace nerezu</t>
  </si>
  <si>
    <t>-376623130</t>
  </si>
  <si>
    <t>99</t>
  </si>
  <si>
    <t>761000002</t>
  </si>
  <si>
    <t xml:space="preserve">Skleněná stěna s posuvnými dveřmi 2115x2500 mm, sklo Float ESG 10 mm čiré kalené kování imitace nerezu, zámek dveří do podlahy </t>
  </si>
  <si>
    <t>1528673922</t>
  </si>
  <si>
    <t>100</t>
  </si>
  <si>
    <t>761000003</t>
  </si>
  <si>
    <t>Stavební přípomoce prosklené stěny</t>
  </si>
  <si>
    <t>723448092</t>
  </si>
  <si>
    <t>101</t>
  </si>
  <si>
    <t>998761201</t>
  </si>
  <si>
    <t>Přesun hmot procentní pro konstrukce prosvětlovací v objektech v do 6 m</t>
  </si>
  <si>
    <t>-1619318283</t>
  </si>
  <si>
    <t>763</t>
  </si>
  <si>
    <t>Konstrukce suché výstavby</t>
  </si>
  <si>
    <t>102</t>
  </si>
  <si>
    <t>763111462</t>
  </si>
  <si>
    <t>SDK příčka tl 150 mm profil CW+UW 100 desky 2x akustická 12,5 s izolací EI 90 Rw 61 dB</t>
  </si>
  <si>
    <t>-1388171980</t>
  </si>
  <si>
    <t>103</t>
  </si>
  <si>
    <t>763111811</t>
  </si>
  <si>
    <t>Demontáž SDK příčky s jednoduchou ocelovou nosnou konstrukcí opláštění jednoduché</t>
  </si>
  <si>
    <t>1415429459</t>
  </si>
  <si>
    <t>104</t>
  </si>
  <si>
    <t>763131491</t>
  </si>
  <si>
    <t>SDK podhled deska 1x akustická s izolací dvouvrstvá spodní kce profil CD+UD REI 90 Rw 60 dB</t>
  </si>
  <si>
    <t>-1103459868</t>
  </si>
  <si>
    <t>105</t>
  </si>
  <si>
    <t>763131731</t>
  </si>
  <si>
    <t>SDK podhled - čelo pro kazetové podhledy (F lišta) tl 12,5 mm</t>
  </si>
  <si>
    <t>939150591</t>
  </si>
  <si>
    <t>106</t>
  </si>
  <si>
    <t>763164651</t>
  </si>
  <si>
    <t>SDK obklad kcí tvaru U š přes 1,2 m desky 1xA 12,5</t>
  </si>
  <si>
    <t>1249001845</t>
  </si>
  <si>
    <t>107</t>
  </si>
  <si>
    <t>763181421</t>
  </si>
  <si>
    <t>Ztužující výplň otvoru pro dveře s UA a UW profilem pro příčky přes 2,80 do 3,25 m</t>
  </si>
  <si>
    <t>-233609232</t>
  </si>
  <si>
    <t>108</t>
  </si>
  <si>
    <t>763431001</t>
  </si>
  <si>
    <t>Montáž minerálního podhledu s vyjímatelnými panely vel. do 0,36 m2 na zavěšený viditelný rošt</t>
  </si>
  <si>
    <t>55244302</t>
  </si>
  <si>
    <t>109</t>
  </si>
  <si>
    <t>RMAT0001</t>
  </si>
  <si>
    <t>minerální podhled povrch štukový 600/600/13 mm</t>
  </si>
  <si>
    <t>87125969</t>
  </si>
  <si>
    <t>110</t>
  </si>
  <si>
    <t>763431901</t>
  </si>
  <si>
    <t>Zesílení kce UA profilem + opláštění 1x12,5 mm</t>
  </si>
  <si>
    <t>2100914188</t>
  </si>
  <si>
    <t>111</t>
  </si>
  <si>
    <t>998763310</t>
  </si>
  <si>
    <t>Přesun hmot procentní pro dřevostavby ruční v objektech v do 6 m</t>
  </si>
  <si>
    <t>-1417036364</t>
  </si>
  <si>
    <t>112</t>
  </si>
  <si>
    <t>766411812</t>
  </si>
  <si>
    <t>Demontáž truhlářského obložení stěn z panelů plochy přes 1,5 m2</t>
  </si>
  <si>
    <t>-1965255045</t>
  </si>
  <si>
    <t>113</t>
  </si>
  <si>
    <t>766411822</t>
  </si>
  <si>
    <t>Demontáž truhlářského obložení stěn podkladových roštů</t>
  </si>
  <si>
    <t>-1164352582</t>
  </si>
  <si>
    <t>114</t>
  </si>
  <si>
    <t>766660171</t>
  </si>
  <si>
    <t>Montáž dveřních křídel otvíravých jednokřídlových š do 0,8 m do obložkové zárubně</t>
  </si>
  <si>
    <t>-2120502101</t>
  </si>
  <si>
    <t>115</t>
  </si>
  <si>
    <t>RMAT0008</t>
  </si>
  <si>
    <t>dveře vnitřní otočné jednokřídlové bezpolodrážkové, povrch CPL, sklo satinátobílé antiscratch 8 mm kalené, příprava na zámek CISA 80/210 cm</t>
  </si>
  <si>
    <t>-1324469514</t>
  </si>
  <si>
    <t>116</t>
  </si>
  <si>
    <t>RMAT0009</t>
  </si>
  <si>
    <t>dveře vnitřní otočné jednokřídlové bezpolodrážkové, povrch CPL, sklo satinátobílé antiscratch 8 mm kalené, příprava na zámek CISA 70/197 cm</t>
  </si>
  <si>
    <t>995412413</t>
  </si>
  <si>
    <t>117</t>
  </si>
  <si>
    <t>766660172</t>
  </si>
  <si>
    <t>Montáž dveřních křídel otvíravých jednokřídlových š přes 0,8 m do obložkové zárubně</t>
  </si>
  <si>
    <t>-22487043</t>
  </si>
  <si>
    <t>118</t>
  </si>
  <si>
    <t>RMAT0010</t>
  </si>
  <si>
    <t>dveře vnitřní otočné jednokřídlové bezpolodrážkové, povrch CPL, sklo satinátobílé antiscratch 8 mm kalené, příprava na zámek CISA 90/210 cm</t>
  </si>
  <si>
    <t>-652924456</t>
  </si>
  <si>
    <t>119</t>
  </si>
  <si>
    <t>766682111</t>
  </si>
  <si>
    <t>Montáž zárubní obložkových pro dveře jednokřídlové tl stěny do 170 mm</t>
  </si>
  <si>
    <t>-910261760</t>
  </si>
  <si>
    <t>120</t>
  </si>
  <si>
    <t>RMAT0005</t>
  </si>
  <si>
    <t>obložková zárubeň - spojení v rohu na tupo, povrch CPL Premium, příprava pro zámek CISA 90/210 cm</t>
  </si>
  <si>
    <t>-1661122948</t>
  </si>
  <si>
    <t>121</t>
  </si>
  <si>
    <t>RMAT0006</t>
  </si>
  <si>
    <t>obložková zárubeň - spojení v rohu na tupo, povrch CPL Premium, příprava pro zámek CISA 80/210 cm</t>
  </si>
  <si>
    <t>-1632940227</t>
  </si>
  <si>
    <t>122</t>
  </si>
  <si>
    <t>RMAT0007</t>
  </si>
  <si>
    <t>obložková zárubeň - spojení v rohu na tupo, povrch CPL Premium, příprava pro zámek CISA 70/197 cm</t>
  </si>
  <si>
    <t>-910718788</t>
  </si>
  <si>
    <t>123</t>
  </si>
  <si>
    <t>766691914</t>
  </si>
  <si>
    <t>Vyvěšení nebo zavěšení dřevěných křídel dveří pl do 2 m2</t>
  </si>
  <si>
    <t>1540311050</t>
  </si>
  <si>
    <t>124</t>
  </si>
  <si>
    <t>766700001</t>
  </si>
  <si>
    <t>Kuchyňská linka vč. dodávky dřezu - budou součástí dodávky interiéru</t>
  </si>
  <si>
    <t>-1155574387</t>
  </si>
  <si>
    <t>125</t>
  </si>
  <si>
    <t>-1609087776</t>
  </si>
  <si>
    <t>126</t>
  </si>
  <si>
    <t>Ocelová konstrukce - výroba  dle výkresu č. D07 Nový stav,  ocelová konstrukce. Provedení OK:  Musí  být provedena jako  interiérová pohledová konstrukce , otvory pro instalace EI  provedeny vypálením laserem stejně jako formátování. Barva RAL 9005.</t>
  </si>
  <si>
    <t>kg</t>
  </si>
  <si>
    <t>-1307240420</t>
  </si>
  <si>
    <t>127</t>
  </si>
  <si>
    <t>767000002</t>
  </si>
  <si>
    <t>Zednícké přípomoce ocelové konstrukce</t>
  </si>
  <si>
    <t>1388330571</t>
  </si>
  <si>
    <t>128</t>
  </si>
  <si>
    <t>776111117</t>
  </si>
  <si>
    <t>Broušení stávajícího podkladu povlakových podlah diamantovým kotoučem</t>
  </si>
  <si>
    <t>-2109629921</t>
  </si>
  <si>
    <t>129</t>
  </si>
  <si>
    <t>776111131</t>
  </si>
  <si>
    <t>Broušení podkladu pod povlakové povrchy stěn</t>
  </si>
  <si>
    <t>-1844881963</t>
  </si>
  <si>
    <t>130</t>
  </si>
  <si>
    <t>776111311</t>
  </si>
  <si>
    <t>Vysátí podkladu povlakových podlah</t>
  </si>
  <si>
    <t>-719594381</t>
  </si>
  <si>
    <t>131</t>
  </si>
  <si>
    <t>776121321</t>
  </si>
  <si>
    <t>Neředěná penetrace savého podkladu povlakových podlah</t>
  </si>
  <si>
    <t>1586843867</t>
  </si>
  <si>
    <t>132</t>
  </si>
  <si>
    <t>776121324</t>
  </si>
  <si>
    <t>Neředěná penetrace savého podkladu pod povlakové povrchy stěn</t>
  </si>
  <si>
    <t>-1566521580</t>
  </si>
  <si>
    <t>133</t>
  </si>
  <si>
    <t>776141112</t>
  </si>
  <si>
    <t>Stěrka podlahová nivelační pro vyrovnání podkladu povlakových podlah pevnosti 20 MPa tl přes 3 do 5 mm</t>
  </si>
  <si>
    <t>-1749923575</t>
  </si>
  <si>
    <t>134</t>
  </si>
  <si>
    <t>106407547</t>
  </si>
  <si>
    <t>135</t>
  </si>
  <si>
    <t>776211211</t>
  </si>
  <si>
    <t>Lepení textilních čtverců</t>
  </si>
  <si>
    <t>-661279249</t>
  </si>
  <si>
    <t>136</t>
  </si>
  <si>
    <t>69751085</t>
  </si>
  <si>
    <t>koberec 500x500mm, smyčka/střižená smyčka, vlákno 100% PA, hm 700g/m2, zátěž 33, útlum 23dB, hořlavost Bfl S1</t>
  </si>
  <si>
    <t>-1752521828</t>
  </si>
  <si>
    <t>137</t>
  </si>
  <si>
    <t>776231111</t>
  </si>
  <si>
    <t>Lepení lamel a čtverců z vinylu standardním lepidlem</t>
  </si>
  <si>
    <t>-1050967951</t>
  </si>
  <si>
    <t>138</t>
  </si>
  <si>
    <t>28411050</t>
  </si>
  <si>
    <t>dílce vinylové tl 2,0mm, nášlapná vrstva 0,40mm, úprava PUR, třída zátěže 23/32/41, otlak 0,05mm, R10, třída otěru T, hořlavost Bfl S1, bez ftalátů</t>
  </si>
  <si>
    <t>-1727116833</t>
  </si>
  <si>
    <t>139</t>
  </si>
  <si>
    <t>776410811</t>
  </si>
  <si>
    <t>Odstranění soklíků a lišt pryžových nebo plastových</t>
  </si>
  <si>
    <t>-2050686098</t>
  </si>
  <si>
    <t>140</t>
  </si>
  <si>
    <t>7764111111</t>
  </si>
  <si>
    <t>Montáž obvodových soklíků výšky do 80 mm - vinyl</t>
  </si>
  <si>
    <t>1008808375</t>
  </si>
  <si>
    <t>141</t>
  </si>
  <si>
    <t>284110071</t>
  </si>
  <si>
    <t>sokl pro vinyl</t>
  </si>
  <si>
    <t>674836486</t>
  </si>
  <si>
    <t>142</t>
  </si>
  <si>
    <t>7764111112</t>
  </si>
  <si>
    <t>Montáž obvodových soklíků výšky do 80 mm - koberec řezaný</t>
  </si>
  <si>
    <t>-1955557786</t>
  </si>
  <si>
    <t>143</t>
  </si>
  <si>
    <t>284110072</t>
  </si>
  <si>
    <t>lišta koberec</t>
  </si>
  <si>
    <t>-8451293</t>
  </si>
  <si>
    <t>144</t>
  </si>
  <si>
    <t>776521111</t>
  </si>
  <si>
    <t>Lepení pásů z PVC na stěnu výšky do 2,0 m</t>
  </si>
  <si>
    <t>1518848686</t>
  </si>
  <si>
    <t>145</t>
  </si>
  <si>
    <t>1759190207</t>
  </si>
  <si>
    <t>146</t>
  </si>
  <si>
    <t>776991821</t>
  </si>
  <si>
    <t>Odstranění lepidla ručně z podlah</t>
  </si>
  <si>
    <t>-471842448</t>
  </si>
  <si>
    <t>147</t>
  </si>
  <si>
    <t>-1443888003</t>
  </si>
  <si>
    <t>148</t>
  </si>
  <si>
    <t>783806811</t>
  </si>
  <si>
    <t>Odstranění nátěrů z omítek oškrábáním</t>
  </si>
  <si>
    <t>-177862777</t>
  </si>
  <si>
    <t>149</t>
  </si>
  <si>
    <t>-1721546950</t>
  </si>
  <si>
    <t>150</t>
  </si>
  <si>
    <t>-1669643527</t>
  </si>
  <si>
    <t>786</t>
  </si>
  <si>
    <t>Dokončovací práce - čalounické úpravy</t>
  </si>
  <si>
    <t>151</t>
  </si>
  <si>
    <t>786624121</t>
  </si>
  <si>
    <t>Montáž lamelové žaluzie do oken zdvojených kovových otevíravých, sklápěcích a vyklápěcích - okna do fasády (50% plochy oken)</t>
  </si>
  <si>
    <t>-1454134948</t>
  </si>
  <si>
    <t>152</t>
  </si>
  <si>
    <t>RMAT0002</t>
  </si>
  <si>
    <t>žaluzie vertikální interiérové</t>
  </si>
  <si>
    <t>-1572395041</t>
  </si>
  <si>
    <t>153</t>
  </si>
  <si>
    <t>786626121</t>
  </si>
  <si>
    <t>Montáž lamelové žaluzie vnitřní nebo do oken dvojitých kovových - vnitřní prosklené stěny</t>
  </si>
  <si>
    <t>-2044461827</t>
  </si>
  <si>
    <t>154</t>
  </si>
  <si>
    <t>RMAT0003</t>
  </si>
  <si>
    <t>-1338730976</t>
  </si>
  <si>
    <t>155</t>
  </si>
  <si>
    <t>998786201</t>
  </si>
  <si>
    <t>Přesun hmot procentní pro stínění a čalounické úpravy v objektech v do 6 m</t>
  </si>
  <si>
    <t>1680561399</t>
  </si>
  <si>
    <t>156</t>
  </si>
  <si>
    <t>-1142277937</t>
  </si>
  <si>
    <t>157</t>
  </si>
  <si>
    <t>1386727106</t>
  </si>
  <si>
    <t>Název</t>
  </si>
  <si>
    <t>Hodnota A</t>
  </si>
  <si>
    <t>Hodnota B</t>
  </si>
  <si>
    <t>Základní náklady</t>
  </si>
  <si>
    <t>Dodávka</t>
  </si>
  <si>
    <t>Montáž - materiál</t>
  </si>
  <si>
    <t>Montáž - práce</t>
  </si>
  <si>
    <t>Mezisoučet 1</t>
  </si>
  <si>
    <t>Nátěry</t>
  </si>
  <si>
    <t>Zemní práce</t>
  </si>
  <si>
    <t>PPV 0,00% z nátěrů a zemních prací</t>
  </si>
  <si>
    <t>Mezisoučet 2</t>
  </si>
  <si>
    <t>Dodav. dokumentace 0,00% z mezisoučtu 2</t>
  </si>
  <si>
    <t>Rizika a pojištění 0,00% z mezisoučtu 2</t>
  </si>
  <si>
    <t>Opravy v záruce 0,00% z mezisoučtu 1</t>
  </si>
  <si>
    <t>Základní náklady celkem</t>
  </si>
  <si>
    <t>Vedlejší náklady</t>
  </si>
  <si>
    <t>GZS 0,00% z pravé strany mezisoučtu 2</t>
  </si>
  <si>
    <t>Provozní vlivy 0,00% z pravé strany mezisoučtu 2</t>
  </si>
  <si>
    <t>Vedlejší náklady celkem</t>
  </si>
  <si>
    <t>Kompletační činnost</t>
  </si>
  <si>
    <t>Náklady celkem</t>
  </si>
  <si>
    <t>Základ a hodnota DPH 0%</t>
  </si>
  <si>
    <t>Náklady celkem s DPH</t>
  </si>
  <si>
    <t>Roční nárůst cen 0,00%</t>
  </si>
  <si>
    <t>Součty odstavců</t>
  </si>
  <si>
    <t>Materiál</t>
  </si>
  <si>
    <t>Montáž</t>
  </si>
  <si>
    <t>Elektromontáže C21M, C22M</t>
  </si>
  <si>
    <t xml:space="preserve">  Demontáže 2.n.p.</t>
  </si>
  <si>
    <t xml:space="preserve">  Pododstavec 2  - 2.n.p. POKLADNA</t>
  </si>
  <si>
    <t xml:space="preserve">    Pododstavec 3 - SKR DATA</t>
  </si>
  <si>
    <t xml:space="preserve">    Pododstavec 3 - rozšíření EZS</t>
  </si>
  <si>
    <t>Pozice</t>
  </si>
  <si>
    <t>Mj</t>
  </si>
  <si>
    <t>Počet</t>
  </si>
  <si>
    <t>Materiál celkem</t>
  </si>
  <si>
    <t>Montážní položka</t>
  </si>
  <si>
    <t>Montáž celkem</t>
  </si>
  <si>
    <t>Cena</t>
  </si>
  <si>
    <t>Cena celkem</t>
  </si>
  <si>
    <t>Demontáže 2.n.p.</t>
  </si>
  <si>
    <t>Montáž svítidel zářivkových se zapojením vodičů bytových nebo do spol.místností stropních přisazených</t>
  </si>
  <si>
    <t xml:space="preserve"> 1 zdroj s krytem</t>
  </si>
  <si>
    <t>ks</t>
  </si>
  <si>
    <t>201015</t>
  </si>
  <si>
    <t>Demontáže - celkem 2.n.p.</t>
  </si>
  <si>
    <t>Pododstavec 2  - 2.n.p. POKLADNA</t>
  </si>
  <si>
    <t>KPL 64-50/2LD_NA KRABICE PŘÍSTROJ. SÁDR.</t>
  </si>
  <si>
    <t>KP 64/4L_NA KRABICE PŘÍSTROJOVÁ</t>
  </si>
  <si>
    <t>KR 97/L_NA KRABICE ROZVODNÁ</t>
  </si>
  <si>
    <t>S-96_FB SVORKOVNICE</t>
  </si>
  <si>
    <t>KABEL SE ZVÝŠENOU ODOLNOSTÍ</t>
  </si>
  <si>
    <t>PROTI ŠÍŘENÍ PLAMENE</t>
  </si>
  <si>
    <t>1-CHKE-V-O 2x1.5 , volně</t>
  </si>
  <si>
    <t>1-CHKE-V-O 3x1.5 , volně</t>
  </si>
  <si>
    <t>KABEL SE SNÍŽENOU HOŘLAVOSTÍ,</t>
  </si>
  <si>
    <t>1-CHKE-V-J 3x1.5 , volně</t>
  </si>
  <si>
    <t>1-CHKE-V-J 3x2.5 , volně</t>
  </si>
  <si>
    <t>1-CHKE-V-J 4x1.5 , volně</t>
  </si>
  <si>
    <t>ORGANIZÉR KABELŮ POD DESKU KOŠÍK POLICE NA KABELY</t>
  </si>
  <si>
    <t>BRS5KOPC480V3/ND Svítidlo BRS, 8x12 LED 857,  kryt opál PC, IP40, prům. 480mm, 900mA</t>
  </si>
  <si>
    <t>Ks</t>
  </si>
  <si>
    <t>ozn. C</t>
  </si>
  <si>
    <t>FIT3000A4KN600/ND/90 MODUS FIT3000, LED panel, nanoprizma, vestavný čtverec A, modul 600, LED 940, driver 600mA</t>
  </si>
  <si>
    <t>ozn. D</t>
  </si>
  <si>
    <t>KPL 64-40/2LD_NA KRABICE PŘÍSTROJ. SÁDR.</t>
  </si>
  <si>
    <t>KRYT SPÍNAČE,</t>
  </si>
  <si>
    <t>3558A-A651 C Kryt spínače kolébkového; b. slonová kost (do hořl. podkladů B až E - při použití bezšroubových přístrojů)</t>
  </si>
  <si>
    <t>3558A-A652 C Kryt spínače kolébkového, dělený; b. slonová kost (do hořl. podkladů B až E - při použití bezšroubových přístrojů)</t>
  </si>
  <si>
    <t>3559-A01345 Přístroj spínače jednopólového (bezšroubové svorky); řazení 1, 1So (do hořl. podkladů B až E)</t>
  </si>
  <si>
    <t>3559-A05345 Přístroj přepínače sériového (bezšroubové svorky); řazení 5 (do hořl. podkladů B až E)</t>
  </si>
  <si>
    <t>RÁMEČEK</t>
  </si>
  <si>
    <t>3901A-B21 C Rámeček pro elektroinstalační přístroje, dvojnásobný svislý; b. slonová kost (do hořl. podkladů B až E - při použití bezšroubových přístrojů)</t>
  </si>
  <si>
    <t>ZÁSUVKA NN</t>
  </si>
  <si>
    <t>5519A-A02357 C Zásuvka jednonásobná (bezšroubové svorky), s ochranným kolíkem, s clonkami; řazení 2P+PE; b. slonová kost (do hořl. podkladů B až E)</t>
  </si>
  <si>
    <t>3901A-B40 C Rámeček pro elektroinstalační přístroje, čtyřnásobný vodorovný; b. slonová kost (do hořl. podkladů B až E - při použití bezšroubových přístrojů)</t>
  </si>
  <si>
    <t>SNÍMAČ POHYBU PRO STROPNÍ MONTÁŽ, KOMPLETNÍ</t>
  </si>
  <si>
    <t>6818 U-500 Snímač pohybu Busch-Wächter® BasicLINE Corridor; b. bílá</t>
  </si>
  <si>
    <t>6888 Krabice pro snímač pohybu Busch-Wächter® BasicLINE Corridor; b. bílá</t>
  </si>
  <si>
    <t>6843 Vysílač IR signálu ruční, servisní</t>
  </si>
  <si>
    <t>VYSEKANI RYH VE ZDIVU</t>
  </si>
  <si>
    <t>CIHELNEM - HLOUBKA 30mm</t>
  </si>
  <si>
    <t xml:space="preserve"> Sire 70 mm</t>
  </si>
  <si>
    <t>VYSEKANI KAPES VE ZDIVU</t>
  </si>
  <si>
    <t>Z DUTYCH CIHEL PRO KRABICE</t>
  </si>
  <si>
    <t xml:space="preserve"> 100x100x50 mm</t>
  </si>
  <si>
    <t>Pododstavec 3 - SKR DATA</t>
  </si>
  <si>
    <t>BEZHALOGENOVÝ VF PÁROVÝ SDĚLOVACÍ KABEL</t>
  </si>
  <si>
    <t>Instalační kabel Solarix CAT5E FTP LSOHFR B2ca-s1,d1</t>
  </si>
  <si>
    <t>LEXI-Net kabel Cat 6A S/FTP LSOH licna (Dca) 27 AWG 500m cívka, oranžový plášť</t>
  </si>
  <si>
    <t>KPL 64-50/3LD_NA KRABICE PŘÍSTROJ. SÁDR.</t>
  </si>
  <si>
    <t>ZÁSUVKA KOMUNIKAČNÍ (DATOVÁ) KEYSTONE NONAME, Tango, Levit (M), Neo (Tech)</t>
  </si>
  <si>
    <t>RJ45C6U Přístroj zásuvky datové (noname), Modular Jack RJ 45-8 Cat. 6</t>
  </si>
  <si>
    <t>MASKA NOSNÁ DO ŠIKMÉHO KRYTU, pro Tango, Future linear, Solo (carat), Busch-Axcent</t>
  </si>
  <si>
    <t>5014A-B1018 Maska nosná s 2 otvory pro 2 zásuvky Modular-Jack (keystone); b. černá</t>
  </si>
  <si>
    <t>KRYT ZÁSUVKY KOMUNIKAČNÍ (DATOVÉ) PRO NOSNOU MASKU</t>
  </si>
  <si>
    <t>5014A-A100 B Kryt zásuvky komunikační, s popisovým polem, s kovovým upevňovacím třmenem; d. Tango; b. bílá</t>
  </si>
  <si>
    <t>3901A-B30 C Rámeček pro elektroinstalační přístroje, trojnásobný vodorovný; d. Tango; b. slonová kost (do hořl. podkladů B až E - při použití bezšroubových přístrojů)</t>
  </si>
  <si>
    <t>8MP IP PoE pevná kamera, bílá, Hik</t>
  </si>
  <si>
    <t> Průmyslová televize</t>
  </si>
  <si>
    <t> 220731021</t>
  </si>
  <si>
    <t>Pododstavec 3 - rozšíření EZS</t>
  </si>
  <si>
    <t>Klávesnice EZS Galaxy</t>
  </si>
  <si>
    <t>průmyslový digitální převodník sběrnice RS485 nebo RS422 na optické vlákno, 1x SC/PC optickÿ konektor s WDM, 2x RS485 , 1x RS422, 1x digitální vstup, 1x relé NO, 1x relé LOCK NO/NCTDW, přepěťová ochrana, napájení  10-30VAC / 10-60VDC</t>
  </si>
  <si>
    <t>Koncentrátor v kovovém krytu pro 8 zón se 4 PGM výstupy</t>
  </si>
  <si>
    <t>Modul posilovacího zdroje 2,75A v krytu s vestavěným koncentrátorem</t>
  </si>
  <si>
    <t>záložní akumulátor 12V/18Ah</t>
  </si>
  <si>
    <t>tísňové tlačítko výklopné s pamětí poplachu</t>
  </si>
  <si>
    <t>detektor EZS,  DT</t>
  </si>
  <si>
    <t>Kabelová trasa a kabelové vodiče</t>
  </si>
  <si>
    <t>Oživení a uvedení do provozu, testy systému</t>
  </si>
  <si>
    <t>kpl</t>
  </si>
  <si>
    <t>Dopravné</t>
  </si>
  <si>
    <t>Pododstavec 3 - celkem - rozšíření EZS</t>
  </si>
  <si>
    <t>Pododstavec 2  - celkem 2.n.p. POKLADNA</t>
  </si>
  <si>
    <t>Podružný materiál</t>
  </si>
  <si>
    <t>Datum</t>
  </si>
  <si>
    <t>Uvedené ceny jsou v Kč a nezahrnují DPH, pokud to není uvedeno.</t>
  </si>
  <si>
    <t>Doprava dodávek  (...) %</t>
  </si>
  <si>
    <t>Přesun dodávek  (...) %</t>
  </si>
  <si>
    <t>PPV  (...) %</t>
  </si>
  <si>
    <t>PPV zemních prací, nátěrů  (..) %</t>
  </si>
  <si>
    <t>0,00</t>
  </si>
  <si>
    <t>Dodavat. dokumentace  (...) %</t>
  </si>
  <si>
    <t>Rizika a pojištění  (...) %</t>
  </si>
  <si>
    <t>Opravy v záruce  (...) %</t>
  </si>
  <si>
    <t>GZS  (...) %</t>
  </si>
  <si>
    <t>Provozní vlivy  %</t>
  </si>
  <si>
    <t>Kompletační činnost - a</t>
  </si>
  <si>
    <t>Kompletační činnost - b</t>
  </si>
  <si>
    <t>Kompletační činnost - k1</t>
  </si>
  <si>
    <t>Kompletační činnost - k2</t>
  </si>
  <si>
    <t>Roční nárůst cen 1   %</t>
  </si>
  <si>
    <t>Roční nárůst cen 2   %</t>
  </si>
  <si>
    <t>1. sazba DPH %
- i pro přirážky rekapitulace</t>
  </si>
  <si>
    <t>2. sazba DPH %</t>
  </si>
  <si>
    <t>Procento PM %</t>
  </si>
  <si>
    <t>Specifikace dodávky - Rk</t>
  </si>
  <si>
    <t>Dodávky</t>
  </si>
  <si>
    <t xml:space="preserve">  Demontáže 1.n.p.</t>
  </si>
  <si>
    <t xml:space="preserve">  Pododstavec 2 - Instalace 1.n.p.</t>
  </si>
  <si>
    <t xml:space="preserve">  Pododstavec 2  - 2.n.p.</t>
  </si>
  <si>
    <t xml:space="preserve">Rozvodnice, POD omítku, bílé dveře, N/PE svorkovnice, 4 řady, 96 modulů _x000D_
</t>
  </si>
  <si>
    <t xml:space="preserve">Hlavní vypínač, 4-pól, In=32A_x000D_
</t>
  </si>
  <si>
    <t xml:space="preserve">Svodič přepětí třídy T2+T3 (II+III, C+D), modulový, 4pól, Un=280V_x000D_
</t>
  </si>
  <si>
    <t xml:space="preserve">Jistič PL6, char B, 1-pólový, Icn=6kA, In=10A_x000D_
</t>
  </si>
  <si>
    <t xml:space="preserve">Instalační stykač, Uc=24V AC/DC, In=20A, 2zap. kont._x000D_
</t>
  </si>
  <si>
    <t xml:space="preserve">Impulsní relé, tlačítko, 230V~, 1zap. kontakt, 16A_x000D_
</t>
  </si>
  <si>
    <t xml:space="preserve">Chránič s nadproudovou ochranou, Ir=250A+puls.SS, A, 1+N, 6kA, char.B, Idn=0.03A, In=16A_x000D_
</t>
  </si>
  <si>
    <t xml:space="preserve">Pojistkový odpínač pro válcové pojistky C14 do 50A, 3+N-pól_x000D_
</t>
  </si>
  <si>
    <t xml:space="preserve">Chránič Icn=6kA, Ir=250A, typ A, 4-pól, Idn=0.03A, In=25A_x000D_
</t>
  </si>
  <si>
    <t xml:space="preserve">Jistič PL6, char B, 1-pólový, Icn=6kA, In=16A_x000D_
</t>
  </si>
  <si>
    <t xml:space="preserve">Jistič PL6, char C, 1-pólový, Icn=6kA, In=25A_x000D_
</t>
  </si>
  <si>
    <t>Specifikace dodávky - celkem Rk</t>
  </si>
  <si>
    <t>Ventilátor prm. 100 mm, 85 m3/hod., 230V/8W, s doběh. relé</t>
  </si>
  <si>
    <t>Dodávky - celkem</t>
  </si>
  <si>
    <t>Demontáže 1.n.p.</t>
  </si>
  <si>
    <t>LEXI-Net Konektor RJ45 8/8 50u licna kulatá FTP CAT6A - otvor pro vodič 1,1mm s vložkou</t>
  </si>
  <si>
    <t>Demontáže - celkem 1.n.p.</t>
  </si>
  <si>
    <t>Pododstavec 2 - Instalace 1.n.p.</t>
  </si>
  <si>
    <t>LTN-32C-3 Jistič</t>
  </si>
  <si>
    <t>KABEL SE SNÍŽENOU HOŘLAVOSTÍ, B2 ca, s1, d0</t>
  </si>
  <si>
    <t>1-CXKH-R-J 5x6 , volně</t>
  </si>
  <si>
    <t>VODIČ JEDNOŽILOVÝ  (CY)</t>
  </si>
  <si>
    <t>H07V-U 6   , volně</t>
  </si>
  <si>
    <t>Ukončení vodičů izolovaných s označením a zapojením v rozváděči nebo na přístroji</t>
  </si>
  <si>
    <t xml:space="preserve"> 6 mm2</t>
  </si>
  <si>
    <t>100002</t>
  </si>
  <si>
    <t>PRAFlaGuard F 4x2x0,8, Cat.6A, S/FTP</t>
  </si>
  <si>
    <t>CSUNICAT1- 19" panel vyvazovací kovový, 5xvelké kovové oko, výška 1U, barva černá</t>
  </si>
  <si>
    <t>HSERG246GP Patchpanel osazený, 24xRJ45 stíněný, Cat.6, LSA,výška 1U</t>
  </si>
  <si>
    <t>DZI 60X100_BEZN ŽLAB DRÁT.S INT.SPOJKOU</t>
  </si>
  <si>
    <t>DZI 60X300_BEZN ŽLAB DRÁT.S INT.SPOJKOU</t>
  </si>
  <si>
    <t>ZT 8_ZNCR závitová tyč 8</t>
  </si>
  <si>
    <t>DZZ/B_ZNCR ZÁVĚS</t>
  </si>
  <si>
    <t>KKZ 8_ZNCR KOTVA KOVOVÁ ZATLOUKACÍ</t>
  </si>
  <si>
    <t>M 8_ZNCR matice šestihranná</t>
  </si>
  <si>
    <t>PD 8_GMT PODLOŽKA</t>
  </si>
  <si>
    <t>Montáž žlabů kovových, typ DZI, bez víka</t>
  </si>
  <si>
    <t xml:space="preserve"> přes 50 do 100 mm</t>
  </si>
  <si>
    <t>020302</t>
  </si>
  <si>
    <t xml:space="preserve"> přes 250 do 500 mm</t>
  </si>
  <si>
    <t>020312</t>
  </si>
  <si>
    <t>Pěna protipožární trubičková Den Braven RP červená – 750 ml</t>
  </si>
  <si>
    <t>Pododstavec 2 - celkem 1.n.p.</t>
  </si>
  <si>
    <t>Pododstavec 2  - 2.n.p.</t>
  </si>
  <si>
    <t>Montáž rozváděčů litinových, hliníkových nebo plastových sestavy hmotnosti</t>
  </si>
  <si>
    <t xml:space="preserve"> do 50 kg</t>
  </si>
  <si>
    <t>190121</t>
  </si>
  <si>
    <t>Ukončení vodičů izolovaných s označením a zapojením na svorkovnici s otevřením a uzavřením krytu</t>
  </si>
  <si>
    <t xml:space="preserve"> do 2,5 mm2</t>
  </si>
  <si>
    <t>100096</t>
  </si>
  <si>
    <t>100098</t>
  </si>
  <si>
    <t>KUL 68-45/LD2_NA KRABICE ODBOČNÁ</t>
  </si>
  <si>
    <t>S-66_FB SVORKOVNICE</t>
  </si>
  <si>
    <t>CTS 200_S třmen závěsný</t>
  </si>
  <si>
    <t>KPO 10X95_PO KOTVA POŽÁRNĚ ODOLNÁ</t>
  </si>
  <si>
    <t>S 6X20_ZNCR ŠROUB SE ŠESTIHR. HLAVOU</t>
  </si>
  <si>
    <t>Montáž žlabů kovových, typ Mars, ZPA, bez víka</t>
  </si>
  <si>
    <t>KABEL SE SNÍŽENOU HOŘLAVOSTÍ, TŘÍDA REAKCE NA OHEŇ - B2 ca, s1, d0</t>
  </si>
  <si>
    <t>1-CHKE-R-O 2x1.5 , volně</t>
  </si>
  <si>
    <t>1-CHKE-R-O 3x1.5 , volně</t>
  </si>
  <si>
    <t>1-CHKE-R-O 5x1.5 , volně</t>
  </si>
  <si>
    <t>1-CHKE-V-R 5x1.5 , volně</t>
  </si>
  <si>
    <t>splitry</t>
  </si>
  <si>
    <t>1-CHKE-R-J 3x6 , volně</t>
  </si>
  <si>
    <t>klima</t>
  </si>
  <si>
    <t>LED downlight, plechové tělo, opálový kryt, IP54, 1 x LED, 34W, 3550lm, Ra80, 4000K, nouz.modul</t>
  </si>
  <si>
    <t>ozn. A2</t>
  </si>
  <si>
    <t>LED panel, UGR&lt;19, vysoká účinnost, hliníkový rámeček, mikroprizmatický kryt, čtverec 600x600mm, 1 x LED, 19W, 3100lm, Ra80, 4000K</t>
  </si>
  <si>
    <t>ozn.B</t>
  </si>
  <si>
    <t>Montáž svítidel LED se zapojením vodičů bytových nebo do spol.místností stropních vestavných</t>
  </si>
  <si>
    <t xml:space="preserve"> 1 zdroj</t>
  </si>
  <si>
    <t>201060</t>
  </si>
  <si>
    <t>A1, A2, B</t>
  </si>
  <si>
    <t>3558A-A651 C Kryt spínače kolébkového; d. Tango; b. slonová kost (do hořl. podkladů B až E - při použití bezšroubových přístrojů)</t>
  </si>
  <si>
    <t>3558A-A652 C Kryt spínače kolébkového, dělený; d. Tango; b. slonová kost (do hořl. podkladů B až E - při použití bezšroubových přístrojů)</t>
  </si>
  <si>
    <t>PŘÍSTROJ OVLÁDAČE (s bezšroubovými svorkami),</t>
  </si>
  <si>
    <t>3559-A91345 Přístroj ovládače zapínacího se svorkou N (bezšroubové svorky); řazení 1/0, 1/0So, 1/0S (do hořl. podkladů B až E)</t>
  </si>
  <si>
    <t>3299-22102 Snímač pohybu, vestavná montáž; b. bílá</t>
  </si>
  <si>
    <t>SNÍMAČ PŘÍTOMNOSTI BUSCH-PRESENCE</t>
  </si>
  <si>
    <t>6819/30-24-500 Snímač přítomnosti Busch-Presence univerzální (relé, 12 m); b. bílá</t>
  </si>
  <si>
    <t>Organizér na stůl Organizér na kabely pod stolem Podstavec pro montáž vedení kabelů Vodicí lišta na kabely (bílá) 60cm</t>
  </si>
  <si>
    <t>KPL 64-50/LD_NA KRABICE PŘÍSTROJ. SÁDR.</t>
  </si>
  <si>
    <t>KPL 64-40/3LD_NA KRABICE PŘÍSTROJ. SÁDR.</t>
  </si>
  <si>
    <t>KPL 64-45/LD_NA KRABICE PŘÍSTROJ. SÁDR.</t>
  </si>
  <si>
    <t>1-CHKE-R-J 3x2.5 , volně</t>
  </si>
  <si>
    <t>ZÁSUVKA NN, TANGO</t>
  </si>
  <si>
    <t>5519A-A02357 C Zásuvka jednonásobná (bezšroubové svorky), s ochranným kolíkem, s clonkami; řazení 2P+PE; d. Tango; b. slonová kost (do hořl. podkladů B až E)</t>
  </si>
  <si>
    <t>PŘÍSTROJ NABÍJECÍ USB, pro Tango,</t>
  </si>
  <si>
    <t>6475 U-500 Přístroj nabíjecí USB-A + USB-C; b. šedá</t>
  </si>
  <si>
    <t>RÁMEČEK, TANGO</t>
  </si>
  <si>
    <t>3901A-B10 C Rámeček pro elektroinstalační přístroje, jednonásobný; d. Tango; b. slonová kost (do hořl. podkladů B až E - při použití bezšroubových přístrojů)</t>
  </si>
  <si>
    <t>3901A-B21 C Rámeček pro elektroinstalační přístroje, dvojnásobný svislý; d. Tango; b. slonová kost (do hořl. podkladů B až E - při použití bezšroubových přístrojů)</t>
  </si>
  <si>
    <t>3901A-B31 C Rámeček pro elektroinstalační přístroje, trojnásobný svislý; d. Tango; b. slonová kost (do hořl. podkladů B až E - při použití bezšroubových přístrojů)</t>
  </si>
  <si>
    <t>3901A-B41 C Rámeček pro elektroinstalační přístroje, čtyřnásobný svislý; d. Tango; b. slonová kost (do hořl. podkladů B až E - při použití bezšroubových přístrojů)</t>
  </si>
  <si>
    <t>PUK 38X150 S1_S KANÁL PODLAHOVÝ UNIVERZ.</t>
  </si>
  <si>
    <t>SPUK_S SPOJKA PODLAHOVÉHO KANÁLU</t>
  </si>
  <si>
    <t>PLUK 1_XX PROPOJOVACÍ LANKO 550 MM</t>
  </si>
  <si>
    <t>KOPOBOX 80_LB RÁM PODLAHOVÝ</t>
  </si>
  <si>
    <t>KUP 80_FB KRABICE UNIVERZ.PODLAHOVÁ</t>
  </si>
  <si>
    <t>PP 80/45/6_LB PODLOŽKA PŘÍSTROJOVÁ</t>
  </si>
  <si>
    <t>SN_XX SADA NIVELAČNÍ (4 KS)</t>
  </si>
  <si>
    <t>QP 45X45_BB ZÁSUVKA QUADRO 45X45</t>
  </si>
  <si>
    <t>QD 45X22.5-RJ45/6_HB ZÁSUVKA DAT. RJ-45 KAT. 6</t>
  </si>
  <si>
    <t>ISS140110RW Instalační sloupek 140x110 mm, hliníkový oboustranný, čistě bílý, pro výšku 3300 - 3500 mm</t>
  </si>
  <si>
    <t>Montáž systému podlahových kanálků se spojkami</t>
  </si>
  <si>
    <t xml:space="preserve"> kanálků</t>
  </si>
  <si>
    <t>010281</t>
  </si>
  <si>
    <t xml:space="preserve"> krabic s vývody</t>
  </si>
  <si>
    <t>010282</t>
  </si>
  <si>
    <t>Montáž kovových nosných a doplňkových kontrukcí bez zhotovení krytů pro kabelové vedení z plechu, šířky</t>
  </si>
  <si>
    <t xml:space="preserve"> do 200 mm</t>
  </si>
  <si>
    <t>020601</t>
  </si>
  <si>
    <t xml:space="preserve">PRAFlaGuard F 4x2x0,8 </t>
  </si>
  <si>
    <t>ZÁSUVKA KOMUNIKAČNÍ (DATOVÁ) KEYSTONE NONAME, pro Swing (L), Tango</t>
  </si>
  <si>
    <t>5014A-B1017 Maska nosná s 1 otvorem pro zásuvku Modular-Jack (keystone); b. černá</t>
  </si>
  <si>
    <t>KRYT ZÁSUVKY KOMUNIKAČNÍ (DATOVÉ) PRO NOSNOU MASKU, TANGO</t>
  </si>
  <si>
    <t>3901A-B10 B Rámeček pro elektroinstalační přístroje, jednonásobný; d. Tango; b. bílá (do hořl. podkladů B až E - při použití bezšroubových přístrojů)</t>
  </si>
  <si>
    <t>ZÁSUVKA NN, VARIANT+ IP44 (plast, šroubové svorky)</t>
  </si>
  <si>
    <t>5518N-C02510 B Zásuvka jednonásobná IP54, s ochranným kolíkem, s víčkem; řazení 2P+PE; d. Variant+; b. bílá (na hořl. podklady B až E)</t>
  </si>
  <si>
    <t>WIFI vysílač Ubiquiti UniFi UAP-AC-PRO</t>
  </si>
  <si>
    <t>detektor EZS DT</t>
  </si>
  <si>
    <t>magnetický kontakt čtyřdrátový s pracovní mezerou min. 25mm, certifikováno dle ČSN EN 50 131 stupeň 2</t>
  </si>
  <si>
    <t>Opticko akustická signalizace Aritech</t>
  </si>
  <si>
    <t>Registrační kiosek TOTEM 7 (vč. programu Fronta klientů – pro neomezený počet uživatelů)</t>
  </si>
  <si>
    <t>Přepážkový/dveřní displej LED matrix jednořádkový (LAN varianta, vč. POE injektoru*)</t>
  </si>
  <si>
    <t>Modul vyvolávacího systému s LCD obrazovkou 43“</t>
  </si>
  <si>
    <t>Pododstavec 3 - celkem pořadový systém</t>
  </si>
  <si>
    <t>Pododstavec 2  - celkem 2.n.p.</t>
  </si>
  <si>
    <t>Elektromontáže - celkem C21M, C22M</t>
  </si>
  <si>
    <t>Rekapitulace celková</t>
  </si>
  <si>
    <t>Dokumentace skutečného provedení</t>
  </si>
  <si>
    <t>Modernizace rezervační kanceláře LDA</t>
  </si>
  <si>
    <t>EI rekapitulace 2.NP</t>
  </si>
  <si>
    <t>&gt;&gt;  skryté sloupce  &lt;&lt;</t>
  </si>
  <si>
    <t>Uchazeč:</t>
  </si>
  <si>
    <t>Uchazeč</t>
  </si>
  <si>
    <t>Slatinné lázně Třeboň s.r.o., Lázeňská 1001, 379 01 Třeboň</t>
  </si>
  <si>
    <t>zadavatel: Slatinné lázně Třeboň s.r.o., Lázeňská 1001, 379 01 Třeboň</t>
  </si>
  <si>
    <t>EI PARAMETRY 2.NP</t>
  </si>
  <si>
    <t>Účastník vyplní takto označené buňky</t>
  </si>
  <si>
    <t>Materiál
jedn.c.</t>
  </si>
  <si>
    <t>Montáž
jedn. c.</t>
  </si>
  <si>
    <t>Cena celkem bez DPH</t>
  </si>
  <si>
    <t>Montáž kamery bez krytu</t>
  </si>
  <si>
    <t xml:space="preserve"> Dodávka,instalace, zapojení, oživení</t>
  </si>
  <si>
    <t>Pododstavec 3 - inf pořadový systém</t>
  </si>
  <si>
    <t xml:space="preserve">    Pododstavec 3 - inf pořadový systém</t>
  </si>
  <si>
    <t>EI rekapitulace POKLADNA</t>
  </si>
  <si>
    <t xml:space="preserve">Poznámka </t>
  </si>
  <si>
    <t>KRYT SPÍNAČE</t>
  </si>
  <si>
    <t>Pododstavec 3 - celkem - SKR DATA</t>
  </si>
  <si>
    <t>pol.č.</t>
  </si>
  <si>
    <t>název položky</t>
  </si>
  <si>
    <t>Komplexní vyzkoušení</t>
  </si>
  <si>
    <t>Celkem nabídková cena bez DPH</t>
  </si>
  <si>
    <t>Zhotovitel:</t>
  </si>
  <si>
    <t xml:space="preserve">zhotovitel: </t>
  </si>
  <si>
    <t xml:space="preserve">zadavatel: </t>
  </si>
  <si>
    <t>Slatinné lázně Třeboň s.r.o., Lázeňská 1001, 379 01 Třeboň, IČ25179896</t>
  </si>
  <si>
    <t>"vyplní účastník"</t>
  </si>
  <si>
    <t>nabídková cena v Kč
 bez DPH</t>
  </si>
  <si>
    <t xml:space="preserve">V </t>
  </si>
  <si>
    <t>Doprava (..%), Přesun (..%)</t>
  </si>
  <si>
    <t>PPV (..%) z montáže: materiál + práce</t>
  </si>
  <si>
    <t>GZS (..%)</t>
  </si>
  <si>
    <t>Provozní vlivy (..%)</t>
  </si>
  <si>
    <t>Provozní vlivy  (…) %</t>
  </si>
  <si>
    <t>Otopné těleso KORADO Radik Klasik typ 22 výška/délka 600/1000 mm výkon 1679 W ( chybí rozměry tělesa a přesný typ. V PD poznámka: nové radiátorové těleso Radiátor deskový 2K Stejný typ jako stávající radiátor)</t>
  </si>
  <si>
    <t>EI PARAMETRY POKLADNA</t>
  </si>
  <si>
    <t>1.</t>
  </si>
  <si>
    <t>2.</t>
  </si>
  <si>
    <t>3.</t>
  </si>
  <si>
    <t>4.</t>
  </si>
  <si>
    <t>5.</t>
  </si>
  <si>
    <t>6.</t>
  </si>
  <si>
    <t>Pozn.</t>
  </si>
  <si>
    <t>EI ROZPOČET 2.NP</t>
  </si>
  <si>
    <t>EI ROZPOČET POKLADNA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</si>
</sst>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6">
    <font>
      <sz val="8"/>
      <name val="Arial CE"/>
      <family val="2"/>
    </font>
    <font>
      <sz val="11"/>
      <color theme="1"/>
      <name val="Calibri"/>
      <family val="2"/>
      <charset val="238"/>
      <scheme val="minor"/>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
      <sz val="9"/>
      <color rgb="FF000000"/>
      <name val="Arial"/>
      <family val="2"/>
      <charset val="238"/>
    </font>
    <font>
      <b/>
      <sz val="10"/>
      <color rgb="FF000000"/>
      <name val="Arial"/>
      <family val="2"/>
      <charset val="238"/>
    </font>
    <font>
      <b/>
      <sz val="9"/>
      <color rgb="FF000000"/>
      <name val="Arial"/>
      <family val="2"/>
      <charset val="238"/>
    </font>
    <font>
      <b/>
      <sz val="11"/>
      <color rgb="FF000000"/>
      <name val="Arial"/>
      <family val="2"/>
      <charset val="238"/>
    </font>
    <font>
      <b/>
      <sz val="12"/>
      <color rgb="FF000000"/>
      <name val="Arial"/>
      <family val="2"/>
      <charset val="238"/>
    </font>
    <font>
      <i/>
      <sz val="10"/>
      <color rgb="FF000000"/>
      <name val="Arial"/>
      <family val="2"/>
      <charset val="238"/>
    </font>
    <font>
      <i/>
      <sz val="11"/>
      <color rgb="FF000000"/>
      <name val="Arial"/>
      <family val="2"/>
      <charset val="238"/>
    </font>
    <font>
      <sz val="11"/>
      <color rgb="FFFF0000"/>
      <name val="Calibri"/>
      <family val="2"/>
      <charset val="238"/>
      <scheme val="minor"/>
    </font>
    <font>
      <sz val="14"/>
      <name val="Arial CE"/>
      <family val="2"/>
    </font>
    <font>
      <b/>
      <sz val="12"/>
      <color rgb="FF969696"/>
      <name val="Arial CE"/>
    </font>
    <font>
      <b/>
      <sz val="8"/>
      <color rgb="FF969696"/>
      <name val="Arial CE"/>
    </font>
    <font>
      <b/>
      <sz val="10"/>
      <name val="Arial CE"/>
      <charset val="238"/>
    </font>
    <font>
      <b/>
      <sz val="14"/>
      <name val="Arial CE"/>
      <charset val="238"/>
    </font>
    <font>
      <b/>
      <sz val="16"/>
      <name val="Arial CE"/>
      <charset val="238"/>
    </font>
    <font>
      <sz val="10"/>
      <name val="Arial CE"/>
      <family val="2"/>
    </font>
    <font>
      <sz val="14"/>
      <color theme="1"/>
      <name val="Calibri"/>
      <family val="2"/>
      <charset val="238"/>
      <scheme val="minor"/>
    </font>
    <font>
      <sz val="9"/>
      <color theme="1"/>
      <name val="Arial"/>
      <family val="2"/>
      <charset val="238"/>
    </font>
    <font>
      <b/>
      <sz val="12"/>
      <name val="Arial CE"/>
      <charset val="238"/>
    </font>
    <font>
      <b/>
      <sz val="10"/>
      <color theme="1"/>
      <name val="Arial"/>
      <family val="2"/>
      <charset val="238"/>
    </font>
    <font>
      <sz val="14"/>
      <color theme="3"/>
      <name val="Arial CE"/>
      <family val="2"/>
    </font>
    <font>
      <b/>
      <sz val="10"/>
      <color theme="3"/>
      <name val="Arial"/>
      <family val="2"/>
      <charset val="238"/>
    </font>
    <font>
      <sz val="11"/>
      <color theme="3"/>
      <name val="Calibri"/>
      <family val="2"/>
      <charset val="238"/>
      <scheme val="minor"/>
    </font>
  </fonts>
  <fills count="21">
    <fill>
      <patternFill patternType="none"/>
    </fill>
    <fill>
      <patternFill patternType="gray125"/>
    </fill>
    <fill>
      <patternFill patternType="solid">
        <fgColor rgb="FFBEBEBE"/>
      </patternFill>
    </fill>
    <fill>
      <patternFill patternType="solid">
        <fgColor rgb="FFD2D2D2"/>
      </patternFill>
    </fill>
    <fill>
      <patternFill patternType="solid">
        <fgColor rgb="FFF0F0F0"/>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80FFFF"/>
        <bgColor indexed="64"/>
      </patternFill>
    </fill>
    <fill>
      <patternFill patternType="solid">
        <fgColor rgb="FFFFFFE0"/>
        <bgColor indexed="64"/>
      </patternFill>
    </fill>
    <fill>
      <patternFill patternType="solid">
        <fgColor rgb="FFFFFF00"/>
        <bgColor indexed="64"/>
      </patternFill>
    </fill>
    <fill>
      <patternFill patternType="solid">
        <fgColor rgb="FFF4F8CD"/>
        <bgColor indexed="64"/>
      </patternFill>
    </fill>
    <fill>
      <patternFill patternType="solid">
        <fgColor theme="0" tint="-0.249977111117893"/>
        <bgColor indexed="64"/>
      </patternFill>
    </fill>
    <fill>
      <patternFill patternType="solid">
        <fgColor rgb="FFFFFFCC"/>
      </patternFill>
    </fill>
    <fill>
      <patternFill patternType="solid">
        <fgColor rgb="FFC0C0C0"/>
      </patternFill>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33" fillId="0" borderId="0" applyNumberFormat="0" applyFill="0" applyBorder="0" applyAlignment="0" applyProtection="0"/>
    <xf numFmtId="0" fontId="2" fillId="0" borderId="0"/>
  </cellStyleXfs>
  <cellXfs count="415">
    <xf numFmtId="0" fontId="0" fillId="0" borderId="0" xfId="0"/>
    <xf numFmtId="0" fontId="2" fillId="0" borderId="0" xfId="2" applyProtection="1"/>
    <xf numFmtId="0" fontId="10" fillId="0" borderId="0" xfId="0" applyFont="1" applyProtection="1">
      <protection locked="0"/>
    </xf>
    <xf numFmtId="4" fontId="19" fillId="17" borderId="22" xfId="0" applyNumberFormat="1" applyFont="1" applyFill="1" applyBorder="1" applyAlignment="1" applyProtection="1">
      <alignment vertical="center"/>
      <protection locked="0"/>
    </xf>
    <xf numFmtId="4" fontId="31" fillId="17" borderId="22" xfId="0" applyNumberFormat="1" applyFont="1" applyFill="1" applyBorder="1" applyAlignment="1" applyProtection="1">
      <alignment vertical="center"/>
      <protection locked="0"/>
    </xf>
    <xf numFmtId="167" fontId="19" fillId="17" borderId="22" xfId="0" applyNumberFormat="1" applyFont="1" applyFill="1" applyBorder="1" applyAlignment="1" applyProtection="1">
      <alignment vertical="center"/>
      <protection locked="0"/>
    </xf>
    <xf numFmtId="0" fontId="0" fillId="0" borderId="0" xfId="0" applyProtection="1">
      <protection locked="0"/>
    </xf>
    <xf numFmtId="0" fontId="0" fillId="17" borderId="23" xfId="0" applyFill="1" applyBorder="1" applyProtection="1">
      <protection locked="0"/>
    </xf>
    <xf numFmtId="0" fontId="48" fillId="0" borderId="0" xfId="0" applyFont="1" applyProtection="1">
      <protection locked="0"/>
    </xf>
    <xf numFmtId="4" fontId="45" fillId="17" borderId="23" xfId="0" applyNumberFormat="1" applyFont="1" applyFill="1" applyBorder="1" applyProtection="1">
      <protection locked="0"/>
    </xf>
    <xf numFmtId="0" fontId="48" fillId="0" borderId="0" xfId="0" applyFont="1" applyAlignment="1" applyProtection="1">
      <alignment horizontal="right"/>
      <protection locked="0"/>
    </xf>
    <xf numFmtId="0" fontId="48" fillId="17" borderId="0" xfId="0" applyFont="1" applyFill="1" applyProtection="1">
      <protection locked="0"/>
    </xf>
    <xf numFmtId="0" fontId="0" fillId="0" borderId="0" xfId="0" applyProtection="1"/>
    <xf numFmtId="0" fontId="47" fillId="0" borderId="0" xfId="0" applyFont="1" applyAlignment="1" applyProtection="1">
      <alignment horizontal="left" vertical="center"/>
    </xf>
    <xf numFmtId="49" fontId="35" fillId="16" borderId="0" xfId="2" applyNumberFormat="1" applyFont="1" applyFill="1" applyBorder="1" applyAlignment="1" applyProtection="1">
      <alignment horizontal="left"/>
    </xf>
    <xf numFmtId="0" fontId="0" fillId="16" borderId="0" xfId="0" applyFill="1" applyBorder="1" applyProtection="1"/>
    <xf numFmtId="0" fontId="45" fillId="0" borderId="0" xfId="0" applyFont="1" applyProtection="1"/>
    <xf numFmtId="0" fontId="46" fillId="0" borderId="0" xfId="0" applyFont="1" applyProtection="1"/>
    <xf numFmtId="0" fontId="48" fillId="19" borderId="23" xfId="0" applyFont="1" applyFill="1" applyBorder="1" applyAlignment="1" applyProtection="1">
      <alignment horizontal="center" vertical="center"/>
    </xf>
    <xf numFmtId="0" fontId="48" fillId="19" borderId="23" xfId="0" applyFont="1" applyFill="1" applyBorder="1" applyAlignment="1" applyProtection="1">
      <alignment horizontal="center" vertical="center" wrapText="1"/>
    </xf>
    <xf numFmtId="0" fontId="48" fillId="0" borderId="23" xfId="0" applyFont="1" applyBorder="1" applyAlignment="1" applyProtection="1">
      <alignment horizontal="center"/>
    </xf>
    <xf numFmtId="0" fontId="48" fillId="0" borderId="23" xfId="0" applyFont="1" applyBorder="1" applyProtection="1"/>
    <xf numFmtId="4" fontId="45" fillId="0" borderId="23" xfId="0" applyNumberFormat="1" applyFont="1" applyBorder="1" applyProtection="1"/>
    <xf numFmtId="0" fontId="48" fillId="0" borderId="0" xfId="0" applyFont="1" applyProtection="1"/>
    <xf numFmtId="0" fontId="51" fillId="0" borderId="0" xfId="0" applyFont="1" applyProtection="1"/>
    <xf numFmtId="4" fontId="51" fillId="0" borderId="0" xfId="0" applyNumberFormat="1" applyFont="1" applyProtection="1"/>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Alignment="1" applyProtection="1">
      <alignment horizontal="left" vertical="center"/>
    </xf>
    <xf numFmtId="0" fontId="0" fillId="0" borderId="0" xfId="0" applyProtection="1"/>
    <xf numFmtId="0" fontId="0" fillId="0" borderId="0" xfId="0"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43" fillId="0" borderId="0" xfId="0" applyFont="1" applyAlignment="1" applyProtection="1">
      <alignment horizontal="left" vertical="center"/>
    </xf>
    <xf numFmtId="0" fontId="3" fillId="0" borderId="0" xfId="0" applyFont="1" applyAlignment="1" applyProtection="1">
      <alignment horizontal="left" vertical="top"/>
    </xf>
    <xf numFmtId="0" fontId="5"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center"/>
    </xf>
    <xf numFmtId="49" fontId="4" fillId="16" borderId="0" xfId="0" applyNumberFormat="1" applyFont="1" applyFill="1" applyAlignment="1" applyProtection="1">
      <alignment horizontal="left" vertical="center"/>
    </xf>
    <xf numFmtId="0" fontId="0" fillId="16" borderId="0" xfId="0" applyFill="1" applyProtection="1"/>
    <xf numFmtId="0" fontId="0" fillId="0" borderId="4" xfId="0" applyBorder="1" applyProtection="1"/>
    <xf numFmtId="0" fontId="0" fillId="0" borderId="3" xfId="0" applyBorder="1" applyAlignment="1" applyProtection="1">
      <alignment vertical="center"/>
    </xf>
    <xf numFmtId="0" fontId="0" fillId="0" borderId="0" xfId="0" applyAlignment="1" applyProtection="1">
      <alignment vertical="center"/>
    </xf>
    <xf numFmtId="0" fontId="14"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5" xfId="0"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0" fillId="2" borderId="0" xfId="0" applyFill="1" applyAlignment="1" applyProtection="1">
      <alignment vertical="center"/>
    </xf>
    <xf numFmtId="0" fontId="6" fillId="2" borderId="6" xfId="0" applyFont="1" applyFill="1" applyBorder="1" applyAlignment="1" applyProtection="1">
      <alignment horizontal="left" vertical="center"/>
    </xf>
    <xf numFmtId="0" fontId="0" fillId="2" borderId="7" xfId="0" applyFill="1" applyBorder="1" applyAlignment="1" applyProtection="1">
      <alignment vertical="center"/>
    </xf>
    <xf numFmtId="0" fontId="6" fillId="2" borderId="7" xfId="0" applyFont="1" applyFill="1" applyBorder="1" applyAlignment="1" applyProtection="1">
      <alignment horizontal="center"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3" fillId="0" borderId="5" xfId="0" applyFont="1" applyBorder="1" applyAlignment="1" applyProtection="1">
      <alignment horizontal="lef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5" fillId="0" borderId="0" xfId="0" applyFont="1" applyAlignment="1" applyProtection="1">
      <alignment vertical="center"/>
    </xf>
    <xf numFmtId="0" fontId="5" fillId="0" borderId="3" xfId="0" applyFont="1" applyBorder="1" applyAlignment="1" applyProtection="1">
      <alignment vertical="center"/>
    </xf>
    <xf numFmtId="0" fontId="5" fillId="0" borderId="0" xfId="0" applyFont="1" applyAlignment="1" applyProtection="1">
      <alignment horizontal="left" vertical="center"/>
    </xf>
    <xf numFmtId="0" fontId="14" fillId="0" borderId="0" xfId="0" applyFont="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15" xfId="0" applyBorder="1" applyAlignment="1" applyProtection="1">
      <alignment vertical="center"/>
    </xf>
    <xf numFmtId="0" fontId="0" fillId="3" borderId="7" xfId="0" applyFill="1" applyBorder="1" applyAlignment="1" applyProtection="1">
      <alignment vertical="center"/>
    </xf>
    <xf numFmtId="0" fontId="19" fillId="3"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Border="1" applyAlignment="1" applyProtection="1">
      <alignmen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6" fillId="0" borderId="0" xfId="0" applyFont="1" applyAlignment="1" applyProtection="1">
      <alignment horizontal="center" vertical="center"/>
    </xf>
    <xf numFmtId="4" fontId="17" fillId="0" borderId="14" xfId="0" applyNumberFormat="1" applyFont="1" applyBorder="1" applyAlignment="1" applyProtection="1">
      <alignment vertical="center"/>
    </xf>
    <xf numFmtId="4" fontId="17" fillId="0" borderId="0" xfId="0" applyNumberFormat="1" applyFont="1" applyAlignment="1" applyProtection="1">
      <alignment vertical="center"/>
    </xf>
    <xf numFmtId="166" fontId="17" fillId="0" borderId="0" xfId="0" applyNumberFormat="1" applyFont="1" applyAlignment="1" applyProtection="1">
      <alignment vertical="center"/>
    </xf>
    <xf numFmtId="4" fontId="17" fillId="0" borderId="15" xfId="0" applyNumberFormat="1" applyFont="1" applyBorder="1" applyAlignment="1" applyProtection="1">
      <alignment vertical="center"/>
    </xf>
    <xf numFmtId="0" fontId="6" fillId="0" borderId="0" xfId="0" applyFont="1" applyAlignment="1" applyProtection="1">
      <alignment horizontal="left" vertical="center"/>
    </xf>
    <xf numFmtId="0" fontId="22" fillId="0" borderId="0" xfId="0" applyFont="1" applyAlignment="1" applyProtection="1">
      <alignment horizontal="left" vertical="center"/>
    </xf>
    <xf numFmtId="0" fontId="23" fillId="0" borderId="0" xfId="1" applyFont="1" applyAlignment="1" applyProtection="1">
      <alignment horizontal="center" vertical="center"/>
    </xf>
    <xf numFmtId="0" fontId="7"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5" fillId="0" borderId="0" xfId="0" applyFont="1" applyAlignment="1" applyProtection="1">
      <alignment horizontal="center" vertical="center"/>
    </xf>
    <xf numFmtId="4" fontId="26" fillId="0" borderId="14" xfId="0" applyNumberFormat="1" applyFont="1" applyBorder="1" applyAlignment="1" applyProtection="1">
      <alignment vertical="center"/>
    </xf>
    <xf numFmtId="4" fontId="26" fillId="0" borderId="0" xfId="0" applyNumberFormat="1" applyFont="1" applyAlignment="1" applyProtection="1">
      <alignment vertical="center"/>
    </xf>
    <xf numFmtId="166" fontId="26" fillId="0" borderId="0" xfId="0" applyNumberFormat="1" applyFont="1" applyAlignment="1" applyProtection="1">
      <alignment vertical="center"/>
    </xf>
    <xf numFmtId="4" fontId="26" fillId="0" borderId="15" xfId="0" applyNumberFormat="1"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0" xfId="0" applyAlignment="1" applyProtection="1">
      <alignment vertical="center" wrapText="1"/>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Alignment="1" applyProtection="1">
      <alignment horizontal="center" vertical="center" wrapText="1"/>
      <protection locked="0"/>
    </xf>
    <xf numFmtId="4" fontId="30" fillId="0" borderId="0" xfId="0" applyNumberFormat="1" applyFont="1" applyAlignment="1" applyProtection="1">
      <alignment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4" fontId="10" fillId="0" borderId="0" xfId="0" applyNumberFormat="1" applyFont="1" applyAlignment="1" applyProtection="1">
      <alignment vertical="center"/>
      <protection locked="0"/>
    </xf>
    <xf numFmtId="0" fontId="19" fillId="0" borderId="0" xfId="0" applyFont="1" applyAlignment="1" applyProtection="1">
      <alignment horizontal="left" vertical="center"/>
      <protection locked="0"/>
    </xf>
    <xf numFmtId="4" fontId="0" fillId="0" borderId="0" xfId="0" applyNumberFormat="1" applyAlignment="1" applyProtection="1">
      <alignment vertical="center"/>
      <protection locked="0"/>
    </xf>
    <xf numFmtId="0" fontId="27"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vertical="center"/>
    </xf>
    <xf numFmtId="165" fontId="4" fillId="16" borderId="0" xfId="0" applyNumberFormat="1" applyFont="1" applyFill="1" applyAlignment="1" applyProtection="1">
      <alignment horizontal="left" vertical="center"/>
    </xf>
    <xf numFmtId="0" fontId="4" fillId="16" borderId="0" xfId="0" applyFont="1" applyFill="1" applyAlignment="1" applyProtection="1">
      <alignment horizontal="left" vertical="center"/>
    </xf>
    <xf numFmtId="0" fontId="0" fillId="0" borderId="0" xfId="0" applyAlignment="1" applyProtection="1">
      <alignment vertical="center" wrapText="1"/>
    </xf>
    <xf numFmtId="0" fontId="0" fillId="0" borderId="3" xfId="0" applyBorder="1" applyAlignment="1" applyProtection="1">
      <alignment vertical="center" wrapText="1"/>
    </xf>
    <xf numFmtId="0" fontId="14" fillId="0" borderId="0" xfId="0" applyFont="1" applyAlignment="1" applyProtection="1">
      <alignment horizontal="left" vertical="center"/>
    </xf>
    <xf numFmtId="4" fontId="21" fillId="0" borderId="0" xfId="0" applyNumberFormat="1" applyFont="1" applyAlignment="1" applyProtection="1">
      <alignment vertical="center"/>
    </xf>
    <xf numFmtId="0" fontId="3" fillId="0" borderId="0" xfId="0" applyFont="1" applyAlignment="1" applyProtection="1">
      <alignment horizontal="right" vertical="center"/>
    </xf>
    <xf numFmtId="0" fontId="18" fillId="0" borderId="0" xfId="0" applyFont="1" applyAlignment="1" applyProtection="1">
      <alignment horizontal="left" vertical="center"/>
    </xf>
    <xf numFmtId="4" fontId="3" fillId="0" borderId="0" xfId="0" applyNumberFormat="1" applyFont="1" applyAlignment="1" applyProtection="1">
      <alignment vertical="center"/>
    </xf>
    <xf numFmtId="164" fontId="3" fillId="0" borderId="0" xfId="0" applyNumberFormat="1" applyFont="1" applyAlignment="1" applyProtection="1">
      <alignment horizontal="right" vertical="center"/>
    </xf>
    <xf numFmtId="0" fontId="0" fillId="3" borderId="0" xfId="0" applyFill="1" applyAlignment="1" applyProtection="1">
      <alignment vertical="center"/>
    </xf>
    <xf numFmtId="0" fontId="6" fillId="3" borderId="6" xfId="0" applyFont="1" applyFill="1" applyBorder="1" applyAlignment="1" applyProtection="1">
      <alignment horizontal="left" vertical="center"/>
    </xf>
    <xf numFmtId="0" fontId="6" fillId="3" borderId="7" xfId="0" applyFont="1" applyFill="1" applyBorder="1" applyAlignment="1" applyProtection="1">
      <alignment horizontal="right" vertical="center"/>
    </xf>
    <xf numFmtId="0" fontId="6" fillId="3" borderId="7" xfId="0" applyFont="1" applyFill="1" applyBorder="1" applyAlignment="1" applyProtection="1">
      <alignment horizontal="center" vertical="center"/>
    </xf>
    <xf numFmtId="4" fontId="6" fillId="3" borderId="7" xfId="0" applyNumberFormat="1" applyFont="1" applyFill="1" applyBorder="1" applyAlignment="1" applyProtection="1">
      <alignment vertical="center"/>
    </xf>
    <xf numFmtId="0" fontId="0" fillId="3" borderId="8" xfId="0" applyFill="1" applyBorder="1" applyAlignment="1" applyProtection="1">
      <alignment vertical="center"/>
    </xf>
    <xf numFmtId="0" fontId="3" fillId="0" borderId="5" xfId="0" applyFont="1" applyBorder="1" applyAlignment="1" applyProtection="1">
      <alignment horizontal="center" vertical="center"/>
    </xf>
    <xf numFmtId="0" fontId="3" fillId="0" borderId="5" xfId="0" applyFont="1" applyBorder="1" applyAlignment="1" applyProtection="1">
      <alignment horizontal="right" vertical="center"/>
    </xf>
    <xf numFmtId="165" fontId="4" fillId="0" borderId="0" xfId="0" applyNumberFormat="1" applyFont="1" applyAlignment="1" applyProtection="1">
      <alignment horizontal="left" vertical="center"/>
    </xf>
    <xf numFmtId="0" fontId="4" fillId="0" borderId="0" xfId="0" applyFont="1" applyAlignment="1" applyProtection="1">
      <alignment horizontal="left" vertical="center" wrapText="1"/>
    </xf>
    <xf numFmtId="0" fontId="19" fillId="3" borderId="0" xfId="0" applyFont="1" applyFill="1" applyAlignment="1" applyProtection="1">
      <alignment horizontal="left" vertical="center"/>
    </xf>
    <xf numFmtId="0" fontId="19" fillId="3" borderId="0" xfId="0" applyFont="1" applyFill="1" applyAlignment="1" applyProtection="1">
      <alignment horizontal="right" vertical="center"/>
    </xf>
    <xf numFmtId="0" fontId="28" fillId="0" borderId="0" xfId="0" applyFont="1" applyAlignment="1" applyProtection="1">
      <alignment horizontal="left" vertical="center"/>
    </xf>
    <xf numFmtId="0" fontId="8" fillId="0" borderId="0" xfId="0" applyFont="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9" fillId="0" borderId="20" xfId="0" applyFont="1" applyBorder="1" applyAlignment="1" applyProtection="1">
      <alignment horizontal="left" vertical="center"/>
    </xf>
    <xf numFmtId="0" fontId="9" fillId="0" borderId="20" xfId="0" applyFont="1" applyBorder="1" applyAlignment="1" applyProtection="1">
      <alignment vertical="center"/>
    </xf>
    <xf numFmtId="4" fontId="9" fillId="0" borderId="20" xfId="0" applyNumberFormat="1" applyFont="1" applyBorder="1" applyAlignment="1" applyProtection="1">
      <alignment vertical="center"/>
    </xf>
    <xf numFmtId="0" fontId="0" fillId="0" borderId="0" xfId="0" applyAlignment="1" applyProtection="1">
      <alignment horizontal="center" vertical="center" wrapText="1"/>
    </xf>
    <xf numFmtId="0" fontId="0" fillId="0" borderId="3" xfId="0"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9" fillId="3" borderId="17"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0" xfId="0" applyFont="1" applyFill="1" applyAlignment="1" applyProtection="1">
      <alignment horizontal="center" vertical="center" wrapText="1"/>
    </xf>
    <xf numFmtId="4" fontId="21" fillId="0" borderId="0" xfId="0" applyNumberFormat="1" applyFont="1" applyProtection="1"/>
    <xf numFmtId="166" fontId="29" fillId="0" borderId="12" xfId="0" applyNumberFormat="1" applyFont="1" applyBorder="1" applyProtection="1"/>
    <xf numFmtId="166" fontId="29" fillId="0" borderId="13" xfId="0" applyNumberFormat="1" applyFont="1" applyBorder="1" applyProtection="1"/>
    <xf numFmtId="0" fontId="10" fillId="0" borderId="0" xfId="0" applyFont="1" applyProtection="1"/>
    <xf numFmtId="0" fontId="10" fillId="0" borderId="3" xfId="0" applyFont="1" applyBorder="1" applyProtection="1"/>
    <xf numFmtId="0" fontId="10" fillId="0" borderId="0" xfId="0" applyFont="1" applyAlignment="1" applyProtection="1">
      <alignment horizontal="left"/>
    </xf>
    <xf numFmtId="0" fontId="8" fillId="0" borderId="0" xfId="0" applyFont="1" applyAlignment="1" applyProtection="1">
      <alignment horizontal="left"/>
    </xf>
    <xf numFmtId="4" fontId="8" fillId="0" borderId="0" xfId="0" applyNumberFormat="1" applyFont="1" applyProtection="1"/>
    <xf numFmtId="0" fontId="10" fillId="0" borderId="14" xfId="0" applyFont="1" applyBorder="1" applyProtection="1"/>
    <xf numFmtId="166" fontId="10" fillId="0" borderId="0" xfId="0" applyNumberFormat="1" applyFont="1" applyProtection="1"/>
    <xf numFmtId="166" fontId="10" fillId="0" borderId="15" xfId="0" applyNumberFormat="1" applyFont="1" applyBorder="1" applyProtection="1"/>
    <xf numFmtId="0" fontId="9" fillId="0" borderId="0" xfId="0" applyFont="1" applyAlignment="1" applyProtection="1">
      <alignment horizontal="left"/>
    </xf>
    <xf numFmtId="4" fontId="9" fillId="0" borderId="0" xfId="0" applyNumberFormat="1" applyFont="1" applyProtection="1"/>
    <xf numFmtId="4" fontId="19" fillId="0" borderId="22" xfId="0" applyNumberFormat="1" applyFont="1" applyBorder="1" applyAlignment="1" applyProtection="1">
      <alignment vertical="center"/>
    </xf>
    <xf numFmtId="0" fontId="0" fillId="0" borderId="22" xfId="0" applyBorder="1" applyAlignment="1" applyProtection="1">
      <alignment vertical="center"/>
    </xf>
    <xf numFmtId="0" fontId="20" fillId="14" borderId="14" xfId="0" applyFont="1" applyFill="1" applyBorder="1" applyAlignment="1" applyProtection="1">
      <alignment horizontal="left" vertical="center"/>
    </xf>
    <xf numFmtId="0" fontId="20" fillId="0" borderId="0" xfId="0" applyFont="1" applyAlignment="1" applyProtection="1">
      <alignment horizontal="center" vertical="center"/>
    </xf>
    <xf numFmtId="166" fontId="20" fillId="0" borderId="0" xfId="0" applyNumberFormat="1" applyFont="1" applyAlignment="1" applyProtection="1">
      <alignment vertical="center"/>
    </xf>
    <xf numFmtId="166" fontId="20" fillId="0" borderId="15"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32" fillId="0" borderId="22" xfId="0" applyFont="1" applyBorder="1" applyAlignment="1" applyProtection="1">
      <alignment vertical="center"/>
    </xf>
    <xf numFmtId="0" fontId="32" fillId="0" borderId="3" xfId="0" applyFont="1" applyBorder="1" applyAlignment="1" applyProtection="1">
      <alignment vertical="center"/>
    </xf>
    <xf numFmtId="0" fontId="31" fillId="14" borderId="14" xfId="0" applyFont="1" applyFill="1" applyBorder="1" applyAlignment="1" applyProtection="1">
      <alignment horizontal="left" vertical="center"/>
    </xf>
    <xf numFmtId="0" fontId="31" fillId="0" borderId="0" xfId="0" applyFont="1" applyAlignment="1" applyProtection="1">
      <alignment horizontal="center" vertical="center"/>
    </xf>
    <xf numFmtId="0" fontId="20" fillId="14" borderId="19" xfId="0" applyFont="1" applyFill="1" applyBorder="1" applyAlignment="1" applyProtection="1">
      <alignment horizontal="left" vertical="center"/>
    </xf>
    <xf numFmtId="0" fontId="20" fillId="0" borderId="20" xfId="0" applyFont="1" applyBorder="1" applyAlignment="1" applyProtection="1">
      <alignment horizontal="center" vertical="center"/>
    </xf>
    <xf numFmtId="0" fontId="0" fillId="0" borderId="20" xfId="0" applyBorder="1" applyAlignment="1" applyProtection="1">
      <alignment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2" fillId="0" borderId="0" xfId="2" applyNumberFormat="1" applyProtection="1">
      <protection locked="0"/>
    </xf>
    <xf numFmtId="0" fontId="2" fillId="0" borderId="0" xfId="2" applyProtection="1">
      <protection locked="0"/>
    </xf>
    <xf numFmtId="49" fontId="2" fillId="0" borderId="0" xfId="2" applyNumberFormat="1" applyProtection="1">
      <protection locked="0"/>
    </xf>
    <xf numFmtId="0" fontId="42" fillId="0" borderId="0" xfId="0" applyFont="1" applyProtection="1"/>
    <xf numFmtId="4" fontId="2" fillId="0" borderId="0" xfId="2" applyNumberFormat="1" applyProtection="1"/>
    <xf numFmtId="49" fontId="49" fillId="0" borderId="0" xfId="2" applyNumberFormat="1" applyFont="1" applyProtection="1"/>
    <xf numFmtId="49" fontId="2" fillId="0" borderId="0" xfId="2" applyNumberFormat="1" applyProtection="1"/>
    <xf numFmtId="49" fontId="36" fillId="13" borderId="24" xfId="2" applyNumberFormat="1" applyFont="1" applyFill="1" applyBorder="1" applyAlignment="1" applyProtection="1">
      <alignment horizontal="center"/>
    </xf>
    <xf numFmtId="4" fontId="36" fillId="13" borderId="25" xfId="2" applyNumberFormat="1" applyFont="1" applyFill="1" applyBorder="1" applyAlignment="1" applyProtection="1">
      <alignment horizontal="center"/>
    </xf>
    <xf numFmtId="4" fontId="36" fillId="13" borderId="26" xfId="2" applyNumberFormat="1" applyFont="1" applyFill="1" applyBorder="1" applyAlignment="1" applyProtection="1">
      <alignment horizontal="center"/>
    </xf>
    <xf numFmtId="49" fontId="35" fillId="5" borderId="27" xfId="2" applyNumberFormat="1" applyFont="1" applyFill="1" applyBorder="1" applyAlignment="1" applyProtection="1">
      <alignment horizontal="left"/>
    </xf>
    <xf numFmtId="4" fontId="35" fillId="5" borderId="23" xfId="2" applyNumberFormat="1" applyFont="1" applyFill="1" applyBorder="1" applyAlignment="1" applyProtection="1">
      <alignment horizontal="right"/>
    </xf>
    <xf numFmtId="4" fontId="35" fillId="5" borderId="28" xfId="2" applyNumberFormat="1" applyFont="1" applyFill="1" applyBorder="1" applyAlignment="1" applyProtection="1">
      <alignment horizontal="right"/>
    </xf>
    <xf numFmtId="49" fontId="34" fillId="6" borderId="27" xfId="2" applyNumberFormat="1" applyFont="1" applyFill="1" applyBorder="1" applyAlignment="1" applyProtection="1">
      <alignment horizontal="left"/>
    </xf>
    <xf numFmtId="4" fontId="34" fillId="6" borderId="23" xfId="2" applyNumberFormat="1" applyFont="1" applyFill="1" applyBorder="1" applyAlignment="1" applyProtection="1">
      <alignment horizontal="right"/>
    </xf>
    <xf numFmtId="4" fontId="34" fillId="6" borderId="28" xfId="2" applyNumberFormat="1" applyFont="1" applyFill="1" applyBorder="1" applyAlignment="1" applyProtection="1">
      <alignment horizontal="right"/>
    </xf>
    <xf numFmtId="49" fontId="50" fillId="6" borderId="27" xfId="2" applyNumberFormat="1" applyFont="1" applyFill="1" applyBorder="1" applyAlignment="1" applyProtection="1">
      <alignment horizontal="left"/>
    </xf>
    <xf numFmtId="49" fontId="36" fillId="7" borderId="27" xfId="2" applyNumberFormat="1" applyFont="1" applyFill="1" applyBorder="1" applyAlignment="1" applyProtection="1">
      <alignment horizontal="left"/>
    </xf>
    <xf numFmtId="4" fontId="36" fillId="7" borderId="23" xfId="2" applyNumberFormat="1" applyFont="1" applyFill="1" applyBorder="1" applyAlignment="1" applyProtection="1">
      <alignment horizontal="right"/>
    </xf>
    <xf numFmtId="4" fontId="36" fillId="7" borderId="28" xfId="2" applyNumberFormat="1" applyFont="1" applyFill="1" applyBorder="1" applyAlignment="1" applyProtection="1">
      <alignment horizontal="right"/>
    </xf>
    <xf numFmtId="4" fontId="52" fillId="5" borderId="28" xfId="2" applyNumberFormat="1" applyFont="1" applyFill="1" applyBorder="1" applyAlignment="1" applyProtection="1">
      <alignment horizontal="right"/>
    </xf>
    <xf numFmtId="49" fontId="37" fillId="8" borderId="27" xfId="2" applyNumberFormat="1" applyFont="1" applyFill="1" applyBorder="1" applyAlignment="1" applyProtection="1">
      <alignment horizontal="left"/>
    </xf>
    <xf numFmtId="4" fontId="37" fillId="8" borderId="23" xfId="2" applyNumberFormat="1" applyFont="1" applyFill="1" applyBorder="1" applyAlignment="1" applyProtection="1">
      <alignment horizontal="right"/>
    </xf>
    <xf numFmtId="4" fontId="37" fillId="8" borderId="28" xfId="2" applyNumberFormat="1" applyFont="1" applyFill="1" applyBorder="1" applyAlignment="1" applyProtection="1">
      <alignment horizontal="right"/>
    </xf>
    <xf numFmtId="49" fontId="35" fillId="5" borderId="23" xfId="2" applyNumberFormat="1" applyFont="1" applyFill="1" applyBorder="1" applyAlignment="1" applyProtection="1">
      <alignment horizontal="center"/>
    </xf>
    <xf numFmtId="49" fontId="35" fillId="5" borderId="28" xfId="2" applyNumberFormat="1" applyFont="1" applyFill="1" applyBorder="1" applyAlignment="1" applyProtection="1">
      <alignment horizontal="center"/>
    </xf>
    <xf numFmtId="0" fontId="1" fillId="0" borderId="0" xfId="2" applyFont="1" applyProtection="1"/>
    <xf numFmtId="49" fontId="34" fillId="6" borderId="29" xfId="2" applyNumberFormat="1" applyFont="1" applyFill="1" applyBorder="1" applyAlignment="1" applyProtection="1">
      <alignment horizontal="left"/>
    </xf>
    <xf numFmtId="4" fontId="34" fillId="6" borderId="30" xfId="2" applyNumberFormat="1" applyFont="1" applyFill="1" applyBorder="1" applyAlignment="1" applyProtection="1">
      <alignment horizontal="right"/>
    </xf>
    <xf numFmtId="4" fontId="34" fillId="6" borderId="31" xfId="2" applyNumberFormat="1" applyFont="1" applyFill="1" applyBorder="1" applyAlignment="1" applyProtection="1">
      <alignment horizontal="right"/>
    </xf>
    <xf numFmtId="0" fontId="2" fillId="17" borderId="23" xfId="2" applyFill="1" applyBorder="1" applyProtection="1">
      <protection locked="0"/>
    </xf>
    <xf numFmtId="2" fontId="36" fillId="17" borderId="23" xfId="2" applyNumberFormat="1" applyFont="1" applyFill="1" applyBorder="1" applyAlignment="1" applyProtection="1">
      <alignment horizontal="left"/>
      <protection locked="0"/>
    </xf>
    <xf numFmtId="0" fontId="52" fillId="0" borderId="0" xfId="2" applyFont="1" applyProtection="1"/>
    <xf numFmtId="0" fontId="54" fillId="0" borderId="0" xfId="2" applyFont="1" applyProtection="1"/>
    <xf numFmtId="49" fontId="34" fillId="4" borderId="23" xfId="2" applyNumberFormat="1" applyFont="1" applyFill="1" applyBorder="1" applyAlignment="1" applyProtection="1">
      <alignment horizontal="left"/>
    </xf>
    <xf numFmtId="49" fontId="34" fillId="4" borderId="23" xfId="2" applyNumberFormat="1" applyFont="1" applyFill="1" applyBorder="1" applyAlignment="1" applyProtection="1">
      <alignment horizontal="left" wrapText="1"/>
    </xf>
    <xf numFmtId="49" fontId="2" fillId="0" borderId="23" xfId="2" applyNumberFormat="1" applyBorder="1" applyProtection="1"/>
    <xf numFmtId="49" fontId="36" fillId="7" borderId="23" xfId="2" applyNumberFormat="1" applyFont="1" applyFill="1" applyBorder="1" applyAlignment="1" applyProtection="1">
      <alignment horizontal="left"/>
    </xf>
    <xf numFmtId="2" fontId="36" fillId="7" borderId="23" xfId="2" applyNumberFormat="1" applyFont="1" applyFill="1" applyBorder="1" applyAlignment="1" applyProtection="1">
      <alignment horizontal="left"/>
    </xf>
    <xf numFmtId="1" fontId="36" fillId="7" borderId="23" xfId="2" applyNumberFormat="1" applyFont="1" applyFill="1" applyBorder="1" applyAlignment="1" applyProtection="1">
      <alignment horizontal="left"/>
    </xf>
    <xf numFmtId="49" fontId="36" fillId="19" borderId="23" xfId="2" applyNumberFormat="1" applyFont="1" applyFill="1" applyBorder="1" applyAlignment="1" applyProtection="1">
      <alignment horizontal="center"/>
    </xf>
    <xf numFmtId="4" fontId="36" fillId="19" borderId="23" xfId="2" applyNumberFormat="1" applyFont="1" applyFill="1" applyBorder="1" applyAlignment="1" applyProtection="1">
      <alignment horizontal="center"/>
    </xf>
    <xf numFmtId="49" fontId="35" fillId="5" borderId="23" xfId="2" applyNumberFormat="1" applyFont="1" applyFill="1" applyBorder="1" applyAlignment="1" applyProtection="1">
      <alignment horizontal="left"/>
    </xf>
    <xf numFmtId="49" fontId="34" fillId="6" borderId="23" xfId="2" applyNumberFormat="1" applyFont="1" applyFill="1" applyBorder="1" applyAlignment="1" applyProtection="1">
      <alignment horizontal="left"/>
    </xf>
    <xf numFmtId="49" fontId="37" fillId="8" borderId="23" xfId="2" applyNumberFormat="1" applyFont="1" applyFill="1" applyBorder="1" applyAlignment="1" applyProtection="1">
      <alignment horizontal="left"/>
    </xf>
    <xf numFmtId="2" fontId="36" fillId="11" borderId="23" xfId="2" applyNumberFormat="1" applyFont="1" applyFill="1" applyBorder="1" applyAlignment="1" applyProtection="1">
      <alignment horizontal="left"/>
      <protection locked="0"/>
    </xf>
    <xf numFmtId="49" fontId="2" fillId="0" borderId="0" xfId="2" applyNumberFormat="1" applyAlignment="1" applyProtection="1">
      <alignment wrapText="1"/>
      <protection locked="0"/>
    </xf>
    <xf numFmtId="4" fontId="2" fillId="17" borderId="33" xfId="2" applyNumberFormat="1" applyFill="1" applyBorder="1" applyProtection="1">
      <protection locked="0"/>
    </xf>
    <xf numFmtId="4" fontId="34" fillId="11" borderId="23" xfId="2" applyNumberFormat="1" applyFont="1" applyFill="1" applyBorder="1" applyAlignment="1" applyProtection="1">
      <alignment horizontal="right"/>
      <protection locked="0"/>
    </xf>
    <xf numFmtId="4" fontId="34" fillId="11" borderId="35" xfId="2" applyNumberFormat="1" applyFont="1" applyFill="1" applyBorder="1" applyAlignment="1" applyProtection="1">
      <alignment horizontal="right"/>
      <protection locked="0"/>
    </xf>
    <xf numFmtId="49" fontId="2" fillId="17" borderId="32" xfId="2" applyNumberFormat="1" applyFill="1" applyBorder="1" applyProtection="1">
      <protection locked="0"/>
    </xf>
    <xf numFmtId="49" fontId="2" fillId="0" borderId="0" xfId="2" applyNumberFormat="1" applyAlignment="1" applyProtection="1">
      <alignment wrapText="1"/>
    </xf>
    <xf numFmtId="49" fontId="2" fillId="0" borderId="0" xfId="2" applyNumberFormat="1" applyBorder="1" applyAlignment="1" applyProtection="1">
      <alignment wrapText="1"/>
    </xf>
    <xf numFmtId="0" fontId="53" fillId="0" borderId="0" xfId="0" applyFont="1" applyProtection="1"/>
    <xf numFmtId="49" fontId="55" fillId="0" borderId="0" xfId="2" applyNumberFormat="1" applyFont="1" applyProtection="1"/>
    <xf numFmtId="49" fontId="34" fillId="19" borderId="41" xfId="2" applyNumberFormat="1" applyFont="1" applyFill="1" applyBorder="1" applyAlignment="1" applyProtection="1">
      <alignment horizontal="center"/>
    </xf>
    <xf numFmtId="49" fontId="34" fillId="19" borderId="42" xfId="2" applyNumberFormat="1" applyFont="1" applyFill="1" applyBorder="1" applyAlignment="1" applyProtection="1">
      <alignment horizontal="center" wrapText="1"/>
    </xf>
    <xf numFmtId="49" fontId="34" fillId="19" borderId="42" xfId="2" applyNumberFormat="1" applyFont="1" applyFill="1" applyBorder="1" applyAlignment="1" applyProtection="1">
      <alignment horizontal="center"/>
    </xf>
    <xf numFmtId="4" fontId="34" fillId="19" borderId="42" xfId="2" applyNumberFormat="1" applyFont="1" applyFill="1" applyBorder="1" applyAlignment="1" applyProtection="1">
      <alignment horizontal="center"/>
    </xf>
    <xf numFmtId="4" fontId="35" fillId="19" borderId="42" xfId="2" applyNumberFormat="1" applyFont="1" applyFill="1" applyBorder="1" applyAlignment="1" applyProtection="1">
      <alignment horizontal="center" wrapText="1"/>
    </xf>
    <xf numFmtId="49" fontId="34" fillId="19" borderId="43" xfId="2" applyNumberFormat="1" applyFont="1" applyFill="1" applyBorder="1" applyAlignment="1" applyProtection="1">
      <alignment horizontal="center"/>
    </xf>
    <xf numFmtId="49" fontId="38" fillId="9" borderId="47" xfId="2" applyNumberFormat="1" applyFont="1" applyFill="1" applyBorder="1" applyAlignment="1" applyProtection="1">
      <alignment horizontal="left"/>
    </xf>
    <xf numFmtId="49" fontId="38" fillId="9" borderId="36" xfId="2" applyNumberFormat="1" applyFont="1" applyFill="1" applyBorder="1" applyAlignment="1" applyProtection="1">
      <alignment horizontal="left" wrapText="1"/>
    </xf>
    <xf numFmtId="49" fontId="38" fillId="9" borderId="36" xfId="2" applyNumberFormat="1" applyFont="1" applyFill="1" applyBorder="1" applyAlignment="1" applyProtection="1">
      <alignment horizontal="left"/>
    </xf>
    <xf numFmtId="4" fontId="38" fillId="9" borderId="36" xfId="2" applyNumberFormat="1" applyFont="1" applyFill="1" applyBorder="1" applyAlignment="1" applyProtection="1">
      <alignment horizontal="right"/>
    </xf>
    <xf numFmtId="49" fontId="38" fillId="9" borderId="48" xfId="2" applyNumberFormat="1" applyFont="1" applyFill="1" applyBorder="1" applyAlignment="1" applyProtection="1">
      <alignment horizontal="left"/>
    </xf>
    <xf numFmtId="49" fontId="35" fillId="5" borderId="24" xfId="2" applyNumberFormat="1" applyFont="1" applyFill="1" applyBorder="1" applyAlignment="1" applyProtection="1">
      <alignment horizontal="center"/>
    </xf>
    <xf numFmtId="49" fontId="35" fillId="5" borderId="25" xfId="2" applyNumberFormat="1" applyFont="1" applyFill="1" applyBorder="1" applyAlignment="1" applyProtection="1">
      <alignment horizontal="left" wrapText="1"/>
    </xf>
    <xf numFmtId="49" fontId="35" fillId="5" borderId="25" xfId="2" applyNumberFormat="1" applyFont="1" applyFill="1" applyBorder="1" applyAlignment="1" applyProtection="1">
      <alignment horizontal="left"/>
    </xf>
    <xf numFmtId="4" fontId="35" fillId="5" borderId="25" xfId="2" applyNumberFormat="1" applyFont="1" applyFill="1" applyBorder="1" applyAlignment="1" applyProtection="1">
      <alignment horizontal="right"/>
    </xf>
    <xf numFmtId="49" fontId="35" fillId="5" borderId="26" xfId="2" applyNumberFormat="1" applyFont="1" applyFill="1" applyBorder="1" applyAlignment="1" applyProtection="1">
      <alignment horizontal="left"/>
    </xf>
    <xf numFmtId="49" fontId="39" fillId="10" borderId="27" xfId="2" applyNumberFormat="1" applyFont="1" applyFill="1" applyBorder="1" applyAlignment="1" applyProtection="1">
      <alignment horizontal="center"/>
    </xf>
    <xf numFmtId="49" fontId="39" fillId="10" borderId="23" xfId="2" applyNumberFormat="1" applyFont="1" applyFill="1" applyBorder="1" applyAlignment="1" applyProtection="1">
      <alignment horizontal="left" wrapText="1"/>
    </xf>
    <xf numFmtId="49" fontId="39" fillId="10" borderId="23" xfId="2" applyNumberFormat="1" applyFont="1" applyFill="1" applyBorder="1" applyAlignment="1" applyProtection="1">
      <alignment horizontal="left"/>
    </xf>
    <xf numFmtId="4" fontId="39" fillId="10" borderId="23" xfId="2" applyNumberFormat="1" applyFont="1" applyFill="1" applyBorder="1" applyAlignment="1" applyProtection="1">
      <alignment horizontal="right"/>
    </xf>
    <xf numFmtId="49" fontId="39" fillId="10" borderId="28" xfId="2" applyNumberFormat="1" applyFont="1" applyFill="1" applyBorder="1" applyAlignment="1" applyProtection="1">
      <alignment horizontal="left"/>
    </xf>
    <xf numFmtId="49" fontId="34" fillId="6" borderId="28" xfId="2" applyNumberFormat="1" applyFont="1" applyFill="1" applyBorder="1" applyAlignment="1" applyProtection="1">
      <alignment horizontal="left"/>
    </xf>
    <xf numFmtId="4" fontId="35" fillId="5" borderId="30" xfId="2" applyNumberFormat="1" applyFont="1" applyFill="1" applyBorder="1" applyAlignment="1" applyProtection="1">
      <alignment horizontal="right"/>
    </xf>
    <xf numFmtId="49" fontId="35" fillId="5" borderId="31" xfId="2" applyNumberFormat="1" applyFont="1" applyFill="1" applyBorder="1" applyAlignment="1" applyProtection="1">
      <alignment horizontal="left"/>
    </xf>
    <xf numFmtId="4" fontId="40" fillId="12" borderId="23" xfId="2" applyNumberFormat="1" applyFont="1" applyFill="1" applyBorder="1" applyAlignment="1" applyProtection="1">
      <alignment horizontal="right"/>
    </xf>
    <xf numFmtId="49" fontId="40" fillId="12" borderId="28" xfId="2" applyNumberFormat="1" applyFont="1" applyFill="1" applyBorder="1" applyAlignment="1" applyProtection="1">
      <alignment horizontal="left"/>
    </xf>
    <xf numFmtId="4" fontId="34" fillId="6" borderId="35" xfId="2" applyNumberFormat="1" applyFont="1" applyFill="1" applyBorder="1" applyAlignment="1" applyProtection="1">
      <alignment horizontal="right"/>
    </xf>
    <xf numFmtId="49" fontId="34" fillId="6" borderId="38" xfId="2" applyNumberFormat="1" applyFont="1" applyFill="1" applyBorder="1" applyAlignment="1" applyProtection="1">
      <alignment horizontal="left"/>
    </xf>
    <xf numFmtId="4" fontId="36" fillId="7" borderId="25" xfId="2" applyNumberFormat="1" applyFont="1" applyFill="1" applyBorder="1" applyAlignment="1" applyProtection="1">
      <alignment horizontal="right"/>
    </xf>
    <xf numFmtId="49" fontId="36" fillId="7" borderId="26" xfId="2" applyNumberFormat="1" applyFont="1" applyFill="1" applyBorder="1" applyAlignment="1" applyProtection="1">
      <alignment horizontal="left"/>
    </xf>
    <xf numFmtId="4" fontId="36" fillId="7" borderId="30" xfId="2" applyNumberFormat="1" applyFont="1" applyFill="1" applyBorder="1" applyAlignment="1" applyProtection="1">
      <alignment horizontal="right"/>
    </xf>
    <xf numFmtId="49" fontId="36" fillId="7" borderId="31" xfId="2" applyNumberFormat="1" applyFont="1" applyFill="1" applyBorder="1" applyAlignment="1" applyProtection="1">
      <alignment horizontal="left"/>
    </xf>
    <xf numFmtId="4" fontId="35" fillId="5" borderId="45" xfId="2" applyNumberFormat="1" applyFont="1" applyFill="1" applyBorder="1" applyAlignment="1" applyProtection="1">
      <alignment horizontal="right"/>
    </xf>
    <xf numFmtId="49" fontId="35" fillId="5" borderId="46" xfId="2" applyNumberFormat="1" applyFont="1" applyFill="1" applyBorder="1" applyAlignment="1" applyProtection="1">
      <alignment horizontal="left"/>
    </xf>
    <xf numFmtId="4" fontId="38" fillId="9" borderId="30" xfId="2" applyNumberFormat="1" applyFont="1" applyFill="1" applyBorder="1" applyAlignment="1" applyProtection="1">
      <alignment horizontal="right"/>
    </xf>
    <xf numFmtId="49" fontId="38" fillId="9" borderId="31" xfId="2" applyNumberFormat="1" applyFont="1" applyFill="1" applyBorder="1" applyAlignment="1" applyProtection="1">
      <alignment horizontal="left"/>
    </xf>
    <xf numFmtId="49" fontId="34" fillId="6" borderId="27" xfId="2" applyNumberFormat="1" applyFont="1" applyFill="1" applyBorder="1" applyAlignment="1" applyProtection="1">
      <alignment horizontal="center"/>
    </xf>
    <xf numFmtId="49" fontId="34" fillId="6" borderId="23" xfId="2" applyNumberFormat="1" applyFont="1" applyFill="1" applyBorder="1" applyAlignment="1" applyProtection="1">
      <alignment horizontal="left" wrapText="1"/>
    </xf>
    <xf numFmtId="49" fontId="35" fillId="5" borderId="29" xfId="2" applyNumberFormat="1" applyFont="1" applyFill="1" applyBorder="1" applyAlignment="1" applyProtection="1">
      <alignment horizontal="center"/>
    </xf>
    <xf numFmtId="49" fontId="35" fillId="5" borderId="30" xfId="2" applyNumberFormat="1" applyFont="1" applyFill="1" applyBorder="1" applyAlignment="1" applyProtection="1">
      <alignment horizontal="left" wrapText="1"/>
    </xf>
    <xf numFmtId="49" fontId="35" fillId="5" borderId="30" xfId="2" applyNumberFormat="1" applyFont="1" applyFill="1" applyBorder="1" applyAlignment="1" applyProtection="1">
      <alignment horizontal="left"/>
    </xf>
    <xf numFmtId="49" fontId="40" fillId="12" borderId="23" xfId="2" applyNumberFormat="1" applyFont="1" applyFill="1" applyBorder="1" applyAlignment="1" applyProtection="1">
      <alignment horizontal="left"/>
    </xf>
    <xf numFmtId="49" fontId="34" fillId="6" borderId="35" xfId="2" applyNumberFormat="1" applyFont="1" applyFill="1" applyBorder="1" applyAlignment="1" applyProtection="1">
      <alignment horizontal="left"/>
    </xf>
    <xf numFmtId="49" fontId="36" fillId="7" borderId="25" xfId="2" applyNumberFormat="1" applyFont="1" applyFill="1" applyBorder="1" applyAlignment="1" applyProtection="1">
      <alignment horizontal="left"/>
    </xf>
    <xf numFmtId="49" fontId="36" fillId="7" borderId="30" xfId="2" applyNumberFormat="1" applyFont="1" applyFill="1" applyBorder="1" applyAlignment="1" applyProtection="1">
      <alignment horizontal="left"/>
    </xf>
    <xf numFmtId="49" fontId="35" fillId="5" borderId="45" xfId="2" applyNumberFormat="1" applyFont="1" applyFill="1" applyBorder="1" applyAlignment="1" applyProtection="1">
      <alignment horizontal="left"/>
    </xf>
    <xf numFmtId="49" fontId="38" fillId="9" borderId="30" xfId="2" applyNumberFormat="1" applyFont="1" applyFill="1" applyBorder="1" applyAlignment="1" applyProtection="1">
      <alignment horizontal="left"/>
    </xf>
    <xf numFmtId="49" fontId="40" fillId="12" borderId="27" xfId="2" applyNumberFormat="1" applyFont="1" applyFill="1" applyBorder="1" applyAlignment="1" applyProtection="1">
      <alignment horizontal="center"/>
    </xf>
    <xf numFmtId="49" fontId="40" fillId="12" borderId="23" xfId="2" applyNumberFormat="1" applyFont="1" applyFill="1" applyBorder="1" applyAlignment="1" applyProtection="1">
      <alignment horizontal="left" wrapText="1"/>
    </xf>
    <xf numFmtId="49" fontId="34" fillId="6" borderId="37" xfId="2" applyNumberFormat="1" applyFont="1" applyFill="1" applyBorder="1" applyAlignment="1" applyProtection="1">
      <alignment horizontal="center"/>
    </xf>
    <xf numFmtId="49" fontId="34" fillId="6" borderId="35" xfId="2" applyNumberFormat="1" applyFont="1" applyFill="1" applyBorder="1" applyAlignment="1" applyProtection="1">
      <alignment horizontal="left" wrapText="1"/>
    </xf>
    <xf numFmtId="49" fontId="36" fillId="7" borderId="24" xfId="2" applyNumberFormat="1" applyFont="1" applyFill="1" applyBorder="1" applyAlignment="1" applyProtection="1">
      <alignment horizontal="center"/>
    </xf>
    <xf numFmtId="49" fontId="36" fillId="7" borderId="25" xfId="2" applyNumberFormat="1" applyFont="1" applyFill="1" applyBorder="1" applyAlignment="1" applyProtection="1">
      <alignment horizontal="left" wrapText="1"/>
    </xf>
    <xf numFmtId="49" fontId="36" fillId="7" borderId="29" xfId="2" applyNumberFormat="1" applyFont="1" applyFill="1" applyBorder="1" applyAlignment="1" applyProtection="1">
      <alignment horizontal="center"/>
    </xf>
    <xf numFmtId="49" fontId="36" fillId="7" borderId="30" xfId="2" applyNumberFormat="1" applyFont="1" applyFill="1" applyBorder="1" applyAlignment="1" applyProtection="1">
      <alignment horizontal="left" wrapText="1"/>
    </xf>
    <xf numFmtId="49" fontId="35" fillId="5" borderId="44" xfId="2" applyNumberFormat="1" applyFont="1" applyFill="1" applyBorder="1" applyAlignment="1" applyProtection="1">
      <alignment horizontal="center"/>
    </xf>
    <xf numFmtId="49" fontId="35" fillId="5" borderId="45" xfId="2" applyNumberFormat="1" applyFont="1" applyFill="1" applyBorder="1" applyAlignment="1" applyProtection="1">
      <alignment horizontal="left" wrapText="1"/>
    </xf>
    <xf numFmtId="49" fontId="38" fillId="9" borderId="29" xfId="2" applyNumberFormat="1" applyFont="1" applyFill="1" applyBorder="1" applyAlignment="1" applyProtection="1">
      <alignment horizontal="center"/>
    </xf>
    <xf numFmtId="49" fontId="38" fillId="9" borderId="30" xfId="2" applyNumberFormat="1" applyFont="1" applyFill="1" applyBorder="1" applyAlignment="1" applyProtection="1">
      <alignment horizontal="left" wrapText="1"/>
    </xf>
    <xf numFmtId="4" fontId="34" fillId="16" borderId="23" xfId="2" applyNumberFormat="1" applyFont="1" applyFill="1" applyBorder="1" applyAlignment="1" applyProtection="1">
      <alignment horizontal="right"/>
    </xf>
    <xf numFmtId="4" fontId="34" fillId="17" borderId="23" xfId="2" applyNumberFormat="1" applyFont="1" applyFill="1" applyBorder="1" applyAlignment="1" applyProtection="1">
      <alignment horizontal="right"/>
      <protection locked="0"/>
    </xf>
    <xf numFmtId="49" fontId="2" fillId="0" borderId="0" xfId="2" applyNumberFormat="1" applyAlignment="1" applyProtection="1">
      <alignment horizontal="center"/>
      <protection locked="0"/>
    </xf>
    <xf numFmtId="49" fontId="2" fillId="17" borderId="32" xfId="2" applyNumberFormat="1" applyFill="1" applyBorder="1" applyAlignment="1" applyProtection="1">
      <alignment horizontal="center"/>
      <protection locked="0"/>
    </xf>
    <xf numFmtId="0" fontId="2" fillId="0" borderId="0" xfId="2" applyBorder="1" applyProtection="1">
      <protection locked="0"/>
    </xf>
    <xf numFmtId="49" fontId="50" fillId="6" borderId="23" xfId="2" applyNumberFormat="1" applyFont="1" applyFill="1" applyBorder="1" applyAlignment="1" applyProtection="1">
      <alignment horizontal="left" wrapText="1"/>
    </xf>
    <xf numFmtId="49" fontId="2" fillId="0" borderId="0" xfId="2" applyNumberFormat="1" applyAlignment="1" applyProtection="1">
      <alignment horizontal="center"/>
    </xf>
    <xf numFmtId="4" fontId="41" fillId="0" borderId="0" xfId="2" applyNumberFormat="1" applyFont="1" applyProtection="1"/>
    <xf numFmtId="49" fontId="35" fillId="19" borderId="24" xfId="2" applyNumberFormat="1" applyFont="1" applyFill="1" applyBorder="1" applyAlignment="1" applyProtection="1">
      <alignment horizontal="center" vertical="center" wrapText="1"/>
    </xf>
    <xf numFmtId="49" fontId="35" fillId="19" borderId="25" xfId="2" applyNumberFormat="1" applyFont="1" applyFill="1" applyBorder="1" applyAlignment="1" applyProtection="1">
      <alignment horizontal="center" vertical="center" wrapText="1"/>
    </xf>
    <xf numFmtId="49" fontId="38" fillId="18" borderId="27" xfId="2" applyNumberFormat="1" applyFont="1" applyFill="1" applyBorder="1" applyAlignment="1" applyProtection="1">
      <alignment horizontal="center"/>
    </xf>
    <xf numFmtId="49" fontId="38" fillId="18" borderId="23" xfId="2" applyNumberFormat="1" applyFont="1" applyFill="1" applyBorder="1" applyAlignment="1" applyProtection="1">
      <alignment horizontal="left" wrapText="1"/>
    </xf>
    <xf numFmtId="49" fontId="38" fillId="20" borderId="27" xfId="2" applyNumberFormat="1" applyFont="1" applyFill="1" applyBorder="1" applyAlignment="1" applyProtection="1">
      <alignment horizontal="center"/>
    </xf>
    <xf numFmtId="49" fontId="38" fillId="20" borderId="23" xfId="2" applyNumberFormat="1" applyFont="1" applyFill="1" applyBorder="1" applyAlignment="1" applyProtection="1">
      <alignment horizontal="left" wrapText="1"/>
    </xf>
    <xf numFmtId="49" fontId="38" fillId="9" borderId="27" xfId="2" applyNumberFormat="1" applyFont="1" applyFill="1" applyBorder="1" applyAlignment="1" applyProtection="1">
      <alignment horizontal="center"/>
    </xf>
    <xf numFmtId="49" fontId="38" fillId="9" borderId="23" xfId="2" applyNumberFormat="1" applyFont="1" applyFill="1" applyBorder="1" applyAlignment="1" applyProtection="1">
      <alignment horizontal="left" wrapText="1"/>
    </xf>
    <xf numFmtId="49" fontId="38" fillId="18" borderId="37" xfId="2" applyNumberFormat="1" applyFont="1" applyFill="1" applyBorder="1" applyAlignment="1" applyProtection="1">
      <alignment horizontal="center"/>
    </xf>
    <xf numFmtId="49" fontId="38" fillId="18" borderId="35" xfId="2" applyNumberFormat="1" applyFont="1" applyFill="1" applyBorder="1" applyAlignment="1" applyProtection="1">
      <alignment horizontal="left" wrapText="1"/>
    </xf>
    <xf numFmtId="49" fontId="36" fillId="7" borderId="27" xfId="2" applyNumberFormat="1" applyFont="1" applyFill="1" applyBorder="1" applyAlignment="1" applyProtection="1">
      <alignment horizontal="center"/>
    </xf>
    <xf numFmtId="49" fontId="36" fillId="7" borderId="23" xfId="2" applyNumberFormat="1" applyFont="1" applyFill="1" applyBorder="1" applyAlignment="1" applyProtection="1">
      <alignment horizontal="left" wrapText="1"/>
    </xf>
    <xf numFmtId="49" fontId="50" fillId="6" borderId="39" xfId="2" applyNumberFormat="1" applyFont="1" applyFill="1" applyBorder="1" applyAlignment="1" applyProtection="1">
      <alignment horizontal="center"/>
    </xf>
    <xf numFmtId="49" fontId="50" fillId="6" borderId="34" xfId="2" applyNumberFormat="1" applyFont="1" applyFill="1" applyBorder="1" applyAlignment="1" applyProtection="1">
      <alignment horizontal="left" wrapText="1"/>
    </xf>
    <xf numFmtId="4" fontId="2" fillId="0" borderId="0" xfId="2" applyNumberFormat="1" applyBorder="1" applyAlignment="1" applyProtection="1">
      <alignment horizontal="center"/>
    </xf>
    <xf numFmtId="4" fontId="2" fillId="0" borderId="0" xfId="2" applyNumberFormat="1" applyBorder="1" applyProtection="1"/>
    <xf numFmtId="4" fontId="35" fillId="19" borderId="25" xfId="2" applyNumberFormat="1" applyFont="1" applyFill="1" applyBorder="1" applyAlignment="1" applyProtection="1">
      <alignment horizontal="center" vertical="center" wrapText="1"/>
    </xf>
    <xf numFmtId="49" fontId="38" fillId="18" borderId="23" xfId="2" applyNumberFormat="1" applyFont="1" applyFill="1" applyBorder="1" applyAlignment="1" applyProtection="1">
      <alignment horizontal="center"/>
    </xf>
    <xf numFmtId="4" fontId="38" fillId="18" borderId="23" xfId="2" applyNumberFormat="1" applyFont="1" applyFill="1" applyBorder="1" applyAlignment="1" applyProtection="1">
      <alignment horizontal="right"/>
    </xf>
    <xf numFmtId="49" fontId="34" fillId="6" borderId="23" xfId="2" applyNumberFormat="1" applyFont="1" applyFill="1" applyBorder="1" applyAlignment="1" applyProtection="1">
      <alignment horizontal="center"/>
    </xf>
    <xf numFmtId="49" fontId="38" fillId="20" borderId="23" xfId="2" applyNumberFormat="1" applyFont="1" applyFill="1" applyBorder="1" applyAlignment="1" applyProtection="1">
      <alignment horizontal="center"/>
    </xf>
    <xf numFmtId="4" fontId="38" fillId="20" borderId="23" xfId="2" applyNumberFormat="1" applyFont="1" applyFill="1" applyBorder="1" applyAlignment="1" applyProtection="1">
      <alignment horizontal="right"/>
    </xf>
    <xf numFmtId="49" fontId="38" fillId="9" borderId="23" xfId="2" applyNumberFormat="1" applyFont="1" applyFill="1" applyBorder="1" applyAlignment="1" applyProtection="1">
      <alignment horizontal="center"/>
    </xf>
    <xf numFmtId="4" fontId="38" fillId="9" borderId="23" xfId="2" applyNumberFormat="1" applyFont="1" applyFill="1" applyBorder="1" applyAlignment="1" applyProtection="1">
      <alignment horizontal="right"/>
    </xf>
    <xf numFmtId="49" fontId="38" fillId="18" borderId="35" xfId="2" applyNumberFormat="1" applyFont="1" applyFill="1" applyBorder="1" applyAlignment="1" applyProtection="1">
      <alignment horizontal="center"/>
    </xf>
    <xf numFmtId="4" fontId="38" fillId="18" borderId="35" xfId="2" applyNumberFormat="1" applyFont="1" applyFill="1" applyBorder="1" applyAlignment="1" applyProtection="1">
      <alignment horizontal="right"/>
    </xf>
    <xf numFmtId="49" fontId="35" fillId="5" borderId="25" xfId="2" applyNumberFormat="1" applyFont="1" applyFill="1" applyBorder="1" applyAlignment="1" applyProtection="1">
      <alignment horizontal="center"/>
    </xf>
    <xf numFmtId="49" fontId="35" fillId="5" borderId="30" xfId="2" applyNumberFormat="1" applyFont="1" applyFill="1" applyBorder="1" applyAlignment="1" applyProtection="1">
      <alignment horizontal="center"/>
    </xf>
    <xf numFmtId="49" fontId="39" fillId="10" borderId="23" xfId="2" applyNumberFormat="1" applyFont="1" applyFill="1" applyBorder="1" applyAlignment="1" applyProtection="1">
      <alignment horizontal="center"/>
    </xf>
    <xf numFmtId="49" fontId="40" fillId="12" borderId="23" xfId="2" applyNumberFormat="1" applyFont="1" applyFill="1" applyBorder="1" applyAlignment="1" applyProtection="1">
      <alignment horizontal="center"/>
    </xf>
    <xf numFmtId="4" fontId="39" fillId="10" borderId="23" xfId="2" applyNumberFormat="1" applyFont="1" applyFill="1" applyBorder="1" applyAlignment="1" applyProtection="1">
      <alignment horizontal="left"/>
    </xf>
    <xf numFmtId="49" fontId="36" fillId="7" borderId="23" xfId="2" applyNumberFormat="1" applyFont="1" applyFill="1" applyBorder="1" applyAlignment="1" applyProtection="1">
      <alignment horizontal="center"/>
    </xf>
    <xf numFmtId="49" fontId="50" fillId="6" borderId="34" xfId="2" applyNumberFormat="1" applyFont="1" applyFill="1" applyBorder="1" applyAlignment="1" applyProtection="1">
      <alignment horizontal="center"/>
    </xf>
    <xf numFmtId="4" fontId="50" fillId="6" borderId="34" xfId="2" applyNumberFormat="1" applyFont="1" applyFill="1" applyBorder="1" applyAlignment="1" applyProtection="1">
      <alignment horizontal="right"/>
    </xf>
    <xf numFmtId="49" fontId="38" fillId="9" borderId="30" xfId="2" applyNumberFormat="1" applyFont="1" applyFill="1" applyBorder="1" applyAlignment="1" applyProtection="1">
      <alignment horizontal="center"/>
    </xf>
    <xf numFmtId="4" fontId="35" fillId="19" borderId="25" xfId="2" applyNumberFormat="1" applyFont="1" applyFill="1" applyBorder="1" applyAlignment="1" applyProtection="1">
      <alignment horizontal="center" wrapText="1"/>
    </xf>
    <xf numFmtId="4" fontId="36" fillId="6" borderId="23" xfId="2" applyNumberFormat="1" applyFont="1" applyFill="1" applyBorder="1" applyAlignment="1" applyProtection="1">
      <alignment horizontal="right"/>
    </xf>
    <xf numFmtId="49" fontId="2" fillId="0" borderId="0" xfId="2" applyNumberFormat="1" applyBorder="1" applyProtection="1"/>
    <xf numFmtId="49" fontId="35" fillId="19" borderId="25" xfId="2" applyNumberFormat="1" applyFont="1" applyFill="1" applyBorder="1" applyAlignment="1" applyProtection="1">
      <alignment horizontal="center" wrapText="1"/>
    </xf>
    <xf numFmtId="49" fontId="38" fillId="18" borderId="23" xfId="2" applyNumberFormat="1" applyFont="1" applyFill="1" applyBorder="1" applyAlignment="1" applyProtection="1">
      <alignment horizontal="left"/>
    </xf>
    <xf numFmtId="49" fontId="38" fillId="20" borderId="23" xfId="2" applyNumberFormat="1" applyFont="1" applyFill="1" applyBorder="1" applyAlignment="1" applyProtection="1">
      <alignment horizontal="left"/>
    </xf>
    <xf numFmtId="0" fontId="2" fillId="0" borderId="0" xfId="2" applyBorder="1" applyProtection="1"/>
    <xf numFmtId="49" fontId="35" fillId="19" borderId="26" xfId="2" applyNumberFormat="1" applyFont="1" applyFill="1" applyBorder="1" applyAlignment="1" applyProtection="1">
      <alignment horizontal="center" vertical="center" wrapText="1"/>
    </xf>
    <xf numFmtId="49" fontId="38" fillId="18" borderId="28" xfId="2" applyNumberFormat="1" applyFont="1" applyFill="1" applyBorder="1" applyAlignment="1" applyProtection="1">
      <alignment horizontal="left"/>
    </xf>
    <xf numFmtId="49" fontId="38" fillId="20" borderId="28" xfId="2" applyNumberFormat="1" applyFont="1" applyFill="1" applyBorder="1" applyAlignment="1" applyProtection="1">
      <alignment horizontal="left"/>
    </xf>
    <xf numFmtId="49" fontId="38" fillId="9" borderId="23" xfId="2" applyNumberFormat="1" applyFont="1" applyFill="1" applyBorder="1" applyAlignment="1" applyProtection="1">
      <alignment horizontal="left"/>
    </xf>
    <xf numFmtId="49" fontId="38" fillId="18" borderId="35" xfId="2" applyNumberFormat="1" applyFont="1" applyFill="1" applyBorder="1" applyAlignment="1" applyProtection="1">
      <alignment horizontal="left"/>
    </xf>
    <xf numFmtId="49" fontId="50" fillId="6" borderId="34" xfId="2" applyNumberFormat="1" applyFont="1" applyFill="1" applyBorder="1" applyAlignment="1" applyProtection="1">
      <alignment horizontal="left"/>
    </xf>
    <xf numFmtId="49" fontId="38" fillId="9" borderId="28" xfId="2" applyNumberFormat="1" applyFont="1" applyFill="1" applyBorder="1" applyAlignment="1" applyProtection="1">
      <alignment horizontal="left"/>
    </xf>
    <xf numFmtId="49" fontId="38" fillId="18" borderId="38" xfId="2" applyNumberFormat="1" applyFont="1" applyFill="1" applyBorder="1" applyAlignment="1" applyProtection="1">
      <alignment horizontal="left"/>
    </xf>
    <xf numFmtId="49" fontId="36" fillId="7" borderId="28" xfId="2" applyNumberFormat="1" applyFont="1" applyFill="1" applyBorder="1" applyAlignment="1" applyProtection="1">
      <alignment horizontal="left"/>
    </xf>
    <xf numFmtId="49" fontId="34" fillId="6" borderId="40" xfId="2" applyNumberFormat="1" applyFont="1" applyFill="1" applyBorder="1" applyAlignment="1" applyProtection="1">
      <alignment horizontal="left"/>
    </xf>
    <xf numFmtId="167" fontId="19" fillId="0" borderId="22" xfId="0" applyNumberFormat="1" applyFont="1" applyBorder="1" applyAlignment="1" applyProtection="1">
      <alignment vertical="center"/>
      <protection locked="0"/>
    </xf>
    <xf numFmtId="4" fontId="19" fillId="16" borderId="22" xfId="0" applyNumberFormat="1" applyFont="1" applyFill="1" applyBorder="1" applyAlignment="1" applyProtection="1">
      <alignment vertical="center"/>
    </xf>
    <xf numFmtId="167" fontId="19" fillId="16" borderId="22" xfId="0" applyNumberFormat="1" applyFont="1" applyFill="1" applyBorder="1" applyAlignment="1" applyProtection="1">
      <alignment vertical="center"/>
    </xf>
    <xf numFmtId="0" fontId="45" fillId="17" borderId="0" xfId="0" applyFont="1" applyFill="1" applyAlignment="1" applyProtection="1">
      <protection locked="0"/>
    </xf>
    <xf numFmtId="0" fontId="0" fillId="17" borderId="0" xfId="0" applyFill="1" applyAlignment="1" applyProtection="1">
      <protection locked="0"/>
    </xf>
    <xf numFmtId="0" fontId="13" fillId="15" borderId="0" xfId="0" applyFont="1" applyFill="1" applyAlignment="1" applyProtection="1">
      <alignment horizontal="center" vertical="center"/>
    </xf>
    <xf numFmtId="0" fontId="0" fillId="0" borderId="0" xfId="0" applyProtection="1"/>
    <xf numFmtId="0" fontId="4" fillId="0" borderId="0" xfId="0" applyFont="1" applyAlignment="1" applyProtection="1">
      <alignment horizontal="left" vertical="center"/>
    </xf>
    <xf numFmtId="0" fontId="44" fillId="0" borderId="0" xfId="0" applyFont="1" applyAlignment="1" applyProtection="1">
      <alignment horizontal="left" vertical="top" wrapText="1"/>
    </xf>
    <xf numFmtId="0" fontId="44" fillId="0" borderId="0" xfId="0" applyFont="1" applyAlignment="1" applyProtection="1">
      <alignment horizontal="left" vertical="center"/>
    </xf>
    <xf numFmtId="0" fontId="15" fillId="0" borderId="0" xfId="0" applyFont="1" applyAlignment="1" applyProtection="1">
      <alignment horizontal="left" vertical="center"/>
    </xf>
    <xf numFmtId="0" fontId="5" fillId="0" borderId="0" xfId="0" applyFont="1" applyAlignment="1" applyProtection="1">
      <alignment horizontal="left" vertical="top" wrapText="1"/>
    </xf>
    <xf numFmtId="49" fontId="4" fillId="16" borderId="0" xfId="0" applyNumberFormat="1" applyFont="1" applyFill="1" applyAlignment="1" applyProtection="1">
      <alignment horizontal="left" vertical="center"/>
    </xf>
    <xf numFmtId="0" fontId="4"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Border="1" applyAlignment="1" applyProtection="1">
      <alignment vertical="center"/>
    </xf>
    <xf numFmtId="0" fontId="3" fillId="0" borderId="0" xfId="0" applyFont="1" applyAlignment="1" applyProtection="1">
      <alignment horizontal="right" vertical="center"/>
    </xf>
    <xf numFmtId="164" fontId="3" fillId="0" borderId="0" xfId="0" applyNumberFormat="1" applyFont="1" applyAlignment="1" applyProtection="1">
      <alignment horizontal="left" vertical="center"/>
    </xf>
    <xf numFmtId="0" fontId="3" fillId="0" borderId="0" xfId="0" applyFont="1" applyAlignment="1" applyProtection="1">
      <alignment vertical="center"/>
    </xf>
    <xf numFmtId="4" fontId="15" fillId="0" borderId="0" xfId="0" applyNumberFormat="1" applyFont="1" applyAlignme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vertical="center"/>
    </xf>
    <xf numFmtId="0" fontId="6" fillId="2" borderId="7" xfId="0" applyFont="1" applyFill="1" applyBorder="1" applyAlignment="1" applyProtection="1">
      <alignment horizontal="left" vertical="center"/>
    </xf>
    <xf numFmtId="0" fontId="0" fillId="2" borderId="7" xfId="0" applyFill="1" applyBorder="1" applyAlignment="1" applyProtection="1">
      <alignment vertical="center"/>
    </xf>
    <xf numFmtId="4" fontId="6" fillId="2" borderId="7" xfId="0" applyNumberFormat="1" applyFont="1" applyFill="1" applyBorder="1" applyAlignment="1" applyProtection="1">
      <alignment vertical="center"/>
    </xf>
    <xf numFmtId="0" fontId="0" fillId="2" borderId="8" xfId="0" applyFill="1" applyBorder="1" applyAlignment="1" applyProtection="1">
      <alignment vertical="center"/>
    </xf>
    <xf numFmtId="165" fontId="4" fillId="0" borderId="0" xfId="0" applyNumberFormat="1" applyFont="1" applyAlignment="1" applyProtection="1">
      <alignment horizontal="lef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left" vertical="center"/>
    </xf>
    <xf numFmtId="0" fontId="18" fillId="0" borderId="14" xfId="0" applyFont="1" applyBorder="1" applyAlignment="1" applyProtection="1">
      <alignment horizontal="left" vertical="center"/>
    </xf>
    <xf numFmtId="0" fontId="18" fillId="0" borderId="0" xfId="0" applyFont="1" applyAlignment="1" applyProtection="1">
      <alignment horizontal="left" vertical="center"/>
    </xf>
    <xf numFmtId="0" fontId="19" fillId="3" borderId="6" xfId="0" applyFont="1" applyFill="1" applyBorder="1" applyAlignment="1" applyProtection="1">
      <alignment horizontal="center" vertical="center"/>
    </xf>
    <xf numFmtId="0" fontId="19" fillId="3" borderId="7" xfId="0" applyFont="1" applyFill="1" applyBorder="1" applyAlignment="1" applyProtection="1">
      <alignment horizontal="left" vertical="center"/>
    </xf>
    <xf numFmtId="0" fontId="19" fillId="3" borderId="7" xfId="0" applyFont="1" applyFill="1" applyBorder="1" applyAlignment="1" applyProtection="1">
      <alignment horizontal="center" vertical="center"/>
    </xf>
    <xf numFmtId="0" fontId="19" fillId="3" borderId="7" xfId="0" applyFont="1" applyFill="1" applyBorder="1" applyAlignment="1" applyProtection="1">
      <alignment horizontal="right" vertical="center"/>
    </xf>
    <xf numFmtId="0" fontId="19" fillId="3" borderId="8" xfId="0" applyFont="1" applyFill="1" applyBorder="1" applyAlignment="1" applyProtection="1">
      <alignment horizontal="left" vertical="center"/>
    </xf>
    <xf numFmtId="0" fontId="24" fillId="0" borderId="0" xfId="0" applyFont="1" applyAlignment="1" applyProtection="1">
      <alignment horizontal="left" vertical="center" wrapText="1"/>
    </xf>
    <xf numFmtId="4" fontId="25" fillId="0" borderId="0" xfId="0" applyNumberFormat="1" applyFont="1" applyAlignment="1" applyProtection="1">
      <alignment vertical="center"/>
    </xf>
    <xf numFmtId="0" fontId="25"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0" fillId="0" borderId="0" xfId="0"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4" fillId="16" borderId="0" xfId="0" applyFont="1" applyFill="1" applyAlignment="1" applyProtection="1">
      <alignment horizontal="left" vertical="center"/>
    </xf>
  </cellXfs>
  <cellStyles count="3">
    <cellStyle name="Hypertextový odkaz" xfId="1" builtinId="8"/>
    <cellStyle name="Normální" xfId="0" builtinId="0" customBuiltin="1"/>
    <cellStyle name="Normální 2" xfId="2"/>
  </cellStyles>
  <dxfs count="0"/>
  <tableStyles count="0"/>
  <colors>
    <mruColors>
      <color rgb="FFFFFF66"/>
      <color rgb="FFCD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04"/>
  <sheetViews>
    <sheetView tabSelected="1" topLeftCell="A4" workbookViewId="0">
      <selection activeCell="E24" sqref="E24"/>
    </sheetView>
  </sheetViews>
  <sheetFormatPr defaultColWidth="9.1640625" defaultRowHeight="11.25"/>
  <cols>
    <col min="1" max="1" width="12.83203125" style="6" customWidth="1"/>
    <col min="2" max="2" width="52.6640625" style="6" customWidth="1"/>
    <col min="3" max="3" width="23.33203125" style="6" customWidth="1"/>
    <col min="4" max="16384" width="9.1640625" style="6"/>
  </cols>
  <sheetData>
    <row r="1" spans="1:5">
      <c r="A1" s="12"/>
      <c r="B1" s="12"/>
      <c r="C1" s="12"/>
      <c r="D1" s="12"/>
      <c r="E1" s="12"/>
    </row>
    <row r="2" spans="1:5" ht="20.25">
      <c r="A2" s="13" t="s">
        <v>1218</v>
      </c>
      <c r="B2" s="13"/>
      <c r="C2" s="12"/>
      <c r="D2" s="12"/>
      <c r="E2" s="12"/>
    </row>
    <row r="3" spans="1:5">
      <c r="A3" s="12"/>
      <c r="B3" s="12"/>
      <c r="C3" s="12"/>
      <c r="D3" s="12"/>
      <c r="E3" s="12"/>
    </row>
    <row r="4" spans="1:5" ht="12.75">
      <c r="A4" s="14" t="s">
        <v>1226</v>
      </c>
      <c r="B4" s="12"/>
      <c r="C4" s="7"/>
      <c r="D4" s="12"/>
      <c r="E4" s="12"/>
    </row>
    <row r="5" spans="1:5" ht="11.45" customHeight="1">
      <c r="A5" s="14"/>
      <c r="B5" s="12"/>
      <c r="C5" s="15"/>
      <c r="D5" s="12"/>
      <c r="E5" s="12"/>
    </row>
    <row r="6" spans="1:5" ht="12.75">
      <c r="A6" s="16" t="s">
        <v>1244</v>
      </c>
      <c r="B6" s="16" t="s">
        <v>1245</v>
      </c>
      <c r="C6" s="12"/>
      <c r="D6" s="12"/>
      <c r="E6" s="12"/>
    </row>
    <row r="7" spans="1:5" ht="12.75">
      <c r="A7" s="16" t="s">
        <v>1243</v>
      </c>
      <c r="B7" s="371" t="s">
        <v>1246</v>
      </c>
      <c r="C7" s="372"/>
      <c r="D7" s="12"/>
      <c r="E7" s="12"/>
    </row>
    <row r="8" spans="1:5">
      <c r="A8" s="12"/>
      <c r="B8" s="12"/>
      <c r="C8" s="12"/>
      <c r="D8" s="12"/>
      <c r="E8" s="12"/>
    </row>
    <row r="9" spans="1:5" ht="18">
      <c r="A9" s="17" t="s">
        <v>1216</v>
      </c>
      <c r="B9" s="17"/>
      <c r="C9" s="12"/>
      <c r="D9" s="12"/>
      <c r="E9" s="12"/>
    </row>
    <row r="10" spans="1:5" ht="12.6" customHeight="1">
      <c r="A10" s="12"/>
      <c r="B10" s="12"/>
      <c r="C10" s="12"/>
      <c r="D10" s="12"/>
      <c r="E10" s="12"/>
    </row>
    <row r="11" spans="1:5" ht="27.6" customHeight="1">
      <c r="A11" s="18" t="s">
        <v>1238</v>
      </c>
      <c r="B11" s="18" t="s">
        <v>1239</v>
      </c>
      <c r="C11" s="19" t="s">
        <v>1247</v>
      </c>
      <c r="D11" s="12"/>
      <c r="E11" s="12"/>
    </row>
    <row r="12" spans="1:5" ht="12.75">
      <c r="A12" s="20" t="s">
        <v>1256</v>
      </c>
      <c r="B12" s="21" t="s">
        <v>83</v>
      </c>
      <c r="C12" s="22">
        <f>'SO 01_Přesun pokladna'!J30</f>
        <v>0</v>
      </c>
      <c r="D12" s="23"/>
      <c r="E12" s="12"/>
    </row>
    <row r="13" spans="1:5" ht="12.75">
      <c r="A13" s="20" t="s">
        <v>1257</v>
      </c>
      <c r="B13" s="21" t="s">
        <v>445</v>
      </c>
      <c r="C13" s="22">
        <f>'SO 02_RaPK'!J30</f>
        <v>0</v>
      </c>
      <c r="D13" s="23"/>
      <c r="E13" s="12"/>
    </row>
    <row r="14" spans="1:5" ht="12.75">
      <c r="A14" s="20" t="s">
        <v>1258</v>
      </c>
      <c r="B14" s="21" t="s">
        <v>1219</v>
      </c>
      <c r="C14" s="22">
        <f>'EI REK 2.NP'!C28</f>
        <v>0</v>
      </c>
      <c r="D14" s="23"/>
      <c r="E14" s="12"/>
    </row>
    <row r="15" spans="1:5" ht="12.75">
      <c r="A15" s="20" t="s">
        <v>1259</v>
      </c>
      <c r="B15" s="21" t="s">
        <v>1234</v>
      </c>
      <c r="C15" s="22">
        <f>' EI REK Pokladna'!C28</f>
        <v>0</v>
      </c>
      <c r="D15" s="23"/>
      <c r="E15" s="12"/>
    </row>
    <row r="16" spans="1:5" ht="12.75">
      <c r="A16" s="20" t="s">
        <v>1260</v>
      </c>
      <c r="B16" s="21" t="s">
        <v>1217</v>
      </c>
      <c r="C16" s="9">
        <v>0</v>
      </c>
      <c r="D16" s="23"/>
      <c r="E16" s="12"/>
    </row>
    <row r="17" spans="1:5" ht="12.75">
      <c r="A17" s="20" t="s">
        <v>1261</v>
      </c>
      <c r="B17" s="21" t="s">
        <v>1240</v>
      </c>
      <c r="C17" s="9">
        <v>0</v>
      </c>
      <c r="D17" s="23"/>
      <c r="E17" s="12"/>
    </row>
    <row r="18" spans="1:5" ht="15.75">
      <c r="A18" s="23"/>
      <c r="B18" s="24" t="s">
        <v>1241</v>
      </c>
      <c r="C18" s="25">
        <f>SUM(C12:C17)</f>
        <v>0</v>
      </c>
      <c r="D18" s="23"/>
      <c r="E18" s="12"/>
    </row>
    <row r="19" spans="1:5" ht="12.75">
      <c r="A19" s="8"/>
      <c r="B19" s="8"/>
      <c r="C19" s="8"/>
      <c r="D19" s="23"/>
      <c r="E19" s="12"/>
    </row>
    <row r="20" spans="1:5" ht="12.75">
      <c r="A20" s="8"/>
      <c r="B20" s="8"/>
      <c r="C20" s="8"/>
      <c r="D20" s="23"/>
      <c r="E20" s="12"/>
    </row>
    <row r="21" spans="1:5" ht="12.75">
      <c r="A21" s="10" t="s">
        <v>1248</v>
      </c>
      <c r="B21" s="11"/>
      <c r="C21" s="8"/>
      <c r="D21" s="23"/>
      <c r="E21" s="12"/>
    </row>
    <row r="22" spans="1:5" ht="12.75">
      <c r="A22" s="8"/>
      <c r="B22" s="8"/>
      <c r="C22" s="8"/>
      <c r="D22" s="23"/>
      <c r="E22" s="12"/>
    </row>
    <row r="23" spans="1:5" ht="12.75">
      <c r="A23" s="10" t="s">
        <v>1061</v>
      </c>
      <c r="B23" s="11"/>
      <c r="C23" s="8"/>
      <c r="D23" s="23"/>
      <c r="E23" s="12"/>
    </row>
    <row r="24" spans="1:5" ht="12.75">
      <c r="A24" s="23"/>
      <c r="B24" s="23"/>
      <c r="C24" s="23"/>
      <c r="D24" s="23"/>
      <c r="E24" s="12"/>
    </row>
    <row r="25" spans="1:5" ht="12.75">
      <c r="A25" s="23"/>
      <c r="B25" s="23"/>
      <c r="C25" s="23"/>
      <c r="D25" s="23"/>
      <c r="E25" s="12"/>
    </row>
    <row r="26" spans="1:5" ht="12.75">
      <c r="A26" s="23"/>
      <c r="B26" s="23"/>
      <c r="C26" s="23"/>
      <c r="D26" s="23"/>
      <c r="E26" s="12"/>
    </row>
    <row r="27" spans="1:5" ht="12.75">
      <c r="A27" s="23"/>
      <c r="B27" s="23"/>
      <c r="C27" s="23"/>
      <c r="D27" s="23"/>
      <c r="E27" s="12"/>
    </row>
    <row r="28" spans="1:5" ht="12.75">
      <c r="A28" s="23"/>
      <c r="B28" s="23"/>
      <c r="C28" s="23"/>
      <c r="D28" s="23"/>
      <c r="E28" s="12"/>
    </row>
    <row r="29" spans="1:5">
      <c r="A29" s="12"/>
      <c r="B29" s="12"/>
      <c r="C29" s="12"/>
      <c r="D29" s="12"/>
      <c r="E29" s="12"/>
    </row>
    <row r="30" spans="1:5">
      <c r="A30" s="12"/>
      <c r="B30" s="12"/>
      <c r="C30" s="12"/>
      <c r="D30" s="12"/>
      <c r="E30" s="12"/>
    </row>
    <row r="31" spans="1:5">
      <c r="A31" s="12"/>
      <c r="B31" s="12"/>
      <c r="C31" s="12"/>
      <c r="D31" s="12"/>
      <c r="E31" s="12"/>
    </row>
    <row r="32" spans="1:5">
      <c r="A32" s="12"/>
      <c r="B32" s="12"/>
      <c r="C32" s="12"/>
      <c r="D32" s="12"/>
      <c r="E32" s="12"/>
    </row>
    <row r="33" spans="1:5">
      <c r="A33" s="12"/>
      <c r="B33" s="12"/>
      <c r="C33" s="12"/>
      <c r="D33" s="12"/>
      <c r="E33" s="12"/>
    </row>
    <row r="34" spans="1:5">
      <c r="A34" s="12"/>
      <c r="B34" s="12"/>
      <c r="C34" s="12"/>
      <c r="D34" s="12"/>
      <c r="E34" s="12"/>
    </row>
    <row r="35" spans="1:5">
      <c r="A35" s="12"/>
      <c r="B35" s="12"/>
      <c r="C35" s="12"/>
      <c r="D35" s="12"/>
      <c r="E35" s="12"/>
    </row>
    <row r="36" spans="1:5">
      <c r="A36" s="12"/>
      <c r="B36" s="12"/>
      <c r="C36" s="12"/>
      <c r="D36" s="12"/>
      <c r="E36" s="12"/>
    </row>
    <row r="37" spans="1:5">
      <c r="A37" s="12"/>
      <c r="B37" s="12"/>
      <c r="C37" s="12"/>
      <c r="D37" s="12"/>
      <c r="E37" s="12"/>
    </row>
    <row r="38" spans="1:5">
      <c r="A38" s="12"/>
      <c r="B38" s="12"/>
      <c r="C38" s="12"/>
      <c r="D38" s="12"/>
      <c r="E38" s="12"/>
    </row>
    <row r="39" spans="1:5">
      <c r="A39" s="12"/>
      <c r="B39" s="12"/>
      <c r="C39" s="12"/>
      <c r="D39" s="12"/>
      <c r="E39" s="12"/>
    </row>
    <row r="40" spans="1:5">
      <c r="A40" s="12"/>
      <c r="B40" s="12"/>
      <c r="C40" s="12"/>
      <c r="D40" s="12"/>
      <c r="E40" s="12"/>
    </row>
    <row r="41" spans="1:5">
      <c r="A41" s="12"/>
      <c r="B41" s="12"/>
      <c r="C41" s="12"/>
      <c r="D41" s="12"/>
      <c r="E41" s="12"/>
    </row>
    <row r="42" spans="1:5">
      <c r="A42" s="12"/>
      <c r="B42" s="12"/>
      <c r="C42" s="12"/>
      <c r="D42" s="12"/>
      <c r="E42" s="12"/>
    </row>
    <row r="43" spans="1:5">
      <c r="A43" s="12"/>
      <c r="B43" s="12"/>
      <c r="C43" s="12"/>
      <c r="D43" s="12"/>
      <c r="E43" s="12"/>
    </row>
    <row r="44" spans="1:5">
      <c r="A44" s="12"/>
      <c r="B44" s="12"/>
      <c r="C44" s="12"/>
      <c r="D44" s="12"/>
      <c r="E44" s="12"/>
    </row>
    <row r="45" spans="1:5">
      <c r="A45" s="12"/>
      <c r="B45" s="12"/>
      <c r="C45" s="12"/>
      <c r="D45" s="12"/>
      <c r="E45" s="12"/>
    </row>
    <row r="46" spans="1:5">
      <c r="A46" s="12"/>
      <c r="B46" s="12"/>
      <c r="C46" s="12"/>
      <c r="D46" s="12"/>
      <c r="E46" s="12"/>
    </row>
    <row r="47" spans="1:5">
      <c r="A47" s="12"/>
      <c r="B47" s="12"/>
      <c r="C47" s="12"/>
      <c r="D47" s="12"/>
      <c r="E47" s="12"/>
    </row>
    <row r="48" spans="1:5">
      <c r="A48" s="12"/>
      <c r="B48" s="12"/>
      <c r="C48" s="12"/>
      <c r="D48" s="12"/>
      <c r="E48" s="12"/>
    </row>
    <row r="49" spans="1:5">
      <c r="A49" s="12"/>
      <c r="B49" s="12"/>
      <c r="C49" s="12"/>
      <c r="D49" s="12"/>
      <c r="E49" s="12"/>
    </row>
    <row r="50" spans="1:5">
      <c r="A50" s="12"/>
      <c r="B50" s="12"/>
      <c r="C50" s="12"/>
      <c r="D50" s="12"/>
      <c r="E50" s="12"/>
    </row>
    <row r="51" spans="1:5">
      <c r="A51" s="12"/>
      <c r="B51" s="12"/>
      <c r="C51" s="12"/>
      <c r="D51" s="12"/>
      <c r="E51" s="12"/>
    </row>
    <row r="52" spans="1:5">
      <c r="A52" s="12"/>
      <c r="B52" s="12"/>
      <c r="C52" s="12"/>
      <c r="D52" s="12"/>
      <c r="E52" s="12"/>
    </row>
    <row r="53" spans="1:5">
      <c r="A53" s="12"/>
      <c r="B53" s="12"/>
      <c r="C53" s="12"/>
      <c r="D53" s="12"/>
      <c r="E53" s="12"/>
    </row>
    <row r="54" spans="1:5">
      <c r="A54" s="12"/>
      <c r="B54" s="12"/>
      <c r="C54" s="12"/>
      <c r="D54" s="12"/>
      <c r="E54" s="12"/>
    </row>
    <row r="55" spans="1:5">
      <c r="A55" s="12"/>
      <c r="B55" s="12"/>
      <c r="C55" s="12"/>
      <c r="D55" s="12"/>
      <c r="E55" s="12"/>
    </row>
    <row r="56" spans="1:5">
      <c r="A56" s="12"/>
      <c r="B56" s="12"/>
      <c r="C56" s="12"/>
      <c r="D56" s="12"/>
      <c r="E56" s="12"/>
    </row>
    <row r="57" spans="1:5">
      <c r="A57" s="12"/>
      <c r="B57" s="12"/>
      <c r="C57" s="12"/>
      <c r="D57" s="12"/>
      <c r="E57" s="12"/>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row r="65" spans="1:5">
      <c r="A65" s="12"/>
      <c r="B65" s="12"/>
      <c r="C65" s="12"/>
      <c r="D65" s="12"/>
      <c r="E65" s="12"/>
    </row>
    <row r="66" spans="1:5">
      <c r="A66" s="12"/>
      <c r="B66" s="12"/>
      <c r="C66" s="12"/>
      <c r="D66" s="12"/>
      <c r="E66" s="12"/>
    </row>
    <row r="67" spans="1:5">
      <c r="A67" s="12"/>
      <c r="B67" s="12"/>
      <c r="C67" s="12"/>
      <c r="D67" s="12"/>
      <c r="E67" s="12"/>
    </row>
    <row r="68" spans="1:5">
      <c r="A68" s="12"/>
      <c r="B68" s="12"/>
      <c r="C68" s="12"/>
      <c r="D68" s="12"/>
      <c r="E68" s="12"/>
    </row>
    <row r="69" spans="1:5">
      <c r="A69" s="12"/>
      <c r="B69" s="12"/>
      <c r="C69" s="12"/>
      <c r="D69" s="12"/>
      <c r="E69" s="12"/>
    </row>
    <row r="70" spans="1:5">
      <c r="A70" s="12"/>
      <c r="B70" s="12"/>
      <c r="C70" s="12"/>
      <c r="D70" s="12"/>
      <c r="E70" s="12"/>
    </row>
    <row r="71" spans="1:5">
      <c r="A71" s="12"/>
      <c r="B71" s="12"/>
      <c r="C71" s="12"/>
      <c r="D71" s="12"/>
      <c r="E71" s="12"/>
    </row>
    <row r="72" spans="1:5">
      <c r="A72" s="12"/>
      <c r="B72" s="12"/>
      <c r="C72" s="12"/>
      <c r="D72" s="12"/>
      <c r="E72" s="12"/>
    </row>
    <row r="73" spans="1:5">
      <c r="A73" s="12"/>
      <c r="B73" s="12"/>
      <c r="C73" s="12"/>
      <c r="D73" s="12"/>
      <c r="E73" s="12"/>
    </row>
    <row r="74" spans="1:5">
      <c r="A74" s="12"/>
      <c r="B74" s="12"/>
      <c r="C74" s="12"/>
      <c r="D74" s="12"/>
      <c r="E74" s="12"/>
    </row>
    <row r="75" spans="1:5">
      <c r="A75" s="12"/>
      <c r="B75" s="12"/>
      <c r="C75" s="12"/>
      <c r="D75" s="12"/>
      <c r="E75" s="12"/>
    </row>
    <row r="76" spans="1:5">
      <c r="A76" s="12"/>
      <c r="B76" s="12"/>
      <c r="C76" s="12"/>
      <c r="D76" s="12"/>
      <c r="E76" s="12"/>
    </row>
    <row r="77" spans="1:5">
      <c r="A77" s="12"/>
      <c r="B77" s="12"/>
      <c r="C77" s="12"/>
      <c r="D77" s="12"/>
      <c r="E77" s="12"/>
    </row>
    <row r="78" spans="1:5">
      <c r="A78" s="12"/>
      <c r="B78" s="12"/>
      <c r="C78" s="12"/>
      <c r="D78" s="12"/>
      <c r="E78" s="12"/>
    </row>
    <row r="79" spans="1:5">
      <c r="A79" s="12"/>
      <c r="B79" s="12"/>
      <c r="C79" s="12"/>
      <c r="D79" s="12"/>
      <c r="E79" s="12"/>
    </row>
    <row r="80" spans="1:5">
      <c r="A80" s="12"/>
      <c r="B80" s="12"/>
      <c r="C80" s="12"/>
      <c r="D80" s="12"/>
      <c r="E80" s="12"/>
    </row>
    <row r="81" spans="1:5">
      <c r="A81" s="12"/>
      <c r="B81" s="12"/>
      <c r="C81" s="12"/>
      <c r="D81" s="12"/>
      <c r="E81" s="12"/>
    </row>
    <row r="82" spans="1:5">
      <c r="A82" s="12"/>
      <c r="B82" s="12"/>
      <c r="C82" s="12"/>
      <c r="D82" s="12"/>
      <c r="E82" s="12"/>
    </row>
    <row r="83" spans="1:5">
      <c r="A83" s="12"/>
      <c r="B83" s="12"/>
      <c r="C83" s="12"/>
      <c r="D83" s="12"/>
      <c r="E83" s="12"/>
    </row>
    <row r="84" spans="1:5">
      <c r="A84" s="12"/>
      <c r="B84" s="12"/>
      <c r="C84" s="12"/>
      <c r="D84" s="12"/>
      <c r="E84" s="12"/>
    </row>
    <row r="85" spans="1:5">
      <c r="A85" s="12"/>
      <c r="B85" s="12"/>
      <c r="C85" s="12"/>
      <c r="D85" s="12"/>
      <c r="E85" s="12"/>
    </row>
    <row r="86" spans="1:5">
      <c r="A86" s="12"/>
      <c r="B86" s="12"/>
      <c r="C86" s="12"/>
      <c r="D86" s="12"/>
      <c r="E86" s="12"/>
    </row>
    <row r="87" spans="1:5">
      <c r="A87" s="12"/>
      <c r="B87" s="12"/>
      <c r="C87" s="12"/>
      <c r="D87" s="12"/>
      <c r="E87" s="12"/>
    </row>
    <row r="88" spans="1:5">
      <c r="A88" s="12"/>
      <c r="B88" s="12"/>
      <c r="C88" s="12"/>
      <c r="D88" s="12"/>
      <c r="E88" s="12"/>
    </row>
    <row r="89" spans="1:5">
      <c r="A89" s="12"/>
      <c r="B89" s="12"/>
      <c r="C89" s="12"/>
      <c r="D89" s="12"/>
      <c r="E89" s="12"/>
    </row>
    <row r="90" spans="1:5">
      <c r="A90" s="12"/>
      <c r="B90" s="12"/>
      <c r="C90" s="12"/>
      <c r="D90" s="12"/>
      <c r="E90" s="12"/>
    </row>
    <row r="91" spans="1:5">
      <c r="A91" s="12"/>
      <c r="B91" s="12"/>
      <c r="C91" s="12"/>
      <c r="D91" s="12"/>
      <c r="E91" s="12"/>
    </row>
    <row r="92" spans="1:5">
      <c r="A92" s="12"/>
      <c r="B92" s="12"/>
      <c r="C92" s="12"/>
      <c r="D92" s="12"/>
      <c r="E92" s="12"/>
    </row>
    <row r="93" spans="1:5">
      <c r="A93" s="12"/>
      <c r="B93" s="12"/>
      <c r="C93" s="12"/>
      <c r="D93" s="12"/>
      <c r="E93" s="12"/>
    </row>
    <row r="94" spans="1:5">
      <c r="A94" s="12"/>
      <c r="B94" s="12"/>
      <c r="C94" s="12"/>
      <c r="D94" s="12"/>
      <c r="E94" s="12"/>
    </row>
    <row r="95" spans="1:5">
      <c r="A95" s="12"/>
      <c r="B95" s="12"/>
      <c r="C95" s="12"/>
      <c r="D95" s="12"/>
      <c r="E95" s="12"/>
    </row>
    <row r="96" spans="1:5">
      <c r="A96" s="12"/>
      <c r="B96" s="12"/>
      <c r="C96" s="12"/>
      <c r="D96" s="12"/>
      <c r="E96" s="12"/>
    </row>
    <row r="97" spans="1:5">
      <c r="A97" s="12"/>
      <c r="B97" s="12"/>
      <c r="C97" s="12"/>
      <c r="D97" s="12"/>
      <c r="E97" s="12"/>
    </row>
    <row r="98" spans="1:5">
      <c r="A98" s="12"/>
      <c r="B98" s="12"/>
      <c r="C98" s="12"/>
      <c r="D98" s="12"/>
      <c r="E98" s="12"/>
    </row>
    <row r="99" spans="1:5">
      <c r="A99" s="12"/>
      <c r="B99" s="12"/>
      <c r="C99" s="12"/>
      <c r="D99" s="12"/>
      <c r="E99" s="12"/>
    </row>
    <row r="100" spans="1:5">
      <c r="A100" s="12"/>
      <c r="B100" s="12"/>
      <c r="C100" s="12"/>
      <c r="D100" s="12"/>
      <c r="E100" s="12"/>
    </row>
    <row r="101" spans="1:5">
      <c r="A101" s="12"/>
      <c r="B101" s="12"/>
      <c r="C101" s="12"/>
      <c r="D101" s="12"/>
      <c r="E101" s="12"/>
    </row>
    <row r="102" spans="1:5">
      <c r="A102" s="12"/>
      <c r="B102" s="12"/>
      <c r="C102" s="12"/>
      <c r="D102" s="12"/>
      <c r="E102" s="12"/>
    </row>
    <row r="103" spans="1:5">
      <c r="A103" s="12"/>
      <c r="B103" s="12"/>
      <c r="C103" s="12"/>
      <c r="D103" s="12"/>
      <c r="E103" s="12"/>
    </row>
    <row r="104" spans="1:5">
      <c r="A104" s="12"/>
      <c r="B104" s="12"/>
      <c r="C104" s="12"/>
      <c r="D104" s="12"/>
      <c r="E104" s="12"/>
    </row>
  </sheetData>
  <sheetProtection algorithmName="SHA-512" hashValue="AsGM9CIX//ABHKu4Xe+z2u54pcP+i3mw9aZ9kzZuHaWK2+tVRzdAUR2Kg4zHTkgTJb2r2y56jXKA361s2O5J9g==" saltValue="fR/OBI9j7gKYWXU0s4KqEw==" spinCount="100000" sheet="1" objects="1" scenarios="1" formatCells="0" formatColumns="0" formatRows="0"/>
  <mergeCells count="1">
    <mergeCell ref="B7:C7"/>
  </mergeCells>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M98"/>
  <sheetViews>
    <sheetView showGridLines="0" topLeftCell="A34" zoomScale="85" zoomScaleNormal="85" workbookViewId="0">
      <selection activeCell="AR2" sqref="AR2:BE2"/>
    </sheetView>
  </sheetViews>
  <sheetFormatPr defaultColWidth="9.1640625" defaultRowHeight="11.25"/>
  <cols>
    <col min="1" max="1" width="4.83203125" style="12" customWidth="1"/>
    <col min="2" max="2" width="1.6640625" style="12" customWidth="1"/>
    <col min="3" max="3" width="4.1640625" style="12" customWidth="1"/>
    <col min="4" max="33" width="2.6640625" style="12" customWidth="1"/>
    <col min="34" max="34" width="3.33203125" style="12" customWidth="1"/>
    <col min="35" max="35" width="31.6640625" style="12" customWidth="1"/>
    <col min="36" max="37" width="2.5" style="12" customWidth="1"/>
    <col min="38" max="38" width="8.33203125" style="12" customWidth="1"/>
    <col min="39" max="39" width="3.33203125" style="12" customWidth="1"/>
    <col min="40" max="40" width="13.33203125" style="12" customWidth="1"/>
    <col min="41" max="41" width="7.5" style="12" customWidth="1"/>
    <col min="42" max="42" width="4.1640625" style="12" customWidth="1"/>
    <col min="43" max="43" width="1.83203125" style="12" hidden="1" customWidth="1"/>
    <col min="44" max="44" width="13.6640625" style="12" customWidth="1"/>
    <col min="45" max="47" width="25.83203125" style="12" hidden="1" customWidth="1"/>
    <col min="48" max="49" width="21.6640625" style="12" hidden="1" customWidth="1"/>
    <col min="50" max="51" width="25" style="12" hidden="1" customWidth="1"/>
    <col min="52" max="52" width="21.6640625" style="12" hidden="1" customWidth="1"/>
    <col min="53" max="53" width="19.1640625" style="12" hidden="1" customWidth="1"/>
    <col min="54" max="54" width="25" style="12" hidden="1" customWidth="1"/>
    <col min="55" max="55" width="21.6640625" style="12" hidden="1" customWidth="1"/>
    <col min="56" max="56" width="5.5" style="12" hidden="1" customWidth="1"/>
    <col min="57" max="57" width="15.5" style="12" customWidth="1"/>
    <col min="58" max="68" width="9.1640625" style="12"/>
    <col min="69" max="107" width="0" style="12" hidden="1" customWidth="1"/>
    <col min="108" max="16384" width="9.1640625" style="12"/>
  </cols>
  <sheetData>
    <row r="1" spans="1:74">
      <c r="A1" s="28" t="s">
        <v>0</v>
      </c>
      <c r="AZ1" s="28" t="s">
        <v>1</v>
      </c>
      <c r="BA1" s="28" t="s">
        <v>2</v>
      </c>
      <c r="BB1" s="28" t="s">
        <v>1</v>
      </c>
      <c r="BT1" s="28" t="s">
        <v>3</v>
      </c>
      <c r="BU1" s="28" t="s">
        <v>3</v>
      </c>
      <c r="BV1" s="28" t="s">
        <v>4</v>
      </c>
    </row>
    <row r="2" spans="1:74" ht="36.950000000000003" customHeight="1">
      <c r="AR2" s="373" t="s">
        <v>1220</v>
      </c>
      <c r="AS2" s="374"/>
      <c r="AT2" s="374"/>
      <c r="AU2" s="374"/>
      <c r="AV2" s="374"/>
      <c r="AW2" s="374"/>
      <c r="AX2" s="374"/>
      <c r="AY2" s="374"/>
      <c r="AZ2" s="374"/>
      <c r="BA2" s="374"/>
      <c r="BB2" s="374"/>
      <c r="BC2" s="374"/>
      <c r="BD2" s="374"/>
      <c r="BE2" s="374"/>
      <c r="BS2" s="30" t="s">
        <v>5</v>
      </c>
      <c r="BT2" s="30" t="s">
        <v>6</v>
      </c>
    </row>
    <row r="3" spans="1:74" ht="6.95" customHeight="1">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3"/>
      <c r="BS3" s="30" t="s">
        <v>5</v>
      </c>
      <c r="BT3" s="30" t="s">
        <v>7</v>
      </c>
    </row>
    <row r="4" spans="1:74" ht="24.95" customHeight="1">
      <c r="B4" s="33"/>
      <c r="D4" s="34" t="s">
        <v>8</v>
      </c>
      <c r="AR4" s="33"/>
      <c r="AS4" s="35" t="s">
        <v>9</v>
      </c>
      <c r="BE4" s="36"/>
      <c r="BS4" s="30" t="s">
        <v>10</v>
      </c>
    </row>
    <row r="5" spans="1:74" ht="12" customHeight="1">
      <c r="B5" s="33"/>
      <c r="D5" s="37" t="s">
        <v>11</v>
      </c>
      <c r="K5" s="375" t="s">
        <v>12</v>
      </c>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R5" s="33"/>
      <c r="BE5" s="376"/>
      <c r="BS5" s="30" t="s">
        <v>5</v>
      </c>
    </row>
    <row r="6" spans="1:74" ht="36.950000000000003" customHeight="1">
      <c r="B6" s="33"/>
      <c r="D6" s="38" t="s">
        <v>13</v>
      </c>
      <c r="K6" s="379" t="s">
        <v>1218</v>
      </c>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R6" s="33"/>
      <c r="BE6" s="377"/>
      <c r="BS6" s="30" t="s">
        <v>5</v>
      </c>
    </row>
    <row r="7" spans="1:74" ht="12" customHeight="1">
      <c r="B7" s="33"/>
      <c r="D7" s="39" t="s">
        <v>14</v>
      </c>
      <c r="K7" s="40" t="s">
        <v>1</v>
      </c>
      <c r="AK7" s="39" t="s">
        <v>15</v>
      </c>
      <c r="AN7" s="40" t="s">
        <v>1</v>
      </c>
      <c r="AR7" s="33"/>
      <c r="BE7" s="377"/>
      <c r="BS7" s="30" t="s">
        <v>5</v>
      </c>
    </row>
    <row r="8" spans="1:74" ht="12" customHeight="1">
      <c r="B8" s="33"/>
      <c r="D8" s="39" t="s">
        <v>16</v>
      </c>
      <c r="K8" s="40" t="s">
        <v>17</v>
      </c>
      <c r="AK8" s="39" t="s">
        <v>18</v>
      </c>
      <c r="AN8" s="41"/>
      <c r="AO8" s="42"/>
      <c r="AR8" s="33"/>
      <c r="BE8" s="377"/>
      <c r="BS8" s="30" t="s">
        <v>5</v>
      </c>
    </row>
    <row r="9" spans="1:74" ht="14.45" customHeight="1">
      <c r="B9" s="33"/>
      <c r="AR9" s="33"/>
      <c r="BE9" s="377"/>
      <c r="BS9" s="30" t="s">
        <v>5</v>
      </c>
    </row>
    <row r="10" spans="1:74" ht="12" customHeight="1">
      <c r="B10" s="33"/>
      <c r="D10" s="39" t="s">
        <v>19</v>
      </c>
      <c r="AK10" s="39" t="s">
        <v>20</v>
      </c>
      <c r="AN10" s="40" t="s">
        <v>21</v>
      </c>
      <c r="AR10" s="33"/>
      <c r="BE10" s="377"/>
      <c r="BS10" s="30" t="s">
        <v>5</v>
      </c>
    </row>
    <row r="11" spans="1:74" ht="18.399999999999999" customHeight="1">
      <c r="B11" s="33"/>
      <c r="E11" s="40" t="s">
        <v>1223</v>
      </c>
      <c r="AK11" s="39" t="s">
        <v>22</v>
      </c>
      <c r="AN11" s="40" t="s">
        <v>23</v>
      </c>
      <c r="AR11" s="33"/>
      <c r="BE11" s="377"/>
      <c r="BS11" s="30" t="s">
        <v>5</v>
      </c>
    </row>
    <row r="12" spans="1:74" ht="6.95" customHeight="1">
      <c r="B12" s="33"/>
      <c r="AR12" s="33"/>
      <c r="BE12" s="377"/>
      <c r="BS12" s="30" t="s">
        <v>5</v>
      </c>
    </row>
    <row r="13" spans="1:74" ht="12" hidden="1" customHeight="1">
      <c r="B13" s="33"/>
      <c r="D13" s="39"/>
      <c r="AK13" s="39"/>
      <c r="AN13" s="41"/>
      <c r="AO13" s="42"/>
      <c r="AR13" s="33"/>
      <c r="BE13" s="377"/>
      <c r="BS13" s="30" t="s">
        <v>5</v>
      </c>
    </row>
    <row r="14" spans="1:74" ht="12.75" hidden="1">
      <c r="B14" s="33"/>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9"/>
      <c r="AN14" s="41"/>
      <c r="AO14" s="42"/>
      <c r="AR14" s="33"/>
      <c r="BE14" s="377"/>
      <c r="BS14" s="30" t="s">
        <v>5</v>
      </c>
    </row>
    <row r="15" spans="1:74" ht="6.95" hidden="1" customHeight="1">
      <c r="B15" s="33"/>
      <c r="AN15" s="42"/>
      <c r="AO15" s="42"/>
      <c r="AR15" s="33"/>
      <c r="BE15" s="377"/>
      <c r="BS15" s="30" t="s">
        <v>3</v>
      </c>
    </row>
    <row r="16" spans="1:74" ht="12" hidden="1" customHeight="1">
      <c r="B16" s="33"/>
      <c r="D16" s="39"/>
      <c r="AK16" s="39"/>
      <c r="AN16" s="40"/>
      <c r="AR16" s="33"/>
      <c r="BE16" s="377"/>
      <c r="BS16" s="30" t="s">
        <v>3</v>
      </c>
    </row>
    <row r="17" spans="2:71" ht="18.399999999999999" hidden="1" customHeight="1">
      <c r="B17" s="33"/>
      <c r="E17" s="40"/>
      <c r="AK17" s="39"/>
      <c r="AN17" s="40" t="s">
        <v>1</v>
      </c>
      <c r="AR17" s="33"/>
      <c r="BE17" s="377"/>
      <c r="BS17" s="30" t="s">
        <v>25</v>
      </c>
    </row>
    <row r="18" spans="2:71" ht="6.95" hidden="1" customHeight="1">
      <c r="B18" s="33"/>
      <c r="AR18" s="33"/>
      <c r="BE18" s="377"/>
      <c r="BS18" s="30" t="s">
        <v>5</v>
      </c>
    </row>
    <row r="19" spans="2:71" ht="12" hidden="1" customHeight="1">
      <c r="B19" s="33"/>
      <c r="D19" s="39"/>
      <c r="AK19" s="39"/>
      <c r="AN19" s="40" t="s">
        <v>1</v>
      </c>
      <c r="AR19" s="33"/>
      <c r="BE19" s="377"/>
      <c r="BS19" s="30" t="s">
        <v>5</v>
      </c>
    </row>
    <row r="20" spans="2:71" ht="18.399999999999999" hidden="1" customHeight="1">
      <c r="B20" s="33"/>
      <c r="E20" s="40"/>
      <c r="AK20" s="39"/>
      <c r="AN20" s="40" t="s">
        <v>1</v>
      </c>
      <c r="AR20" s="33"/>
      <c r="BE20" s="377"/>
      <c r="BS20" s="30" t="s">
        <v>25</v>
      </c>
    </row>
    <row r="21" spans="2:71" ht="6.95" hidden="1" customHeight="1">
      <c r="B21" s="33"/>
      <c r="AR21" s="33"/>
      <c r="BE21" s="377"/>
    </row>
    <row r="22" spans="2:71" ht="12" hidden="1" customHeight="1">
      <c r="B22" s="33"/>
      <c r="D22" s="39"/>
      <c r="AR22" s="33"/>
      <c r="BE22" s="377"/>
    </row>
    <row r="23" spans="2:71" ht="16.5" hidden="1" customHeight="1">
      <c r="B23" s="33"/>
      <c r="E23" s="381" t="s">
        <v>1</v>
      </c>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R23" s="33"/>
      <c r="BE23" s="377"/>
    </row>
    <row r="24" spans="2:71" ht="6.95" customHeight="1">
      <c r="B24" s="33"/>
      <c r="AR24" s="33"/>
      <c r="BE24" s="377"/>
    </row>
    <row r="25" spans="2:71" ht="6.95" customHeight="1">
      <c r="B25" s="3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R25" s="33"/>
      <c r="BE25" s="377"/>
    </row>
    <row r="26" spans="2:71" s="45" customFormat="1" ht="25.9" customHeight="1">
      <c r="B26" s="44"/>
      <c r="D26" s="46" t="s">
        <v>28</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382">
        <f>ROUND(AG94,2)</f>
        <v>0</v>
      </c>
      <c r="AL26" s="383"/>
      <c r="AM26" s="383"/>
      <c r="AN26" s="383"/>
      <c r="AO26" s="383"/>
      <c r="AR26" s="44"/>
      <c r="BE26" s="377"/>
    </row>
    <row r="27" spans="2:71" s="45" customFormat="1" ht="6.95" customHeight="1">
      <c r="B27" s="44"/>
      <c r="AR27" s="44"/>
      <c r="BE27" s="377"/>
    </row>
    <row r="28" spans="2:71" s="45" customFormat="1" ht="12.75">
      <c r="B28" s="44"/>
      <c r="L28" s="384" t="s">
        <v>29</v>
      </c>
      <c r="M28" s="384"/>
      <c r="N28" s="384"/>
      <c r="O28" s="384"/>
      <c r="P28" s="384"/>
      <c r="W28" s="384" t="s">
        <v>30</v>
      </c>
      <c r="X28" s="384"/>
      <c r="Y28" s="384"/>
      <c r="Z28" s="384"/>
      <c r="AA28" s="384"/>
      <c r="AB28" s="384"/>
      <c r="AC28" s="384"/>
      <c r="AD28" s="384"/>
      <c r="AE28" s="384"/>
      <c r="AK28" s="384" t="s">
        <v>31</v>
      </c>
      <c r="AL28" s="384"/>
      <c r="AM28" s="384"/>
      <c r="AN28" s="384"/>
      <c r="AO28" s="384"/>
      <c r="AR28" s="44"/>
      <c r="BE28" s="377"/>
    </row>
    <row r="29" spans="2:71" s="50" customFormat="1" ht="14.45" customHeight="1">
      <c r="B29" s="49"/>
      <c r="D29" s="39" t="s">
        <v>32</v>
      </c>
      <c r="F29" s="39" t="s">
        <v>33</v>
      </c>
      <c r="L29" s="385">
        <v>0.21</v>
      </c>
      <c r="M29" s="386"/>
      <c r="N29" s="386"/>
      <c r="O29" s="386"/>
      <c r="P29" s="386"/>
      <c r="W29" s="387">
        <f>ROUND(AZ94, 2)</f>
        <v>0</v>
      </c>
      <c r="X29" s="386"/>
      <c r="Y29" s="386"/>
      <c r="Z29" s="386"/>
      <c r="AA29" s="386"/>
      <c r="AB29" s="386"/>
      <c r="AC29" s="386"/>
      <c r="AD29" s="386"/>
      <c r="AE29" s="386"/>
      <c r="AK29" s="387">
        <f>ROUND(AV94, 2)</f>
        <v>0</v>
      </c>
      <c r="AL29" s="386"/>
      <c r="AM29" s="386"/>
      <c r="AN29" s="386"/>
      <c r="AO29" s="386"/>
      <c r="AR29" s="49"/>
      <c r="BE29" s="378"/>
    </row>
    <row r="30" spans="2:71" s="50" customFormat="1" ht="14.45" customHeight="1">
      <c r="B30" s="49"/>
      <c r="F30" s="39" t="s">
        <v>34</v>
      </c>
      <c r="L30" s="385">
        <v>0.12</v>
      </c>
      <c r="M30" s="386"/>
      <c r="N30" s="386"/>
      <c r="O30" s="386"/>
      <c r="P30" s="386"/>
      <c r="W30" s="387">
        <f>ROUND(BA94, 2)</f>
        <v>0</v>
      </c>
      <c r="X30" s="386"/>
      <c r="Y30" s="386"/>
      <c r="Z30" s="386"/>
      <c r="AA30" s="386"/>
      <c r="AB30" s="386"/>
      <c r="AC30" s="386"/>
      <c r="AD30" s="386"/>
      <c r="AE30" s="386"/>
      <c r="AK30" s="387">
        <f>ROUND(AW94, 2)</f>
        <v>0</v>
      </c>
      <c r="AL30" s="386"/>
      <c r="AM30" s="386"/>
      <c r="AN30" s="386"/>
      <c r="AO30" s="386"/>
      <c r="AR30" s="49"/>
      <c r="BE30" s="378"/>
    </row>
    <row r="31" spans="2:71" s="50" customFormat="1" ht="14.45" hidden="1" customHeight="1">
      <c r="B31" s="49"/>
      <c r="F31" s="39" t="s">
        <v>35</v>
      </c>
      <c r="L31" s="385">
        <v>0.21</v>
      </c>
      <c r="M31" s="386"/>
      <c r="N31" s="386"/>
      <c r="O31" s="386"/>
      <c r="P31" s="386"/>
      <c r="W31" s="387">
        <f>ROUND(BB94, 2)</f>
        <v>0</v>
      </c>
      <c r="X31" s="386"/>
      <c r="Y31" s="386"/>
      <c r="Z31" s="386"/>
      <c r="AA31" s="386"/>
      <c r="AB31" s="386"/>
      <c r="AC31" s="386"/>
      <c r="AD31" s="386"/>
      <c r="AE31" s="386"/>
      <c r="AK31" s="387">
        <v>0</v>
      </c>
      <c r="AL31" s="386"/>
      <c r="AM31" s="386"/>
      <c r="AN31" s="386"/>
      <c r="AO31" s="386"/>
      <c r="AR31" s="49"/>
      <c r="BE31" s="378"/>
    </row>
    <row r="32" spans="2:71" s="50" customFormat="1" ht="14.45" hidden="1" customHeight="1">
      <c r="B32" s="49"/>
      <c r="F32" s="39" t="s">
        <v>36</v>
      </c>
      <c r="L32" s="385">
        <v>0.12</v>
      </c>
      <c r="M32" s="386"/>
      <c r="N32" s="386"/>
      <c r="O32" s="386"/>
      <c r="P32" s="386"/>
      <c r="W32" s="387">
        <f>ROUND(BC94, 2)</f>
        <v>0</v>
      </c>
      <c r="X32" s="386"/>
      <c r="Y32" s="386"/>
      <c r="Z32" s="386"/>
      <c r="AA32" s="386"/>
      <c r="AB32" s="386"/>
      <c r="AC32" s="386"/>
      <c r="AD32" s="386"/>
      <c r="AE32" s="386"/>
      <c r="AK32" s="387">
        <v>0</v>
      </c>
      <c r="AL32" s="386"/>
      <c r="AM32" s="386"/>
      <c r="AN32" s="386"/>
      <c r="AO32" s="386"/>
      <c r="AR32" s="49"/>
      <c r="BE32" s="378"/>
    </row>
    <row r="33" spans="2:57" s="50" customFormat="1" ht="14.45" hidden="1" customHeight="1">
      <c r="B33" s="49"/>
      <c r="F33" s="39" t="s">
        <v>37</v>
      </c>
      <c r="L33" s="385">
        <v>0</v>
      </c>
      <c r="M33" s="386"/>
      <c r="N33" s="386"/>
      <c r="O33" s="386"/>
      <c r="P33" s="386"/>
      <c r="W33" s="387">
        <f>ROUND(BD94, 2)</f>
        <v>0</v>
      </c>
      <c r="X33" s="386"/>
      <c r="Y33" s="386"/>
      <c r="Z33" s="386"/>
      <c r="AA33" s="386"/>
      <c r="AB33" s="386"/>
      <c r="AC33" s="386"/>
      <c r="AD33" s="386"/>
      <c r="AE33" s="386"/>
      <c r="AK33" s="387">
        <v>0</v>
      </c>
      <c r="AL33" s="386"/>
      <c r="AM33" s="386"/>
      <c r="AN33" s="386"/>
      <c r="AO33" s="386"/>
      <c r="AR33" s="49"/>
      <c r="BE33" s="378"/>
    </row>
    <row r="34" spans="2:57" s="45" customFormat="1" ht="6.95" customHeight="1">
      <c r="B34" s="44"/>
      <c r="AR34" s="44"/>
      <c r="BE34" s="377"/>
    </row>
    <row r="35" spans="2:57" s="45" customFormat="1" ht="25.9" customHeight="1">
      <c r="B35" s="44"/>
      <c r="C35" s="51"/>
      <c r="D35" s="52" t="s">
        <v>38</v>
      </c>
      <c r="E35" s="53"/>
      <c r="F35" s="53"/>
      <c r="G35" s="53"/>
      <c r="H35" s="53"/>
      <c r="I35" s="53"/>
      <c r="J35" s="53"/>
      <c r="K35" s="53"/>
      <c r="L35" s="53"/>
      <c r="M35" s="53"/>
      <c r="N35" s="53"/>
      <c r="O35" s="53"/>
      <c r="P35" s="53"/>
      <c r="Q35" s="53"/>
      <c r="R35" s="53"/>
      <c r="S35" s="53"/>
      <c r="T35" s="54" t="s">
        <v>39</v>
      </c>
      <c r="U35" s="53"/>
      <c r="V35" s="53"/>
      <c r="W35" s="53"/>
      <c r="X35" s="390" t="s">
        <v>40</v>
      </c>
      <c r="Y35" s="391"/>
      <c r="Z35" s="391"/>
      <c r="AA35" s="391"/>
      <c r="AB35" s="391"/>
      <c r="AC35" s="53"/>
      <c r="AD35" s="53"/>
      <c r="AE35" s="53"/>
      <c r="AF35" s="53"/>
      <c r="AG35" s="53"/>
      <c r="AH35" s="53"/>
      <c r="AI35" s="53"/>
      <c r="AJ35" s="53"/>
      <c r="AK35" s="392">
        <f>SUM(AK26:AK33)</f>
        <v>0</v>
      </c>
      <c r="AL35" s="391"/>
      <c r="AM35" s="391"/>
      <c r="AN35" s="391"/>
      <c r="AO35" s="393"/>
      <c r="AP35" s="51"/>
      <c r="AQ35" s="51"/>
      <c r="AR35" s="44"/>
    </row>
    <row r="36" spans="2:57" s="45" customFormat="1" ht="6.95" customHeight="1">
      <c r="B36" s="44"/>
      <c r="AR36" s="44"/>
    </row>
    <row r="37" spans="2:57" s="45" customFormat="1" ht="14.45" customHeight="1">
      <c r="B37" s="44"/>
      <c r="AR37" s="44"/>
    </row>
    <row r="38" spans="2:57" ht="14.45" customHeight="1">
      <c r="B38" s="33"/>
      <c r="AR38" s="33"/>
    </row>
    <row r="39" spans="2:57" ht="14.45" hidden="1" customHeight="1">
      <c r="B39" s="33"/>
      <c r="AR39" s="33"/>
    </row>
    <row r="40" spans="2:57" ht="14.45" hidden="1" customHeight="1">
      <c r="B40" s="33"/>
      <c r="AR40" s="33"/>
    </row>
    <row r="41" spans="2:57" ht="14.45" hidden="1" customHeight="1">
      <c r="B41" s="33"/>
      <c r="AR41" s="33"/>
    </row>
    <row r="42" spans="2:57" ht="14.45" hidden="1" customHeight="1">
      <c r="B42" s="33"/>
      <c r="AR42" s="33"/>
    </row>
    <row r="43" spans="2:57" ht="14.45" hidden="1" customHeight="1">
      <c r="B43" s="33"/>
      <c r="AR43" s="33"/>
    </row>
    <row r="44" spans="2:57" ht="14.45" hidden="1" customHeight="1">
      <c r="B44" s="33"/>
      <c r="AR44" s="33"/>
    </row>
    <row r="45" spans="2:57" ht="14.45" hidden="1" customHeight="1">
      <c r="B45" s="33"/>
      <c r="AR45" s="33"/>
    </row>
    <row r="46" spans="2:57" ht="14.45" hidden="1" customHeight="1">
      <c r="B46" s="33"/>
      <c r="AR46" s="33"/>
    </row>
    <row r="47" spans="2:57" ht="14.45" hidden="1" customHeight="1">
      <c r="B47" s="33"/>
      <c r="AR47" s="33"/>
    </row>
    <row r="48" spans="2:57" ht="14.45" hidden="1" customHeight="1">
      <c r="B48" s="33"/>
      <c r="AR48" s="33"/>
    </row>
    <row r="49" spans="2:44" s="45" customFormat="1" ht="14.45" hidden="1" customHeight="1">
      <c r="B49" s="4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c r="AI49" s="56"/>
      <c r="AJ49" s="56"/>
      <c r="AK49" s="56"/>
      <c r="AL49" s="56"/>
      <c r="AM49" s="56"/>
      <c r="AN49" s="56"/>
      <c r="AO49" s="56"/>
      <c r="AR49" s="44"/>
    </row>
    <row r="50" spans="2:44" hidden="1">
      <c r="B50" s="33"/>
      <c r="AR50" s="33"/>
    </row>
    <row r="51" spans="2:44" hidden="1">
      <c r="B51" s="33"/>
      <c r="AR51" s="33"/>
    </row>
    <row r="52" spans="2:44" hidden="1">
      <c r="B52" s="33"/>
      <c r="AR52" s="33"/>
    </row>
    <row r="53" spans="2:44" hidden="1">
      <c r="B53" s="33"/>
      <c r="AR53" s="33"/>
    </row>
    <row r="54" spans="2:44" hidden="1">
      <c r="B54" s="33"/>
      <c r="AR54" s="33"/>
    </row>
    <row r="55" spans="2:44" hidden="1">
      <c r="B55" s="33"/>
      <c r="AR55" s="33"/>
    </row>
    <row r="56" spans="2:44" hidden="1">
      <c r="B56" s="33"/>
      <c r="AR56" s="33"/>
    </row>
    <row r="57" spans="2:44" hidden="1">
      <c r="B57" s="33"/>
      <c r="AR57" s="33"/>
    </row>
    <row r="58" spans="2:44" hidden="1">
      <c r="B58" s="33"/>
      <c r="AR58" s="33"/>
    </row>
    <row r="59" spans="2:44" hidden="1">
      <c r="B59" s="33"/>
      <c r="AR59" s="33"/>
    </row>
    <row r="60" spans="2:44" s="45" customFormat="1" ht="12.75" hidden="1">
      <c r="B60" s="44"/>
      <c r="D60" s="57" t="s">
        <v>43</v>
      </c>
      <c r="E60" s="47"/>
      <c r="F60" s="47"/>
      <c r="G60" s="47"/>
      <c r="H60" s="47"/>
      <c r="I60" s="47"/>
      <c r="J60" s="47"/>
      <c r="K60" s="47"/>
      <c r="L60" s="47"/>
      <c r="M60" s="47"/>
      <c r="N60" s="47"/>
      <c r="O60" s="47"/>
      <c r="P60" s="47"/>
      <c r="Q60" s="47"/>
      <c r="R60" s="47"/>
      <c r="S60" s="47"/>
      <c r="T60" s="47"/>
      <c r="U60" s="47"/>
      <c r="V60" s="57" t="s">
        <v>44</v>
      </c>
      <c r="W60" s="47"/>
      <c r="X60" s="47"/>
      <c r="Y60" s="47"/>
      <c r="Z60" s="47"/>
      <c r="AA60" s="47"/>
      <c r="AB60" s="47"/>
      <c r="AC60" s="47"/>
      <c r="AD60" s="47"/>
      <c r="AE60" s="47"/>
      <c r="AF60" s="47"/>
      <c r="AG60" s="47"/>
      <c r="AH60" s="57" t="s">
        <v>43</v>
      </c>
      <c r="AI60" s="47"/>
      <c r="AJ60" s="47"/>
      <c r="AK60" s="47"/>
      <c r="AL60" s="47"/>
      <c r="AM60" s="57" t="s">
        <v>44</v>
      </c>
      <c r="AN60" s="47"/>
      <c r="AO60" s="47"/>
      <c r="AR60" s="44"/>
    </row>
    <row r="61" spans="2:44" hidden="1">
      <c r="B61" s="33"/>
      <c r="AR61" s="33"/>
    </row>
    <row r="62" spans="2:44" hidden="1">
      <c r="B62" s="33"/>
      <c r="AR62" s="33"/>
    </row>
    <row r="63" spans="2:44" hidden="1">
      <c r="B63" s="33"/>
      <c r="AR63" s="33"/>
    </row>
    <row r="64" spans="2:44" s="45" customFormat="1" ht="12.75" hidden="1">
      <c r="B64" s="44"/>
      <c r="D64" s="55"/>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5"/>
      <c r="AI64" s="56"/>
      <c r="AJ64" s="56"/>
      <c r="AK64" s="56"/>
      <c r="AL64" s="56"/>
      <c r="AM64" s="56"/>
      <c r="AN64" s="56"/>
      <c r="AO64" s="56"/>
      <c r="AR64" s="44"/>
    </row>
    <row r="65" spans="2:44" hidden="1">
      <c r="B65" s="33"/>
      <c r="AR65" s="33"/>
    </row>
    <row r="66" spans="2:44" hidden="1">
      <c r="B66" s="33"/>
      <c r="AR66" s="33"/>
    </row>
    <row r="67" spans="2:44" hidden="1">
      <c r="B67" s="33"/>
      <c r="AR67" s="33"/>
    </row>
    <row r="68" spans="2:44" hidden="1">
      <c r="B68" s="33"/>
      <c r="AR68" s="33"/>
    </row>
    <row r="69" spans="2:44" hidden="1">
      <c r="B69" s="33"/>
      <c r="AR69" s="33"/>
    </row>
    <row r="70" spans="2:44" hidden="1">
      <c r="B70" s="33"/>
      <c r="AR70" s="33"/>
    </row>
    <row r="71" spans="2:44" hidden="1">
      <c r="B71" s="33"/>
      <c r="AR71" s="33"/>
    </row>
    <row r="72" spans="2:44" hidden="1">
      <c r="B72" s="33"/>
      <c r="AR72" s="33"/>
    </row>
    <row r="73" spans="2:44" hidden="1">
      <c r="B73" s="33"/>
      <c r="AR73" s="33"/>
    </row>
    <row r="74" spans="2:44" hidden="1">
      <c r="B74" s="33"/>
      <c r="AR74" s="33"/>
    </row>
    <row r="75" spans="2:44" s="45" customFormat="1" ht="12.75" hidden="1">
      <c r="B75" s="44"/>
      <c r="D75" s="57" t="s">
        <v>43</v>
      </c>
      <c r="E75" s="47"/>
      <c r="F75" s="47"/>
      <c r="G75" s="47"/>
      <c r="H75" s="47"/>
      <c r="I75" s="47"/>
      <c r="J75" s="47"/>
      <c r="K75" s="47"/>
      <c r="L75" s="47"/>
      <c r="M75" s="47"/>
      <c r="N75" s="47"/>
      <c r="O75" s="47"/>
      <c r="P75" s="47"/>
      <c r="Q75" s="47"/>
      <c r="R75" s="47"/>
      <c r="S75" s="47"/>
      <c r="T75" s="47"/>
      <c r="U75" s="47"/>
      <c r="V75" s="57" t="s">
        <v>44</v>
      </c>
      <c r="W75" s="47"/>
      <c r="X75" s="47"/>
      <c r="Y75" s="47"/>
      <c r="Z75" s="47"/>
      <c r="AA75" s="47"/>
      <c r="AB75" s="47"/>
      <c r="AC75" s="47"/>
      <c r="AD75" s="47"/>
      <c r="AE75" s="47"/>
      <c r="AF75" s="47"/>
      <c r="AG75" s="47"/>
      <c r="AH75" s="57" t="s">
        <v>43</v>
      </c>
      <c r="AI75" s="47"/>
      <c r="AJ75" s="47"/>
      <c r="AK75" s="47"/>
      <c r="AL75" s="47"/>
      <c r="AM75" s="57" t="s">
        <v>44</v>
      </c>
      <c r="AN75" s="47"/>
      <c r="AO75" s="47"/>
      <c r="AR75" s="44"/>
    </row>
    <row r="76" spans="2:44" s="45" customFormat="1">
      <c r="B76" s="44"/>
      <c r="AR76" s="44"/>
    </row>
    <row r="77" spans="2:44" s="45" customFormat="1" ht="6.95" customHeight="1">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44"/>
    </row>
    <row r="81" spans="1:91" s="45" customFormat="1" ht="6.95" customHeight="1">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44"/>
    </row>
    <row r="82" spans="1:91" s="45" customFormat="1" ht="24.95" customHeight="1">
      <c r="B82" s="44"/>
      <c r="C82" s="34" t="s">
        <v>46</v>
      </c>
      <c r="AR82" s="44"/>
    </row>
    <row r="83" spans="1:91" s="45" customFormat="1" ht="6.95" customHeight="1">
      <c r="B83" s="44"/>
      <c r="AR83" s="44"/>
    </row>
    <row r="84" spans="1:91" s="62" customFormat="1" ht="12" customHeight="1">
      <c r="B84" s="63"/>
      <c r="C84" s="39" t="s">
        <v>11</v>
      </c>
      <c r="L84" s="62" t="str">
        <f>K5</f>
        <v>20241029</v>
      </c>
      <c r="AR84" s="63"/>
    </row>
    <row r="85" spans="1:91" s="64" customFormat="1" ht="36.950000000000003" customHeight="1">
      <c r="B85" s="65"/>
      <c r="C85" s="66" t="s">
        <v>13</v>
      </c>
      <c r="L85" s="388" t="str">
        <f>K6</f>
        <v>Modernizace rezervační kanceláře LDA</v>
      </c>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389"/>
      <c r="AL85" s="389"/>
      <c r="AM85" s="389"/>
      <c r="AN85" s="389"/>
      <c r="AO85" s="389"/>
      <c r="AR85" s="65"/>
    </row>
    <row r="86" spans="1:91" s="45" customFormat="1" ht="6.95" customHeight="1">
      <c r="B86" s="44"/>
      <c r="AR86" s="44"/>
    </row>
    <row r="87" spans="1:91" s="45" customFormat="1" ht="12" customHeight="1">
      <c r="B87" s="44"/>
      <c r="C87" s="39" t="s">
        <v>16</v>
      </c>
      <c r="L87" s="67" t="str">
        <f>IF(K8="","",K8)</f>
        <v>Třeboň</v>
      </c>
      <c r="AI87" s="39"/>
      <c r="AM87" s="394" t="str">
        <f>IF(AN8= "","",AN8)</f>
        <v/>
      </c>
      <c r="AN87" s="394"/>
      <c r="AR87" s="44"/>
    </row>
    <row r="88" spans="1:91" s="45" customFormat="1" ht="6.95" customHeight="1">
      <c r="B88" s="44"/>
      <c r="AR88" s="44"/>
    </row>
    <row r="89" spans="1:91" s="45" customFormat="1" ht="15.2" customHeight="1">
      <c r="B89" s="44"/>
      <c r="C89" s="39" t="s">
        <v>19</v>
      </c>
      <c r="L89" s="62" t="str">
        <f>IF(E11= "","",E11)</f>
        <v>Slatinné lázně Třeboň s.r.o., Lázeňská 1001, 379 01 Třeboň</v>
      </c>
      <c r="AI89" s="39"/>
      <c r="AM89" s="395" t="str">
        <f>IF(E17="","",E17)</f>
        <v/>
      </c>
      <c r="AN89" s="396"/>
      <c r="AO89" s="396"/>
      <c r="AP89" s="396"/>
      <c r="AR89" s="44"/>
      <c r="AS89" s="397" t="s">
        <v>47</v>
      </c>
      <c r="AT89" s="398"/>
      <c r="AU89" s="68"/>
      <c r="AV89" s="68"/>
      <c r="AW89" s="68"/>
      <c r="AX89" s="68"/>
      <c r="AY89" s="68"/>
      <c r="AZ89" s="68"/>
      <c r="BA89" s="68"/>
      <c r="BB89" s="68"/>
      <c r="BC89" s="68"/>
      <c r="BD89" s="69"/>
    </row>
    <row r="90" spans="1:91" s="45" customFormat="1" ht="15.2" customHeight="1">
      <c r="B90" s="44"/>
      <c r="C90" s="39"/>
      <c r="L90" s="62"/>
      <c r="AI90" s="39"/>
      <c r="AM90" s="395" t="str">
        <f>IF(E20="","",E20)</f>
        <v/>
      </c>
      <c r="AN90" s="396"/>
      <c r="AO90" s="396"/>
      <c r="AP90" s="396"/>
      <c r="AR90" s="44"/>
      <c r="AS90" s="399"/>
      <c r="AT90" s="400"/>
      <c r="BD90" s="70"/>
    </row>
    <row r="91" spans="1:91" s="45" customFormat="1" ht="10.9" customHeight="1">
      <c r="B91" s="44"/>
      <c r="AR91" s="44"/>
      <c r="AS91" s="399"/>
      <c r="AT91" s="400"/>
      <c r="BD91" s="70"/>
    </row>
    <row r="92" spans="1:91" s="45" customFormat="1" ht="29.25" customHeight="1">
      <c r="B92" s="44"/>
      <c r="C92" s="401" t="s">
        <v>48</v>
      </c>
      <c r="D92" s="402"/>
      <c r="E92" s="402"/>
      <c r="F92" s="402"/>
      <c r="G92" s="402"/>
      <c r="H92" s="71"/>
      <c r="I92" s="403" t="s">
        <v>49</v>
      </c>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4" t="s">
        <v>50</v>
      </c>
      <c r="AH92" s="402"/>
      <c r="AI92" s="402"/>
      <c r="AJ92" s="402"/>
      <c r="AK92" s="402"/>
      <c r="AL92" s="402"/>
      <c r="AM92" s="402"/>
      <c r="AN92" s="403" t="s">
        <v>51</v>
      </c>
      <c r="AO92" s="402"/>
      <c r="AP92" s="405"/>
      <c r="AQ92" s="72" t="s">
        <v>52</v>
      </c>
      <c r="AR92" s="44"/>
      <c r="AS92" s="73" t="s">
        <v>53</v>
      </c>
      <c r="AT92" s="74" t="s">
        <v>54</v>
      </c>
      <c r="AU92" s="74" t="s">
        <v>55</v>
      </c>
      <c r="AV92" s="74" t="s">
        <v>56</v>
      </c>
      <c r="AW92" s="74" t="s">
        <v>57</v>
      </c>
      <c r="AX92" s="74" t="s">
        <v>58</v>
      </c>
      <c r="AY92" s="74" t="s">
        <v>59</v>
      </c>
      <c r="AZ92" s="74" t="s">
        <v>60</v>
      </c>
      <c r="BA92" s="74" t="s">
        <v>61</v>
      </c>
      <c r="BB92" s="74" t="s">
        <v>62</v>
      </c>
      <c r="BC92" s="74" t="s">
        <v>63</v>
      </c>
      <c r="BD92" s="75" t="s">
        <v>64</v>
      </c>
    </row>
    <row r="93" spans="1:91" s="45" customFormat="1" ht="10.9" customHeight="1">
      <c r="B93" s="44"/>
      <c r="AR93" s="44"/>
      <c r="AS93" s="76"/>
      <c r="AT93" s="68"/>
      <c r="AU93" s="68"/>
      <c r="AV93" s="68"/>
      <c r="AW93" s="68"/>
      <c r="AX93" s="68"/>
      <c r="AY93" s="68"/>
      <c r="AZ93" s="68"/>
      <c r="BA93" s="68"/>
      <c r="BB93" s="68"/>
      <c r="BC93" s="68"/>
      <c r="BD93" s="69"/>
    </row>
    <row r="94" spans="1:91" s="77" customFormat="1" ht="32.450000000000003" customHeight="1">
      <c r="B94" s="78"/>
      <c r="C94" s="79" t="s">
        <v>65</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409">
        <f>ROUND(SUM(AG95:AG96),2)</f>
        <v>0</v>
      </c>
      <c r="AH94" s="409"/>
      <c r="AI94" s="409"/>
      <c r="AJ94" s="409"/>
      <c r="AK94" s="409"/>
      <c r="AL94" s="409"/>
      <c r="AM94" s="409"/>
      <c r="AN94" s="410">
        <f>SUM(AG94,AT94)</f>
        <v>0</v>
      </c>
      <c r="AO94" s="410"/>
      <c r="AP94" s="410"/>
      <c r="AQ94" s="81" t="s">
        <v>1</v>
      </c>
      <c r="AR94" s="78"/>
      <c r="AS94" s="82">
        <f>ROUND(SUM(AS95:AS96),2)</f>
        <v>0</v>
      </c>
      <c r="AT94" s="83">
        <f>ROUND(SUM(AV94:AW94),2)</f>
        <v>0</v>
      </c>
      <c r="AU94" s="84">
        <f>ROUND(SUM(AU95:AU96),5)</f>
        <v>0</v>
      </c>
      <c r="AV94" s="83">
        <f>ROUND(AZ94*L29,2)</f>
        <v>0</v>
      </c>
      <c r="AW94" s="83">
        <f>ROUND(BA94*L30,2)</f>
        <v>0</v>
      </c>
      <c r="AX94" s="83">
        <f>ROUND(BB94*L29,2)</f>
        <v>0</v>
      </c>
      <c r="AY94" s="83">
        <f>ROUND(BC94*L30,2)</f>
        <v>0</v>
      </c>
      <c r="AZ94" s="83">
        <f>ROUND(SUM(AZ95:AZ96),2)</f>
        <v>0</v>
      </c>
      <c r="BA94" s="83">
        <f>ROUND(SUM(BA95:BA96),2)</f>
        <v>0</v>
      </c>
      <c r="BB94" s="83">
        <f>ROUND(SUM(BB95:BB96),2)</f>
        <v>0</v>
      </c>
      <c r="BC94" s="83">
        <f>ROUND(SUM(BC95:BC96),2)</f>
        <v>0</v>
      </c>
      <c r="BD94" s="85">
        <f>ROUND(SUM(BD95:BD96),2)</f>
        <v>0</v>
      </c>
      <c r="BS94" s="86" t="s">
        <v>66</v>
      </c>
      <c r="BT94" s="86" t="s">
        <v>67</v>
      </c>
      <c r="BU94" s="87" t="s">
        <v>68</v>
      </c>
      <c r="BV94" s="86" t="s">
        <v>69</v>
      </c>
      <c r="BW94" s="86" t="s">
        <v>4</v>
      </c>
      <c r="BX94" s="86" t="s">
        <v>70</v>
      </c>
      <c r="CL94" s="86" t="s">
        <v>1</v>
      </c>
    </row>
    <row r="95" spans="1:91" s="97" customFormat="1" ht="16.5" customHeight="1">
      <c r="A95" s="88" t="s">
        <v>71</v>
      </c>
      <c r="B95" s="89"/>
      <c r="C95" s="90"/>
      <c r="D95" s="406" t="s">
        <v>72</v>
      </c>
      <c r="E95" s="406"/>
      <c r="F95" s="406"/>
      <c r="G95" s="406"/>
      <c r="H95" s="406"/>
      <c r="I95" s="91"/>
      <c r="J95" s="406" t="s">
        <v>73</v>
      </c>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7">
        <f>'SO 01_Přesun pokladna'!J30</f>
        <v>0</v>
      </c>
      <c r="AH95" s="408"/>
      <c r="AI95" s="408"/>
      <c r="AJ95" s="408"/>
      <c r="AK95" s="408"/>
      <c r="AL95" s="408"/>
      <c r="AM95" s="408"/>
      <c r="AN95" s="407">
        <f>SUM(AG95,AT95)</f>
        <v>0</v>
      </c>
      <c r="AO95" s="408"/>
      <c r="AP95" s="408"/>
      <c r="AQ95" s="92" t="s">
        <v>74</v>
      </c>
      <c r="AR95" s="89"/>
      <c r="AS95" s="93">
        <v>0</v>
      </c>
      <c r="AT95" s="94">
        <f>ROUND(SUM(AV95:AW95),2)</f>
        <v>0</v>
      </c>
      <c r="AU95" s="95">
        <f>'SO 01_Přesun pokladna'!P135</f>
        <v>0</v>
      </c>
      <c r="AV95" s="94">
        <f>'SO 01_Přesun pokladna'!J33</f>
        <v>0</v>
      </c>
      <c r="AW95" s="94">
        <f>'SO 01_Přesun pokladna'!J34</f>
        <v>0</v>
      </c>
      <c r="AX95" s="94">
        <f>'SO 01_Přesun pokladna'!J35</f>
        <v>0</v>
      </c>
      <c r="AY95" s="94">
        <f>'SO 01_Přesun pokladna'!J36</f>
        <v>0</v>
      </c>
      <c r="AZ95" s="94">
        <f>'SO 01_Přesun pokladna'!F33</f>
        <v>0</v>
      </c>
      <c r="BA95" s="94">
        <f>'SO 01_Přesun pokladna'!F34</f>
        <v>0</v>
      </c>
      <c r="BB95" s="94">
        <f>'SO 01_Přesun pokladna'!F35</f>
        <v>0</v>
      </c>
      <c r="BC95" s="94">
        <f>'SO 01_Přesun pokladna'!F36</f>
        <v>0</v>
      </c>
      <c r="BD95" s="96">
        <f>'SO 01_Přesun pokladna'!F37</f>
        <v>0</v>
      </c>
      <c r="BT95" s="98" t="s">
        <v>75</v>
      </c>
      <c r="BV95" s="98" t="s">
        <v>69</v>
      </c>
      <c r="BW95" s="98" t="s">
        <v>76</v>
      </c>
      <c r="BX95" s="98" t="s">
        <v>4</v>
      </c>
      <c r="CL95" s="98" t="s">
        <v>1</v>
      </c>
      <c r="CM95" s="98" t="s">
        <v>77</v>
      </c>
    </row>
    <row r="96" spans="1:91" s="97" customFormat="1" ht="16.5" customHeight="1">
      <c r="A96" s="88" t="s">
        <v>71</v>
      </c>
      <c r="B96" s="89"/>
      <c r="C96" s="90"/>
      <c r="D96" s="406" t="s">
        <v>78</v>
      </c>
      <c r="E96" s="406"/>
      <c r="F96" s="406"/>
      <c r="G96" s="406"/>
      <c r="H96" s="406"/>
      <c r="I96" s="91"/>
      <c r="J96" s="406" t="s">
        <v>79</v>
      </c>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7">
        <f>'SO 02_RaPK'!J30</f>
        <v>0</v>
      </c>
      <c r="AH96" s="408"/>
      <c r="AI96" s="408"/>
      <c r="AJ96" s="408"/>
      <c r="AK96" s="408"/>
      <c r="AL96" s="408"/>
      <c r="AM96" s="408"/>
      <c r="AN96" s="407">
        <f>SUM(AG96,AT96)</f>
        <v>0</v>
      </c>
      <c r="AO96" s="408"/>
      <c r="AP96" s="408"/>
      <c r="AQ96" s="92" t="s">
        <v>74</v>
      </c>
      <c r="AR96" s="89"/>
      <c r="AS96" s="99">
        <v>0</v>
      </c>
      <c r="AT96" s="100">
        <f>ROUND(SUM(AV96:AW96),2)</f>
        <v>0</v>
      </c>
      <c r="AU96" s="101">
        <f>'SO 02_RaPK'!P145</f>
        <v>0</v>
      </c>
      <c r="AV96" s="100">
        <f>'SO 02_RaPK'!J33</f>
        <v>0</v>
      </c>
      <c r="AW96" s="100">
        <f>'SO 02_RaPK'!J34</f>
        <v>0</v>
      </c>
      <c r="AX96" s="100">
        <f>'SO 02_RaPK'!J35</f>
        <v>0</v>
      </c>
      <c r="AY96" s="100">
        <f>'SO 02_RaPK'!J36</f>
        <v>0</v>
      </c>
      <c r="AZ96" s="100">
        <f>'SO 02_RaPK'!F33</f>
        <v>0</v>
      </c>
      <c r="BA96" s="100">
        <f>'SO 02_RaPK'!F34</f>
        <v>0</v>
      </c>
      <c r="BB96" s="100">
        <f>'SO 02_RaPK'!F35</f>
        <v>0</v>
      </c>
      <c r="BC96" s="100">
        <f>'SO 02_RaPK'!F36</f>
        <v>0</v>
      </c>
      <c r="BD96" s="102">
        <f>'SO 02_RaPK'!F37</f>
        <v>0</v>
      </c>
      <c r="BT96" s="98" t="s">
        <v>75</v>
      </c>
      <c r="BV96" s="98" t="s">
        <v>69</v>
      </c>
      <c r="BW96" s="98" t="s">
        <v>80</v>
      </c>
      <c r="BX96" s="98" t="s">
        <v>4</v>
      </c>
      <c r="CL96" s="98" t="s">
        <v>1</v>
      </c>
      <c r="CM96" s="98" t="s">
        <v>77</v>
      </c>
    </row>
    <row r="97" spans="2:44" s="45" customFormat="1" ht="30" customHeight="1">
      <c r="B97" s="44"/>
      <c r="AR97" s="44"/>
    </row>
    <row r="98" spans="2:44" s="45" customFormat="1" ht="6.95" customHeight="1">
      <c r="B98" s="58"/>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44"/>
    </row>
  </sheetData>
  <sheetProtection algorithmName="SHA-512" hashValue="ZK6ZxVJwSJUtcQXsUawbQml+2bSjBaZeuZDQfjQf7dyl3ny1cOgJR1ITL9sZ7DBmW1iUgx9q7nGp07g9coa7+w==" saltValue="53+Qf/EpePTURpI0MiI7xw==" spinCount="100000" sheet="1" objects="1" scenarios="1" formatCells="0" formatColumns="0" formatRows="0"/>
  <mergeCells count="46">
    <mergeCell ref="D96:H96"/>
    <mergeCell ref="J96:AF96"/>
    <mergeCell ref="AG96:AM96"/>
    <mergeCell ref="AN96:AP96"/>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L85:AO85"/>
    <mergeCell ref="L31:P31"/>
    <mergeCell ref="W31:AE31"/>
    <mergeCell ref="AK31:AO31"/>
    <mergeCell ref="L32:P32"/>
    <mergeCell ref="W32:AE32"/>
    <mergeCell ref="AK32:AO32"/>
    <mergeCell ref="L33:P33"/>
    <mergeCell ref="W33:AE33"/>
    <mergeCell ref="AK33:AO33"/>
    <mergeCell ref="X35:AB35"/>
    <mergeCell ref="AK35:AO35"/>
    <mergeCell ref="AR2:BE2"/>
    <mergeCell ref="K5:AO5"/>
    <mergeCell ref="BE5:BE34"/>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s>
  <hyperlinks>
    <hyperlink ref="A95" location="'SO 01 - Přesunutí pokladn...'!C2" display="/"/>
    <hyperlink ref="A96" location="'SO 02 - Rezervační a přij...'!C2" display="/"/>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M242"/>
  <sheetViews>
    <sheetView showGridLines="0" topLeftCell="A115" zoomScale="85" zoomScaleNormal="85" workbookViewId="0">
      <selection activeCell="E125" sqref="E125:H125"/>
    </sheetView>
  </sheetViews>
  <sheetFormatPr defaultColWidth="9.1640625" defaultRowHeight="11.25"/>
  <cols>
    <col min="1" max="1" width="8.33203125" style="6" customWidth="1"/>
    <col min="2" max="2" width="1.1640625" style="6" customWidth="1"/>
    <col min="3" max="3" width="4.1640625" style="6" customWidth="1"/>
    <col min="4" max="4" width="4.33203125" style="6" customWidth="1"/>
    <col min="5" max="5" width="17.1640625" style="6" customWidth="1"/>
    <col min="6" max="6" width="50.83203125" style="6" customWidth="1"/>
    <col min="7" max="7" width="7.5" style="6" customWidth="1"/>
    <col min="8" max="8" width="14" style="6" customWidth="1"/>
    <col min="9" max="9" width="15.83203125" style="6" customWidth="1"/>
    <col min="10" max="10" width="22.33203125" style="6" customWidth="1"/>
    <col min="11" max="11" width="22.33203125" style="6" hidden="1" customWidth="1"/>
    <col min="12" max="12" width="9.33203125" style="6" customWidth="1"/>
    <col min="13" max="13" width="10.83203125" style="6" hidden="1" customWidth="1"/>
    <col min="14" max="14" width="9.1640625" style="6" customWidth="1"/>
    <col min="15" max="20" width="14.1640625" style="6" hidden="1" customWidth="1"/>
    <col min="21" max="21" width="16.33203125" style="6" customWidth="1"/>
    <col min="22" max="22" width="12.33203125" style="6" customWidth="1"/>
    <col min="23" max="23" width="16.33203125" style="6" customWidth="1"/>
    <col min="24" max="24" width="12.33203125" style="6" customWidth="1"/>
    <col min="25" max="25" width="15" style="6" customWidth="1"/>
    <col min="26" max="26" width="11" style="6" customWidth="1"/>
    <col min="27" max="27" width="15" style="6" customWidth="1"/>
    <col min="28" max="28" width="16.33203125" style="6" customWidth="1"/>
    <col min="29" max="29" width="11" style="6" customWidth="1"/>
    <col min="30" max="30" width="15" style="6" customWidth="1"/>
    <col min="31" max="31" width="16.33203125" style="6" customWidth="1"/>
    <col min="32" max="43" width="9.1640625" style="6"/>
    <col min="44" max="65" width="0" style="6" hidden="1" customWidth="1"/>
    <col min="66" max="16384" width="9.1640625" style="6"/>
  </cols>
  <sheetData>
    <row r="1" spans="1:46">
      <c r="A1" s="29"/>
      <c r="B1" s="29"/>
      <c r="C1" s="29"/>
      <c r="D1" s="29"/>
      <c r="E1" s="29"/>
      <c r="F1" s="29"/>
      <c r="G1" s="29"/>
      <c r="H1" s="29"/>
      <c r="I1" s="29"/>
      <c r="J1" s="29"/>
      <c r="K1" s="29"/>
      <c r="L1" s="29"/>
      <c r="M1" s="29"/>
      <c r="N1" s="29"/>
      <c r="O1" s="29"/>
      <c r="P1" s="29"/>
      <c r="Q1" s="29"/>
      <c r="R1" s="29"/>
      <c r="S1" s="29"/>
      <c r="T1" s="29"/>
      <c r="U1" s="29"/>
      <c r="V1" s="29"/>
      <c r="W1" s="29"/>
    </row>
    <row r="2" spans="1:46" ht="36.950000000000003" customHeight="1">
      <c r="A2" s="29"/>
      <c r="B2" s="29"/>
      <c r="C2" s="29"/>
      <c r="D2" s="29"/>
      <c r="E2" s="29"/>
      <c r="F2" s="29"/>
      <c r="G2" s="29"/>
      <c r="H2" s="29"/>
      <c r="I2" s="29"/>
      <c r="J2" s="29"/>
      <c r="K2" s="29"/>
      <c r="L2" s="373" t="s">
        <v>1220</v>
      </c>
      <c r="M2" s="374"/>
      <c r="N2" s="374"/>
      <c r="O2" s="374"/>
      <c r="P2" s="374"/>
      <c r="Q2" s="374"/>
      <c r="R2" s="374"/>
      <c r="S2" s="374"/>
      <c r="T2" s="374"/>
      <c r="U2" s="374"/>
      <c r="V2" s="374"/>
      <c r="W2" s="29"/>
      <c r="AT2" s="26" t="s">
        <v>76</v>
      </c>
    </row>
    <row r="3" spans="1:46" ht="6.95" customHeight="1">
      <c r="A3" s="29"/>
      <c r="B3" s="31"/>
      <c r="C3" s="32"/>
      <c r="D3" s="32"/>
      <c r="E3" s="32"/>
      <c r="F3" s="32"/>
      <c r="G3" s="32"/>
      <c r="H3" s="32"/>
      <c r="I3" s="32"/>
      <c r="J3" s="32"/>
      <c r="K3" s="32"/>
      <c r="L3" s="33"/>
      <c r="M3" s="29"/>
      <c r="N3" s="29"/>
      <c r="O3" s="29"/>
      <c r="P3" s="29"/>
      <c r="Q3" s="29"/>
      <c r="R3" s="29"/>
      <c r="S3" s="29"/>
      <c r="T3" s="29"/>
      <c r="U3" s="29"/>
      <c r="V3" s="29"/>
      <c r="W3" s="29"/>
      <c r="AT3" s="26" t="s">
        <v>77</v>
      </c>
    </row>
    <row r="4" spans="1:46" ht="24.95" customHeight="1">
      <c r="A4" s="29"/>
      <c r="B4" s="33"/>
      <c r="C4" s="29"/>
      <c r="D4" s="34" t="s">
        <v>81</v>
      </c>
      <c r="E4" s="29"/>
      <c r="F4" s="29"/>
      <c r="G4" s="29"/>
      <c r="H4" s="29"/>
      <c r="I4" s="29"/>
      <c r="J4" s="29"/>
      <c r="K4" s="29"/>
      <c r="L4" s="33"/>
      <c r="M4" s="113" t="s">
        <v>9</v>
      </c>
      <c r="N4" s="29"/>
      <c r="O4" s="29"/>
      <c r="P4" s="29"/>
      <c r="Q4" s="29"/>
      <c r="R4" s="29"/>
      <c r="S4" s="29"/>
      <c r="T4" s="29"/>
      <c r="U4" s="29"/>
      <c r="V4" s="29"/>
      <c r="W4" s="29"/>
      <c r="AT4" s="26" t="s">
        <v>3</v>
      </c>
    </row>
    <row r="5" spans="1:46" ht="6.95" customHeight="1">
      <c r="A5" s="29"/>
      <c r="B5" s="33"/>
      <c r="C5" s="29"/>
      <c r="D5" s="29"/>
      <c r="E5" s="29"/>
      <c r="F5" s="29"/>
      <c r="G5" s="29"/>
      <c r="H5" s="29"/>
      <c r="I5" s="29"/>
      <c r="J5" s="29"/>
      <c r="K5" s="29"/>
      <c r="L5" s="33"/>
      <c r="M5" s="29"/>
      <c r="N5" s="29"/>
      <c r="O5" s="29"/>
      <c r="P5" s="29"/>
      <c r="Q5" s="29"/>
      <c r="R5" s="29"/>
      <c r="S5" s="29"/>
      <c r="T5" s="29"/>
      <c r="U5" s="29"/>
      <c r="V5" s="29"/>
      <c r="W5" s="29"/>
    </row>
    <row r="6" spans="1:46" ht="12" customHeight="1">
      <c r="A6" s="29"/>
      <c r="B6" s="33"/>
      <c r="C6" s="29"/>
      <c r="D6" s="114" t="s">
        <v>13</v>
      </c>
      <c r="E6" s="29"/>
      <c r="F6" s="29"/>
      <c r="G6" s="29"/>
      <c r="H6" s="29"/>
      <c r="I6" s="29"/>
      <c r="J6" s="29"/>
      <c r="K6" s="29"/>
      <c r="L6" s="33"/>
      <c r="M6" s="29"/>
      <c r="N6" s="29"/>
      <c r="O6" s="29"/>
      <c r="P6" s="29"/>
      <c r="Q6" s="29"/>
      <c r="R6" s="29"/>
      <c r="S6" s="29"/>
      <c r="T6" s="29"/>
      <c r="U6" s="29"/>
      <c r="V6" s="29"/>
      <c r="W6" s="29"/>
    </row>
    <row r="7" spans="1:46" ht="16.5" customHeight="1">
      <c r="A7" s="29"/>
      <c r="B7" s="33"/>
      <c r="C7" s="29"/>
      <c r="D7" s="29"/>
      <c r="E7" s="412" t="str">
        <f>'REK stavba'!K6</f>
        <v>Modernizace rezervační kanceláře LDA</v>
      </c>
      <c r="F7" s="413"/>
      <c r="G7" s="413"/>
      <c r="H7" s="413"/>
      <c r="I7" s="29"/>
      <c r="J7" s="29"/>
      <c r="K7" s="29"/>
      <c r="L7" s="33"/>
      <c r="M7" s="29"/>
      <c r="N7" s="29"/>
      <c r="O7" s="29"/>
      <c r="P7" s="29"/>
      <c r="Q7" s="29"/>
      <c r="R7" s="29"/>
      <c r="S7" s="29"/>
      <c r="T7" s="29"/>
      <c r="U7" s="29"/>
      <c r="V7" s="29"/>
      <c r="W7" s="29"/>
    </row>
    <row r="8" spans="1:46" s="27" customFormat="1" ht="12" customHeight="1">
      <c r="A8" s="115"/>
      <c r="B8" s="44"/>
      <c r="C8" s="115"/>
      <c r="D8" s="114" t="s">
        <v>82</v>
      </c>
      <c r="E8" s="115"/>
      <c r="F8" s="115"/>
      <c r="G8" s="115"/>
      <c r="H8" s="115"/>
      <c r="I8" s="115"/>
      <c r="J8" s="115"/>
      <c r="K8" s="115"/>
      <c r="L8" s="44"/>
      <c r="M8" s="115"/>
      <c r="N8" s="115"/>
      <c r="O8" s="115"/>
      <c r="P8" s="115"/>
      <c r="Q8" s="115"/>
      <c r="R8" s="115"/>
      <c r="S8" s="115"/>
      <c r="T8" s="115"/>
      <c r="U8" s="115"/>
      <c r="V8" s="115"/>
      <c r="W8" s="115"/>
    </row>
    <row r="9" spans="1:46" s="27" customFormat="1" ht="16.5" customHeight="1">
      <c r="A9" s="115"/>
      <c r="B9" s="44"/>
      <c r="C9" s="115"/>
      <c r="D9" s="115"/>
      <c r="E9" s="388" t="s">
        <v>83</v>
      </c>
      <c r="F9" s="411"/>
      <c r="G9" s="411"/>
      <c r="H9" s="411"/>
      <c r="I9" s="115"/>
      <c r="J9" s="115"/>
      <c r="K9" s="115"/>
      <c r="L9" s="44"/>
      <c r="M9" s="115"/>
      <c r="N9" s="115"/>
      <c r="O9" s="115"/>
      <c r="P9" s="115"/>
      <c r="Q9" s="115"/>
      <c r="R9" s="115"/>
      <c r="S9" s="115"/>
      <c r="T9" s="115"/>
      <c r="U9" s="115"/>
      <c r="V9" s="115"/>
      <c r="W9" s="115"/>
    </row>
    <row r="10" spans="1:46" s="27" customFormat="1">
      <c r="A10" s="115"/>
      <c r="B10" s="44"/>
      <c r="C10" s="115"/>
      <c r="D10" s="115"/>
      <c r="E10" s="115"/>
      <c r="F10" s="115"/>
      <c r="G10" s="115"/>
      <c r="H10" s="115"/>
      <c r="I10" s="115"/>
      <c r="J10" s="115"/>
      <c r="K10" s="115"/>
      <c r="L10" s="44"/>
      <c r="M10" s="115"/>
      <c r="N10" s="115"/>
      <c r="O10" s="115"/>
      <c r="P10" s="115"/>
      <c r="Q10" s="115"/>
      <c r="R10" s="115"/>
      <c r="S10" s="115"/>
      <c r="T10" s="115"/>
      <c r="U10" s="115"/>
      <c r="V10" s="115"/>
      <c r="W10" s="115"/>
    </row>
    <row r="11" spans="1:46" s="27" customFormat="1" ht="12" customHeight="1">
      <c r="A11" s="115"/>
      <c r="B11" s="44"/>
      <c r="C11" s="115"/>
      <c r="D11" s="114" t="s">
        <v>14</v>
      </c>
      <c r="E11" s="115"/>
      <c r="F11" s="40" t="s">
        <v>1</v>
      </c>
      <c r="G11" s="115"/>
      <c r="H11" s="115"/>
      <c r="I11" s="114" t="s">
        <v>15</v>
      </c>
      <c r="J11" s="40" t="s">
        <v>1</v>
      </c>
      <c r="K11" s="115"/>
      <c r="L11" s="44"/>
      <c r="M11" s="115"/>
      <c r="N11" s="115"/>
      <c r="O11" s="115"/>
      <c r="P11" s="115"/>
      <c r="Q11" s="115"/>
      <c r="R11" s="115"/>
      <c r="S11" s="115"/>
      <c r="T11" s="115"/>
      <c r="U11" s="115"/>
      <c r="V11" s="115"/>
      <c r="W11" s="115"/>
    </row>
    <row r="12" spans="1:46" s="27" customFormat="1" ht="12" customHeight="1">
      <c r="A12" s="115"/>
      <c r="B12" s="44"/>
      <c r="C12" s="115"/>
      <c r="D12" s="114" t="s">
        <v>16</v>
      </c>
      <c r="E12" s="115"/>
      <c r="F12" s="40" t="s">
        <v>17</v>
      </c>
      <c r="G12" s="115"/>
      <c r="H12" s="115"/>
      <c r="I12" s="114" t="s">
        <v>18</v>
      </c>
      <c r="J12" s="116"/>
      <c r="K12" s="115"/>
      <c r="L12" s="44"/>
      <c r="M12" s="115"/>
      <c r="N12" s="115"/>
      <c r="O12" s="115"/>
      <c r="P12" s="115"/>
      <c r="Q12" s="115"/>
      <c r="R12" s="115"/>
      <c r="S12" s="115"/>
      <c r="T12" s="115"/>
      <c r="U12" s="115"/>
      <c r="V12" s="115"/>
      <c r="W12" s="115"/>
    </row>
    <row r="13" spans="1:46" s="27" customFormat="1" ht="10.9" customHeight="1">
      <c r="A13" s="115"/>
      <c r="B13" s="44"/>
      <c r="C13" s="115"/>
      <c r="D13" s="115"/>
      <c r="E13" s="115"/>
      <c r="F13" s="115"/>
      <c r="G13" s="115"/>
      <c r="H13" s="115"/>
      <c r="I13" s="115"/>
      <c r="J13" s="115"/>
      <c r="K13" s="115"/>
      <c r="L13" s="44"/>
      <c r="M13" s="115"/>
      <c r="N13" s="115"/>
      <c r="O13" s="115"/>
      <c r="P13" s="115"/>
      <c r="Q13" s="115"/>
      <c r="R13" s="115"/>
      <c r="S13" s="115"/>
      <c r="T13" s="115"/>
      <c r="U13" s="115"/>
      <c r="V13" s="115"/>
      <c r="W13" s="115"/>
    </row>
    <row r="14" spans="1:46" s="27" customFormat="1" ht="12" customHeight="1">
      <c r="A14" s="115"/>
      <c r="B14" s="44"/>
      <c r="C14" s="115"/>
      <c r="D14" s="114" t="s">
        <v>19</v>
      </c>
      <c r="E14" s="115"/>
      <c r="F14" s="115"/>
      <c r="G14" s="115"/>
      <c r="H14" s="115"/>
      <c r="I14" s="114" t="s">
        <v>20</v>
      </c>
      <c r="J14" s="40" t="s">
        <v>21</v>
      </c>
      <c r="K14" s="115"/>
      <c r="L14" s="44"/>
      <c r="M14" s="115"/>
      <c r="N14" s="115"/>
      <c r="O14" s="115"/>
      <c r="P14" s="115"/>
      <c r="Q14" s="115"/>
      <c r="R14" s="115"/>
      <c r="S14" s="115"/>
      <c r="T14" s="115"/>
      <c r="U14" s="115"/>
      <c r="V14" s="115"/>
      <c r="W14" s="115"/>
    </row>
    <row r="15" spans="1:46" s="27" customFormat="1" ht="18" customHeight="1">
      <c r="A15" s="115"/>
      <c r="B15" s="44"/>
      <c r="C15" s="115"/>
      <c r="D15" s="115"/>
      <c r="E15" s="40" t="str">
        <f>'REK stavba'!E11</f>
        <v>Slatinné lázně Třeboň s.r.o., Lázeňská 1001, 379 01 Třeboň</v>
      </c>
      <c r="F15" s="115"/>
      <c r="G15" s="115"/>
      <c r="H15" s="115"/>
      <c r="I15" s="114" t="s">
        <v>22</v>
      </c>
      <c r="J15" s="40" t="s">
        <v>23</v>
      </c>
      <c r="K15" s="115"/>
      <c r="L15" s="44"/>
      <c r="M15" s="115"/>
      <c r="N15" s="115"/>
      <c r="O15" s="115"/>
      <c r="P15" s="115"/>
      <c r="Q15" s="115"/>
      <c r="R15" s="115"/>
      <c r="S15" s="115"/>
      <c r="T15" s="115"/>
      <c r="U15" s="115"/>
      <c r="V15" s="115"/>
      <c r="W15" s="115"/>
    </row>
    <row r="16" spans="1:46" s="27" customFormat="1" ht="6.95" customHeight="1">
      <c r="A16" s="115"/>
      <c r="B16" s="44"/>
      <c r="C16" s="115"/>
      <c r="D16" s="115"/>
      <c r="E16" s="115"/>
      <c r="F16" s="115"/>
      <c r="G16" s="115"/>
      <c r="H16" s="115"/>
      <c r="I16" s="115"/>
      <c r="J16" s="115"/>
      <c r="K16" s="115"/>
      <c r="L16" s="44"/>
      <c r="M16" s="115"/>
      <c r="N16" s="115"/>
      <c r="O16" s="115"/>
      <c r="P16" s="115"/>
      <c r="Q16" s="115"/>
      <c r="R16" s="115"/>
      <c r="S16" s="115"/>
      <c r="T16" s="115"/>
      <c r="U16" s="115"/>
      <c r="V16" s="115"/>
      <c r="W16" s="115"/>
    </row>
    <row r="17" spans="1:23" s="27" customFormat="1" ht="12" hidden="1" customHeight="1">
      <c r="A17" s="115"/>
      <c r="B17" s="44"/>
      <c r="C17" s="115"/>
      <c r="D17" s="114"/>
      <c r="E17" s="115"/>
      <c r="F17" s="115"/>
      <c r="G17" s="115"/>
      <c r="H17" s="115"/>
      <c r="I17" s="114"/>
      <c r="J17" s="117"/>
      <c r="K17" s="115"/>
      <c r="L17" s="44"/>
      <c r="M17" s="115"/>
      <c r="N17" s="115"/>
      <c r="O17" s="115"/>
      <c r="P17" s="115"/>
      <c r="Q17" s="115"/>
      <c r="R17" s="115"/>
      <c r="S17" s="115"/>
      <c r="T17" s="115"/>
      <c r="U17" s="115"/>
      <c r="V17" s="115"/>
      <c r="W17" s="115"/>
    </row>
    <row r="18" spans="1:23" s="27" customFormat="1" ht="18" hidden="1" customHeight="1">
      <c r="A18" s="115"/>
      <c r="B18" s="44"/>
      <c r="C18" s="115"/>
      <c r="D18" s="115"/>
      <c r="E18" s="414"/>
      <c r="F18" s="414"/>
      <c r="G18" s="414"/>
      <c r="H18" s="414"/>
      <c r="I18" s="114"/>
      <c r="J18" s="117"/>
      <c r="K18" s="115"/>
      <c r="L18" s="44"/>
      <c r="M18" s="115"/>
      <c r="N18" s="115"/>
      <c r="O18" s="115"/>
      <c r="P18" s="115"/>
      <c r="Q18" s="115"/>
      <c r="R18" s="115"/>
      <c r="S18" s="115"/>
      <c r="T18" s="115"/>
      <c r="U18" s="115"/>
      <c r="V18" s="115"/>
      <c r="W18" s="115"/>
    </row>
    <row r="19" spans="1:23" s="27" customFormat="1" ht="6.95" hidden="1" customHeight="1">
      <c r="A19" s="115"/>
      <c r="B19" s="44"/>
      <c r="C19" s="115"/>
      <c r="D19" s="115"/>
      <c r="E19" s="115"/>
      <c r="F19" s="115"/>
      <c r="G19" s="115"/>
      <c r="H19" s="115"/>
      <c r="I19" s="115"/>
      <c r="J19" s="115"/>
      <c r="K19" s="115"/>
      <c r="L19" s="44"/>
      <c r="M19" s="115"/>
      <c r="N19" s="115"/>
      <c r="O19" s="115"/>
      <c r="P19" s="115"/>
      <c r="Q19" s="115"/>
      <c r="R19" s="115"/>
      <c r="S19" s="115"/>
      <c r="T19" s="115"/>
      <c r="U19" s="115"/>
      <c r="V19" s="115"/>
      <c r="W19" s="115"/>
    </row>
    <row r="20" spans="1:23" s="27" customFormat="1" ht="12" hidden="1" customHeight="1">
      <c r="A20" s="115"/>
      <c r="B20" s="44"/>
      <c r="C20" s="115"/>
      <c r="D20" s="114"/>
      <c r="E20" s="115"/>
      <c r="F20" s="115"/>
      <c r="G20" s="115"/>
      <c r="H20" s="115"/>
      <c r="I20" s="114"/>
      <c r="J20" s="40"/>
      <c r="K20" s="115"/>
      <c r="L20" s="44"/>
      <c r="M20" s="115"/>
      <c r="N20" s="115"/>
      <c r="O20" s="115"/>
      <c r="P20" s="115"/>
      <c r="Q20" s="115"/>
      <c r="R20" s="115"/>
      <c r="S20" s="115"/>
      <c r="T20" s="115"/>
      <c r="U20" s="115"/>
      <c r="V20" s="115"/>
      <c r="W20" s="115"/>
    </row>
    <row r="21" spans="1:23" s="27" customFormat="1" ht="18" hidden="1" customHeight="1">
      <c r="A21" s="115"/>
      <c r="B21" s="44"/>
      <c r="C21" s="115"/>
      <c r="D21" s="115"/>
      <c r="E21" s="40"/>
      <c r="F21" s="115"/>
      <c r="G21" s="115"/>
      <c r="H21" s="115"/>
      <c r="I21" s="114"/>
      <c r="J21" s="40"/>
      <c r="K21" s="115"/>
      <c r="L21" s="44"/>
      <c r="M21" s="115"/>
      <c r="N21" s="115"/>
      <c r="O21" s="115"/>
      <c r="P21" s="115"/>
      <c r="Q21" s="115"/>
      <c r="R21" s="115"/>
      <c r="S21" s="115"/>
      <c r="T21" s="115"/>
      <c r="U21" s="115"/>
      <c r="V21" s="115"/>
      <c r="W21" s="115"/>
    </row>
    <row r="22" spans="1:23" s="27" customFormat="1" ht="6.95" hidden="1" customHeight="1">
      <c r="A22" s="115"/>
      <c r="B22" s="44"/>
      <c r="C22" s="115"/>
      <c r="D22" s="115"/>
      <c r="E22" s="115"/>
      <c r="F22" s="115"/>
      <c r="G22" s="115"/>
      <c r="H22" s="115"/>
      <c r="I22" s="115"/>
      <c r="J22" s="115"/>
      <c r="K22" s="115"/>
      <c r="L22" s="44"/>
      <c r="M22" s="115"/>
      <c r="N22" s="115"/>
      <c r="O22" s="115"/>
      <c r="P22" s="115"/>
      <c r="Q22" s="115"/>
      <c r="R22" s="115"/>
      <c r="S22" s="115"/>
      <c r="T22" s="115"/>
      <c r="U22" s="115"/>
      <c r="V22" s="115"/>
      <c r="W22" s="115"/>
    </row>
    <row r="23" spans="1:23" s="27" customFormat="1" ht="12" hidden="1" customHeight="1">
      <c r="A23" s="115"/>
      <c r="B23" s="44"/>
      <c r="C23" s="115"/>
      <c r="D23" s="114"/>
      <c r="E23" s="115"/>
      <c r="F23" s="115"/>
      <c r="G23" s="115"/>
      <c r="H23" s="115"/>
      <c r="I23" s="114"/>
      <c r="J23" s="40"/>
      <c r="K23" s="115"/>
      <c r="L23" s="44"/>
      <c r="M23" s="115"/>
      <c r="N23" s="115"/>
      <c r="O23" s="115"/>
      <c r="P23" s="115"/>
      <c r="Q23" s="115"/>
      <c r="R23" s="115"/>
      <c r="S23" s="115"/>
      <c r="T23" s="115"/>
      <c r="U23" s="115"/>
      <c r="V23" s="115"/>
      <c r="W23" s="115"/>
    </row>
    <row r="24" spans="1:23" s="27" customFormat="1" ht="18" hidden="1" customHeight="1">
      <c r="A24" s="115"/>
      <c r="B24" s="44"/>
      <c r="C24" s="115"/>
      <c r="D24" s="115"/>
      <c r="E24" s="40"/>
      <c r="F24" s="115"/>
      <c r="G24" s="115"/>
      <c r="H24" s="115"/>
      <c r="I24" s="114"/>
      <c r="J24" s="40"/>
      <c r="K24" s="115"/>
      <c r="L24" s="44"/>
      <c r="M24" s="115"/>
      <c r="N24" s="115"/>
      <c r="O24" s="115"/>
      <c r="P24" s="115"/>
      <c r="Q24" s="115"/>
      <c r="R24" s="115"/>
      <c r="S24" s="115"/>
      <c r="T24" s="115"/>
      <c r="U24" s="115"/>
      <c r="V24" s="115"/>
      <c r="W24" s="115"/>
    </row>
    <row r="25" spans="1:23" s="27" customFormat="1" ht="6.95" hidden="1" customHeight="1">
      <c r="A25" s="115"/>
      <c r="B25" s="44"/>
      <c r="C25" s="115"/>
      <c r="D25" s="115"/>
      <c r="E25" s="115"/>
      <c r="F25" s="115"/>
      <c r="G25" s="115"/>
      <c r="H25" s="115"/>
      <c r="I25" s="115"/>
      <c r="J25" s="115"/>
      <c r="K25" s="115"/>
      <c r="L25" s="44"/>
      <c r="M25" s="115"/>
      <c r="N25" s="115"/>
      <c r="O25" s="115"/>
      <c r="P25" s="115"/>
      <c r="Q25" s="115"/>
      <c r="R25" s="115"/>
      <c r="S25" s="115"/>
      <c r="T25" s="115"/>
      <c r="U25" s="115"/>
      <c r="V25" s="115"/>
      <c r="W25" s="115"/>
    </row>
    <row r="26" spans="1:23" s="27" customFormat="1" ht="12" hidden="1" customHeight="1">
      <c r="A26" s="115"/>
      <c r="B26" s="44"/>
      <c r="C26" s="115"/>
      <c r="D26" s="114"/>
      <c r="E26" s="115"/>
      <c r="F26" s="115"/>
      <c r="G26" s="115"/>
      <c r="H26" s="115"/>
      <c r="I26" s="115"/>
      <c r="J26" s="115"/>
      <c r="K26" s="115"/>
      <c r="L26" s="44"/>
      <c r="M26" s="115"/>
      <c r="N26" s="115"/>
      <c r="O26" s="115"/>
      <c r="P26" s="115"/>
      <c r="Q26" s="115"/>
      <c r="R26" s="115"/>
      <c r="S26" s="115"/>
      <c r="T26" s="115"/>
      <c r="U26" s="115"/>
      <c r="V26" s="115"/>
      <c r="W26" s="115"/>
    </row>
    <row r="27" spans="1:23" s="103" customFormat="1" ht="16.5" hidden="1" customHeight="1">
      <c r="A27" s="118"/>
      <c r="B27" s="119"/>
      <c r="C27" s="118"/>
      <c r="D27" s="118"/>
      <c r="E27" s="381" t="s">
        <v>1</v>
      </c>
      <c r="F27" s="381"/>
      <c r="G27" s="381"/>
      <c r="H27" s="381"/>
      <c r="I27" s="118"/>
      <c r="J27" s="118"/>
      <c r="K27" s="118"/>
      <c r="L27" s="119"/>
      <c r="M27" s="118"/>
      <c r="N27" s="118"/>
      <c r="O27" s="118"/>
      <c r="P27" s="118"/>
      <c r="Q27" s="118"/>
      <c r="R27" s="118"/>
      <c r="S27" s="118"/>
      <c r="T27" s="118"/>
      <c r="U27" s="118"/>
      <c r="V27" s="118"/>
      <c r="W27" s="118"/>
    </row>
    <row r="28" spans="1:23" s="27" customFormat="1" ht="6.95" hidden="1" customHeight="1">
      <c r="A28" s="115"/>
      <c r="B28" s="44"/>
      <c r="C28" s="115"/>
      <c r="D28" s="115"/>
      <c r="E28" s="115"/>
      <c r="F28" s="115"/>
      <c r="G28" s="115"/>
      <c r="H28" s="115"/>
      <c r="I28" s="115"/>
      <c r="J28" s="115"/>
      <c r="K28" s="115"/>
      <c r="L28" s="44"/>
      <c r="M28" s="115"/>
      <c r="N28" s="115"/>
      <c r="O28" s="115"/>
      <c r="P28" s="115"/>
      <c r="Q28" s="115"/>
      <c r="R28" s="115"/>
      <c r="S28" s="115"/>
      <c r="T28" s="115"/>
      <c r="U28" s="115"/>
      <c r="V28" s="115"/>
      <c r="W28" s="115"/>
    </row>
    <row r="29" spans="1:23" s="27" customFormat="1" ht="6.95" customHeight="1">
      <c r="A29" s="115"/>
      <c r="B29" s="44"/>
      <c r="C29" s="115"/>
      <c r="D29" s="68"/>
      <c r="E29" s="68"/>
      <c r="F29" s="68"/>
      <c r="G29" s="68"/>
      <c r="H29" s="68"/>
      <c r="I29" s="68"/>
      <c r="J29" s="68"/>
      <c r="K29" s="68"/>
      <c r="L29" s="44"/>
      <c r="M29" s="115"/>
      <c r="N29" s="115"/>
      <c r="O29" s="115"/>
      <c r="P29" s="115"/>
      <c r="Q29" s="115"/>
      <c r="R29" s="115"/>
      <c r="S29" s="115"/>
      <c r="T29" s="115"/>
      <c r="U29" s="115"/>
      <c r="V29" s="115"/>
      <c r="W29" s="115"/>
    </row>
    <row r="30" spans="1:23" s="27" customFormat="1" ht="25.35" customHeight="1">
      <c r="A30" s="115"/>
      <c r="B30" s="44"/>
      <c r="C30" s="115"/>
      <c r="D30" s="120" t="s">
        <v>28</v>
      </c>
      <c r="E30" s="115"/>
      <c r="F30" s="115"/>
      <c r="G30" s="115"/>
      <c r="H30" s="115"/>
      <c r="I30" s="115"/>
      <c r="J30" s="121">
        <f>ROUND(J135, 2)</f>
        <v>0</v>
      </c>
      <c r="K30" s="115"/>
      <c r="L30" s="44"/>
      <c r="M30" s="115"/>
      <c r="N30" s="115"/>
      <c r="O30" s="115"/>
      <c r="P30" s="115"/>
      <c r="Q30" s="115"/>
      <c r="R30" s="115"/>
      <c r="S30" s="115"/>
      <c r="T30" s="115"/>
      <c r="U30" s="115"/>
      <c r="V30" s="115"/>
      <c r="W30" s="115"/>
    </row>
    <row r="31" spans="1:23" s="27" customFormat="1" ht="6.95" customHeight="1">
      <c r="A31" s="115"/>
      <c r="B31" s="44"/>
      <c r="C31" s="115"/>
      <c r="D31" s="68"/>
      <c r="E31" s="68"/>
      <c r="F31" s="68"/>
      <c r="G31" s="68"/>
      <c r="H31" s="68"/>
      <c r="I31" s="68"/>
      <c r="J31" s="68"/>
      <c r="K31" s="68"/>
      <c r="L31" s="44"/>
      <c r="M31" s="115"/>
      <c r="N31" s="115"/>
      <c r="O31" s="115"/>
      <c r="P31" s="115"/>
      <c r="Q31" s="115"/>
      <c r="R31" s="115"/>
      <c r="S31" s="115"/>
      <c r="T31" s="115"/>
      <c r="U31" s="115"/>
      <c r="V31" s="115"/>
      <c r="W31" s="115"/>
    </row>
    <row r="32" spans="1:23" s="27" customFormat="1" ht="14.45" customHeight="1">
      <c r="A32" s="115"/>
      <c r="B32" s="44"/>
      <c r="C32" s="115"/>
      <c r="D32" s="115"/>
      <c r="E32" s="115"/>
      <c r="F32" s="122" t="s">
        <v>30</v>
      </c>
      <c r="G32" s="115"/>
      <c r="H32" s="115"/>
      <c r="I32" s="122" t="s">
        <v>29</v>
      </c>
      <c r="J32" s="122" t="s">
        <v>31</v>
      </c>
      <c r="K32" s="115"/>
      <c r="L32" s="44"/>
      <c r="M32" s="115"/>
      <c r="N32" s="115"/>
      <c r="O32" s="115"/>
      <c r="P32" s="115"/>
      <c r="Q32" s="115"/>
      <c r="R32" s="115"/>
      <c r="S32" s="115"/>
      <c r="T32" s="115"/>
      <c r="U32" s="115"/>
      <c r="V32" s="115"/>
      <c r="W32" s="115"/>
    </row>
    <row r="33" spans="1:23" s="27" customFormat="1" ht="14.45" customHeight="1">
      <c r="A33" s="115"/>
      <c r="B33" s="44"/>
      <c r="C33" s="115"/>
      <c r="D33" s="123" t="s">
        <v>32</v>
      </c>
      <c r="E33" s="114" t="s">
        <v>33</v>
      </c>
      <c r="F33" s="124">
        <f>ROUND((SUM(BE135:BE225)),  2)</f>
        <v>0</v>
      </c>
      <c r="G33" s="115"/>
      <c r="H33" s="115"/>
      <c r="I33" s="125">
        <v>0.21</v>
      </c>
      <c r="J33" s="124">
        <f>ROUND(((SUM(BE135:BE225))*I33),  2)</f>
        <v>0</v>
      </c>
      <c r="K33" s="115"/>
      <c r="L33" s="44"/>
      <c r="M33" s="115"/>
      <c r="N33" s="115"/>
      <c r="O33" s="115"/>
      <c r="P33" s="115"/>
      <c r="Q33" s="115"/>
      <c r="R33" s="115"/>
      <c r="S33" s="115"/>
      <c r="T33" s="115"/>
      <c r="U33" s="115"/>
      <c r="V33" s="115"/>
      <c r="W33" s="115"/>
    </row>
    <row r="34" spans="1:23" s="27" customFormat="1" ht="14.45" customHeight="1">
      <c r="A34" s="115"/>
      <c r="B34" s="44"/>
      <c r="C34" s="115"/>
      <c r="D34" s="115"/>
      <c r="E34" s="114" t="s">
        <v>34</v>
      </c>
      <c r="F34" s="124">
        <f>ROUND((SUM(BF135:BF225)),  2)</f>
        <v>0</v>
      </c>
      <c r="G34" s="115"/>
      <c r="H34" s="115"/>
      <c r="I34" s="125">
        <v>0.12</v>
      </c>
      <c r="J34" s="124">
        <f>ROUND(((SUM(BF135:BF225))*I34),  2)</f>
        <v>0</v>
      </c>
      <c r="K34" s="115"/>
      <c r="L34" s="44"/>
      <c r="M34" s="115"/>
      <c r="N34" s="115"/>
      <c r="O34" s="115"/>
      <c r="P34" s="115"/>
      <c r="Q34" s="115"/>
      <c r="R34" s="115"/>
      <c r="S34" s="115"/>
      <c r="T34" s="115"/>
      <c r="U34" s="115"/>
      <c r="V34" s="115"/>
      <c r="W34" s="115"/>
    </row>
    <row r="35" spans="1:23" s="27" customFormat="1" ht="14.45" hidden="1" customHeight="1">
      <c r="A35" s="115"/>
      <c r="B35" s="44"/>
      <c r="C35" s="115"/>
      <c r="D35" s="115"/>
      <c r="E35" s="114" t="s">
        <v>35</v>
      </c>
      <c r="F35" s="124">
        <f>ROUND((SUM(BG135:BG225)),  2)</f>
        <v>0</v>
      </c>
      <c r="G35" s="115"/>
      <c r="H35" s="115"/>
      <c r="I35" s="125">
        <v>0.21</v>
      </c>
      <c r="J35" s="124">
        <f>0</f>
        <v>0</v>
      </c>
      <c r="K35" s="115"/>
      <c r="L35" s="44"/>
      <c r="M35" s="115"/>
      <c r="N35" s="115"/>
      <c r="O35" s="115"/>
      <c r="P35" s="115"/>
      <c r="Q35" s="115"/>
      <c r="R35" s="115"/>
      <c r="S35" s="115"/>
      <c r="T35" s="115"/>
      <c r="U35" s="115"/>
      <c r="V35" s="115"/>
      <c r="W35" s="115"/>
    </row>
    <row r="36" spans="1:23" s="27" customFormat="1" ht="14.45" hidden="1" customHeight="1">
      <c r="A36" s="115"/>
      <c r="B36" s="44"/>
      <c r="C36" s="115"/>
      <c r="D36" s="115"/>
      <c r="E36" s="114" t="s">
        <v>36</v>
      </c>
      <c r="F36" s="124">
        <f>ROUND((SUM(BH135:BH225)),  2)</f>
        <v>0</v>
      </c>
      <c r="G36" s="115"/>
      <c r="H36" s="115"/>
      <c r="I36" s="125">
        <v>0.12</v>
      </c>
      <c r="J36" s="124">
        <f>0</f>
        <v>0</v>
      </c>
      <c r="K36" s="115"/>
      <c r="L36" s="44"/>
      <c r="M36" s="115"/>
      <c r="N36" s="115"/>
      <c r="O36" s="115"/>
      <c r="P36" s="115"/>
      <c r="Q36" s="115"/>
      <c r="R36" s="115"/>
      <c r="S36" s="115"/>
      <c r="T36" s="115"/>
      <c r="U36" s="115"/>
      <c r="V36" s="115"/>
      <c r="W36" s="115"/>
    </row>
    <row r="37" spans="1:23" s="27" customFormat="1" ht="14.45" hidden="1" customHeight="1">
      <c r="A37" s="115"/>
      <c r="B37" s="44"/>
      <c r="C37" s="115"/>
      <c r="D37" s="115"/>
      <c r="E37" s="114" t="s">
        <v>37</v>
      </c>
      <c r="F37" s="124">
        <f>ROUND((SUM(BI135:BI225)),  2)</f>
        <v>0</v>
      </c>
      <c r="G37" s="115"/>
      <c r="H37" s="115"/>
      <c r="I37" s="125">
        <v>0</v>
      </c>
      <c r="J37" s="124">
        <f>0</f>
        <v>0</v>
      </c>
      <c r="K37" s="115"/>
      <c r="L37" s="44"/>
      <c r="M37" s="115"/>
      <c r="N37" s="115"/>
      <c r="O37" s="115"/>
      <c r="P37" s="115"/>
      <c r="Q37" s="115"/>
      <c r="R37" s="115"/>
      <c r="S37" s="115"/>
      <c r="T37" s="115"/>
      <c r="U37" s="115"/>
      <c r="V37" s="115"/>
      <c r="W37" s="115"/>
    </row>
    <row r="38" spans="1:23" s="27" customFormat="1" ht="6.95" customHeight="1">
      <c r="A38" s="115"/>
      <c r="B38" s="44"/>
      <c r="C38" s="115"/>
      <c r="D38" s="115"/>
      <c r="E38" s="115"/>
      <c r="F38" s="115"/>
      <c r="G38" s="115"/>
      <c r="H38" s="115"/>
      <c r="I38" s="115"/>
      <c r="J38" s="115"/>
      <c r="K38" s="115"/>
      <c r="L38" s="44"/>
      <c r="M38" s="115"/>
      <c r="N38" s="115"/>
      <c r="O38" s="115"/>
      <c r="P38" s="115"/>
      <c r="Q38" s="115"/>
      <c r="R38" s="115"/>
      <c r="S38" s="115"/>
      <c r="T38" s="115"/>
      <c r="U38" s="115"/>
      <c r="V38" s="115"/>
      <c r="W38" s="115"/>
    </row>
    <row r="39" spans="1:23" s="27" customFormat="1" ht="25.35" customHeight="1">
      <c r="A39" s="115"/>
      <c r="B39" s="44"/>
      <c r="C39" s="126"/>
      <c r="D39" s="127" t="s">
        <v>38</v>
      </c>
      <c r="E39" s="71"/>
      <c r="F39" s="71"/>
      <c r="G39" s="128" t="s">
        <v>39</v>
      </c>
      <c r="H39" s="129" t="s">
        <v>40</v>
      </c>
      <c r="I39" s="71"/>
      <c r="J39" s="130">
        <f>SUM(J30:J37)</f>
        <v>0</v>
      </c>
      <c r="K39" s="131"/>
      <c r="L39" s="44"/>
      <c r="M39" s="115"/>
      <c r="N39" s="115"/>
      <c r="O39" s="115"/>
      <c r="P39" s="115"/>
      <c r="Q39" s="115"/>
      <c r="R39" s="115"/>
      <c r="S39" s="115"/>
      <c r="T39" s="115"/>
      <c r="U39" s="115"/>
      <c r="V39" s="115"/>
      <c r="W39" s="115"/>
    </row>
    <row r="40" spans="1:23" s="27" customFormat="1" ht="14.45" hidden="1" customHeight="1">
      <c r="A40" s="115"/>
      <c r="B40" s="44"/>
      <c r="C40" s="115"/>
      <c r="D40" s="115"/>
      <c r="E40" s="115"/>
      <c r="F40" s="115"/>
      <c r="G40" s="115"/>
      <c r="H40" s="115"/>
      <c r="I40" s="115"/>
      <c r="J40" s="115"/>
      <c r="K40" s="115"/>
      <c r="L40" s="44"/>
      <c r="M40" s="115"/>
      <c r="N40" s="115"/>
      <c r="O40" s="115"/>
      <c r="P40" s="115"/>
      <c r="Q40" s="115"/>
      <c r="R40" s="115"/>
      <c r="S40" s="115"/>
      <c r="T40" s="115"/>
      <c r="U40" s="115"/>
      <c r="V40" s="115"/>
      <c r="W40" s="115"/>
    </row>
    <row r="41" spans="1:23" ht="14.45" hidden="1" customHeight="1">
      <c r="A41" s="29"/>
      <c r="B41" s="33"/>
      <c r="C41" s="29"/>
      <c r="D41" s="29"/>
      <c r="E41" s="29"/>
      <c r="F41" s="29"/>
      <c r="G41" s="29"/>
      <c r="H41" s="29"/>
      <c r="I41" s="29"/>
      <c r="J41" s="29"/>
      <c r="K41" s="29"/>
      <c r="L41" s="33"/>
      <c r="M41" s="29"/>
      <c r="N41" s="29"/>
      <c r="O41" s="29"/>
      <c r="P41" s="29"/>
      <c r="Q41" s="29"/>
      <c r="R41" s="29"/>
      <c r="S41" s="29"/>
      <c r="T41" s="29"/>
      <c r="U41" s="29"/>
      <c r="V41" s="29"/>
      <c r="W41" s="29"/>
    </row>
    <row r="42" spans="1:23" ht="14.45" hidden="1" customHeight="1">
      <c r="A42" s="29"/>
      <c r="B42" s="33"/>
      <c r="C42" s="29"/>
      <c r="D42" s="29"/>
      <c r="E42" s="29"/>
      <c r="F42" s="29"/>
      <c r="G42" s="29"/>
      <c r="H42" s="29"/>
      <c r="I42" s="29"/>
      <c r="J42" s="29"/>
      <c r="K42" s="29"/>
      <c r="L42" s="33"/>
      <c r="M42" s="29"/>
      <c r="N42" s="29"/>
      <c r="O42" s="29"/>
      <c r="P42" s="29"/>
      <c r="Q42" s="29"/>
      <c r="R42" s="29"/>
      <c r="S42" s="29"/>
      <c r="T42" s="29"/>
      <c r="U42" s="29"/>
      <c r="V42" s="29"/>
      <c r="W42" s="29"/>
    </row>
    <row r="43" spans="1:23" ht="14.45" hidden="1" customHeight="1">
      <c r="A43" s="29"/>
      <c r="B43" s="33"/>
      <c r="C43" s="29"/>
      <c r="D43" s="29"/>
      <c r="E43" s="29"/>
      <c r="F43" s="29"/>
      <c r="G43" s="29"/>
      <c r="H43" s="29"/>
      <c r="I43" s="29"/>
      <c r="J43" s="29"/>
      <c r="K43" s="29"/>
      <c r="L43" s="33"/>
      <c r="M43" s="29"/>
      <c r="N43" s="29"/>
      <c r="O43" s="29"/>
      <c r="P43" s="29"/>
      <c r="Q43" s="29"/>
      <c r="R43" s="29"/>
      <c r="S43" s="29"/>
      <c r="T43" s="29"/>
      <c r="U43" s="29"/>
      <c r="V43" s="29"/>
      <c r="W43" s="29"/>
    </row>
    <row r="44" spans="1:23" ht="14.45" hidden="1" customHeight="1">
      <c r="A44" s="29"/>
      <c r="B44" s="33"/>
      <c r="C44" s="29"/>
      <c r="D44" s="29"/>
      <c r="E44" s="29"/>
      <c r="F44" s="29"/>
      <c r="G44" s="29"/>
      <c r="H44" s="29"/>
      <c r="I44" s="29"/>
      <c r="J44" s="29"/>
      <c r="K44" s="29"/>
      <c r="L44" s="33"/>
      <c r="M44" s="29"/>
      <c r="N44" s="29"/>
      <c r="O44" s="29"/>
      <c r="P44" s="29"/>
      <c r="Q44" s="29"/>
      <c r="R44" s="29"/>
      <c r="S44" s="29"/>
      <c r="T44" s="29"/>
      <c r="U44" s="29"/>
      <c r="V44" s="29"/>
      <c r="W44" s="29"/>
    </row>
    <row r="45" spans="1:23" ht="14.45" hidden="1" customHeight="1">
      <c r="A45" s="29"/>
      <c r="B45" s="33"/>
      <c r="C45" s="29"/>
      <c r="D45" s="29"/>
      <c r="E45" s="29"/>
      <c r="F45" s="29"/>
      <c r="G45" s="29"/>
      <c r="H45" s="29"/>
      <c r="I45" s="29"/>
      <c r="J45" s="29"/>
      <c r="K45" s="29"/>
      <c r="L45" s="33"/>
      <c r="M45" s="29"/>
      <c r="N45" s="29"/>
      <c r="O45" s="29"/>
      <c r="P45" s="29"/>
      <c r="Q45" s="29"/>
      <c r="R45" s="29"/>
      <c r="S45" s="29"/>
      <c r="T45" s="29"/>
      <c r="U45" s="29"/>
      <c r="V45" s="29"/>
      <c r="W45" s="29"/>
    </row>
    <row r="46" spans="1:23" ht="14.45" hidden="1" customHeight="1">
      <c r="A46" s="29"/>
      <c r="B46" s="33"/>
      <c r="C46" s="29"/>
      <c r="D46" s="29"/>
      <c r="E46" s="29"/>
      <c r="F46" s="29"/>
      <c r="G46" s="29"/>
      <c r="H46" s="29"/>
      <c r="I46" s="29"/>
      <c r="J46" s="29"/>
      <c r="K46" s="29"/>
      <c r="L46" s="33"/>
      <c r="M46" s="29"/>
      <c r="N46" s="29"/>
      <c r="O46" s="29"/>
      <c r="P46" s="29"/>
      <c r="Q46" s="29"/>
      <c r="R46" s="29"/>
      <c r="S46" s="29"/>
      <c r="T46" s="29"/>
      <c r="U46" s="29"/>
      <c r="V46" s="29"/>
      <c r="W46" s="29"/>
    </row>
    <row r="47" spans="1:23" ht="14.45" hidden="1" customHeight="1">
      <c r="A47" s="29"/>
      <c r="B47" s="33"/>
      <c r="C47" s="29"/>
      <c r="D47" s="29"/>
      <c r="E47" s="29"/>
      <c r="F47" s="29"/>
      <c r="G47" s="29"/>
      <c r="H47" s="29"/>
      <c r="I47" s="29"/>
      <c r="J47" s="29"/>
      <c r="K47" s="29"/>
      <c r="L47" s="33"/>
      <c r="M47" s="29"/>
      <c r="N47" s="29"/>
      <c r="O47" s="29"/>
      <c r="P47" s="29"/>
      <c r="Q47" s="29"/>
      <c r="R47" s="29"/>
      <c r="S47" s="29"/>
      <c r="T47" s="29"/>
      <c r="U47" s="29"/>
      <c r="V47" s="29"/>
      <c r="W47" s="29"/>
    </row>
    <row r="48" spans="1:23" ht="14.45" hidden="1" customHeight="1">
      <c r="A48" s="29"/>
      <c r="B48" s="33"/>
      <c r="C48" s="29"/>
      <c r="D48" s="29"/>
      <c r="E48" s="29"/>
      <c r="F48" s="29"/>
      <c r="G48" s="29"/>
      <c r="H48" s="29"/>
      <c r="I48" s="29"/>
      <c r="J48" s="29"/>
      <c r="K48" s="29"/>
      <c r="L48" s="33"/>
      <c r="M48" s="29"/>
      <c r="N48" s="29"/>
      <c r="O48" s="29"/>
      <c r="P48" s="29"/>
      <c r="Q48" s="29"/>
      <c r="R48" s="29"/>
      <c r="S48" s="29"/>
      <c r="T48" s="29"/>
      <c r="U48" s="29"/>
      <c r="V48" s="29"/>
      <c r="W48" s="29"/>
    </row>
    <row r="49" spans="1:23" ht="14.45" hidden="1" customHeight="1">
      <c r="A49" s="29"/>
      <c r="B49" s="33"/>
      <c r="C49" s="29"/>
      <c r="D49" s="29"/>
      <c r="E49" s="29"/>
      <c r="F49" s="29"/>
      <c r="G49" s="29"/>
      <c r="H49" s="29"/>
      <c r="I49" s="29"/>
      <c r="J49" s="29"/>
      <c r="K49" s="29"/>
      <c r="L49" s="33"/>
      <c r="M49" s="29"/>
      <c r="N49" s="29"/>
      <c r="O49" s="29"/>
      <c r="P49" s="29"/>
      <c r="Q49" s="29"/>
      <c r="R49" s="29"/>
      <c r="S49" s="29"/>
      <c r="T49" s="29"/>
      <c r="U49" s="29"/>
      <c r="V49" s="29"/>
      <c r="W49" s="29"/>
    </row>
    <row r="50" spans="1:23" s="27" customFormat="1" ht="14.45" hidden="1" customHeight="1">
      <c r="A50" s="115"/>
      <c r="B50" s="44"/>
      <c r="C50" s="115"/>
      <c r="D50" s="55" t="s">
        <v>41</v>
      </c>
      <c r="E50" s="56"/>
      <c r="F50" s="56"/>
      <c r="G50" s="55" t="s">
        <v>42</v>
      </c>
      <c r="H50" s="56"/>
      <c r="I50" s="56"/>
      <c r="J50" s="56"/>
      <c r="K50" s="56"/>
      <c r="L50" s="44"/>
      <c r="M50" s="115"/>
      <c r="N50" s="115"/>
      <c r="O50" s="115"/>
      <c r="P50" s="115"/>
      <c r="Q50" s="115"/>
      <c r="R50" s="115"/>
      <c r="S50" s="115"/>
      <c r="T50" s="115"/>
      <c r="U50" s="115"/>
      <c r="V50" s="115"/>
      <c r="W50" s="115"/>
    </row>
    <row r="51" spans="1:23" hidden="1">
      <c r="A51" s="29"/>
      <c r="B51" s="33"/>
      <c r="C51" s="29"/>
      <c r="D51" s="29"/>
      <c r="E51" s="29"/>
      <c r="F51" s="29"/>
      <c r="G51" s="29"/>
      <c r="H51" s="29"/>
      <c r="I51" s="29"/>
      <c r="J51" s="29"/>
      <c r="K51" s="29"/>
      <c r="L51" s="33"/>
      <c r="M51" s="29"/>
      <c r="N51" s="29"/>
      <c r="O51" s="29"/>
      <c r="P51" s="29"/>
      <c r="Q51" s="29"/>
      <c r="R51" s="29"/>
      <c r="S51" s="29"/>
      <c r="T51" s="29"/>
      <c r="U51" s="29"/>
      <c r="V51" s="29"/>
      <c r="W51" s="29"/>
    </row>
    <row r="52" spans="1:23" hidden="1">
      <c r="A52" s="29"/>
      <c r="B52" s="33"/>
      <c r="C52" s="29"/>
      <c r="D52" s="29"/>
      <c r="E52" s="29"/>
      <c r="F52" s="29"/>
      <c r="G52" s="29"/>
      <c r="H52" s="29"/>
      <c r="I52" s="29"/>
      <c r="J52" s="29"/>
      <c r="K52" s="29"/>
      <c r="L52" s="33"/>
      <c r="M52" s="29"/>
      <c r="N52" s="29"/>
      <c r="O52" s="29"/>
      <c r="P52" s="29"/>
      <c r="Q52" s="29"/>
      <c r="R52" s="29"/>
      <c r="S52" s="29"/>
      <c r="T52" s="29"/>
      <c r="U52" s="29"/>
      <c r="V52" s="29"/>
      <c r="W52" s="29"/>
    </row>
    <row r="53" spans="1:23" hidden="1">
      <c r="A53" s="29"/>
      <c r="B53" s="33"/>
      <c r="C53" s="29"/>
      <c r="D53" s="29"/>
      <c r="E53" s="29"/>
      <c r="F53" s="29"/>
      <c r="G53" s="29"/>
      <c r="H53" s="29"/>
      <c r="I53" s="29"/>
      <c r="J53" s="29"/>
      <c r="K53" s="29"/>
      <c r="L53" s="33"/>
      <c r="M53" s="29"/>
      <c r="N53" s="29"/>
      <c r="O53" s="29"/>
      <c r="P53" s="29"/>
      <c r="Q53" s="29"/>
      <c r="R53" s="29"/>
      <c r="S53" s="29"/>
      <c r="T53" s="29"/>
      <c r="U53" s="29"/>
      <c r="V53" s="29"/>
      <c r="W53" s="29"/>
    </row>
    <row r="54" spans="1:23" hidden="1">
      <c r="A54" s="29"/>
      <c r="B54" s="33"/>
      <c r="C54" s="29"/>
      <c r="D54" s="29"/>
      <c r="E54" s="29"/>
      <c r="F54" s="29"/>
      <c r="G54" s="29"/>
      <c r="H54" s="29"/>
      <c r="I54" s="29"/>
      <c r="J54" s="29"/>
      <c r="K54" s="29"/>
      <c r="L54" s="33"/>
      <c r="M54" s="29"/>
      <c r="N54" s="29"/>
      <c r="O54" s="29"/>
      <c r="P54" s="29"/>
      <c r="Q54" s="29"/>
      <c r="R54" s="29"/>
      <c r="S54" s="29"/>
      <c r="T54" s="29"/>
      <c r="U54" s="29"/>
      <c r="V54" s="29"/>
      <c r="W54" s="29"/>
    </row>
    <row r="55" spans="1:23" hidden="1">
      <c r="A55" s="29"/>
      <c r="B55" s="33"/>
      <c r="C55" s="29"/>
      <c r="D55" s="29"/>
      <c r="E55" s="29"/>
      <c r="F55" s="29"/>
      <c r="G55" s="29"/>
      <c r="H55" s="29"/>
      <c r="I55" s="29"/>
      <c r="J55" s="29"/>
      <c r="K55" s="29"/>
      <c r="L55" s="33"/>
      <c r="M55" s="29"/>
      <c r="N55" s="29"/>
      <c r="O55" s="29"/>
      <c r="P55" s="29"/>
      <c r="Q55" s="29"/>
      <c r="R55" s="29"/>
      <c r="S55" s="29"/>
      <c r="T55" s="29"/>
      <c r="U55" s="29"/>
      <c r="V55" s="29"/>
      <c r="W55" s="29"/>
    </row>
    <row r="56" spans="1:23" hidden="1">
      <c r="A56" s="29"/>
      <c r="B56" s="33"/>
      <c r="C56" s="29"/>
      <c r="D56" s="29"/>
      <c r="E56" s="29"/>
      <c r="F56" s="29"/>
      <c r="G56" s="29"/>
      <c r="H56" s="29"/>
      <c r="I56" s="29"/>
      <c r="J56" s="29"/>
      <c r="K56" s="29"/>
      <c r="L56" s="33"/>
      <c r="M56" s="29"/>
      <c r="N56" s="29"/>
      <c r="O56" s="29"/>
      <c r="P56" s="29"/>
      <c r="Q56" s="29"/>
      <c r="R56" s="29"/>
      <c r="S56" s="29"/>
      <c r="T56" s="29"/>
      <c r="U56" s="29"/>
      <c r="V56" s="29"/>
      <c r="W56" s="29"/>
    </row>
    <row r="57" spans="1:23" hidden="1">
      <c r="A57" s="29"/>
      <c r="B57" s="33"/>
      <c r="C57" s="29"/>
      <c r="D57" s="29"/>
      <c r="E57" s="29"/>
      <c r="F57" s="29"/>
      <c r="G57" s="29"/>
      <c r="H57" s="29"/>
      <c r="I57" s="29"/>
      <c r="J57" s="29"/>
      <c r="K57" s="29"/>
      <c r="L57" s="33"/>
      <c r="M57" s="29"/>
      <c r="N57" s="29"/>
      <c r="O57" s="29"/>
      <c r="P57" s="29"/>
      <c r="Q57" s="29"/>
      <c r="R57" s="29"/>
      <c r="S57" s="29"/>
      <c r="T57" s="29"/>
      <c r="U57" s="29"/>
      <c r="V57" s="29"/>
      <c r="W57" s="29"/>
    </row>
    <row r="58" spans="1:23" hidden="1">
      <c r="A58" s="29"/>
      <c r="B58" s="33"/>
      <c r="C58" s="29"/>
      <c r="D58" s="29"/>
      <c r="E58" s="29"/>
      <c r="F58" s="29"/>
      <c r="G58" s="29"/>
      <c r="H58" s="29"/>
      <c r="I58" s="29"/>
      <c r="J58" s="29"/>
      <c r="K58" s="29"/>
      <c r="L58" s="33"/>
      <c r="M58" s="29"/>
      <c r="N58" s="29"/>
      <c r="O58" s="29"/>
      <c r="P58" s="29"/>
      <c r="Q58" s="29"/>
      <c r="R58" s="29"/>
      <c r="S58" s="29"/>
      <c r="T58" s="29"/>
      <c r="U58" s="29"/>
      <c r="V58" s="29"/>
      <c r="W58" s="29"/>
    </row>
    <row r="59" spans="1:23" hidden="1">
      <c r="A59" s="29"/>
      <c r="B59" s="33"/>
      <c r="C59" s="29"/>
      <c r="D59" s="29"/>
      <c r="E59" s="29"/>
      <c r="F59" s="29"/>
      <c r="G59" s="29"/>
      <c r="H59" s="29"/>
      <c r="I59" s="29"/>
      <c r="J59" s="29"/>
      <c r="K59" s="29"/>
      <c r="L59" s="33"/>
      <c r="M59" s="29"/>
      <c r="N59" s="29"/>
      <c r="O59" s="29"/>
      <c r="P59" s="29"/>
      <c r="Q59" s="29"/>
      <c r="R59" s="29"/>
      <c r="S59" s="29"/>
      <c r="T59" s="29"/>
      <c r="U59" s="29"/>
      <c r="V59" s="29"/>
      <c r="W59" s="29"/>
    </row>
    <row r="60" spans="1:23" hidden="1">
      <c r="A60" s="29"/>
      <c r="B60" s="33"/>
      <c r="C60" s="29"/>
      <c r="D60" s="29"/>
      <c r="E60" s="29"/>
      <c r="F60" s="29"/>
      <c r="G60" s="29"/>
      <c r="H60" s="29"/>
      <c r="I60" s="29"/>
      <c r="J60" s="29"/>
      <c r="K60" s="29"/>
      <c r="L60" s="33"/>
      <c r="M60" s="29"/>
      <c r="N60" s="29"/>
      <c r="O60" s="29"/>
      <c r="P60" s="29"/>
      <c r="Q60" s="29"/>
      <c r="R60" s="29"/>
      <c r="S60" s="29"/>
      <c r="T60" s="29"/>
      <c r="U60" s="29"/>
      <c r="V60" s="29"/>
      <c r="W60" s="29"/>
    </row>
    <row r="61" spans="1:23" s="27" customFormat="1" ht="12.75" hidden="1">
      <c r="A61" s="115"/>
      <c r="B61" s="44"/>
      <c r="C61" s="115"/>
      <c r="D61" s="57" t="s">
        <v>43</v>
      </c>
      <c r="E61" s="48"/>
      <c r="F61" s="132" t="s">
        <v>44</v>
      </c>
      <c r="G61" s="57" t="s">
        <v>43</v>
      </c>
      <c r="H61" s="48"/>
      <c r="I61" s="48"/>
      <c r="J61" s="133" t="s">
        <v>44</v>
      </c>
      <c r="K61" s="48"/>
      <c r="L61" s="44"/>
      <c r="M61" s="115"/>
      <c r="N61" s="115"/>
      <c r="O61" s="115"/>
      <c r="P61" s="115"/>
      <c r="Q61" s="115"/>
      <c r="R61" s="115"/>
      <c r="S61" s="115"/>
      <c r="T61" s="115"/>
      <c r="U61" s="115"/>
      <c r="V61" s="115"/>
      <c r="W61" s="115"/>
    </row>
    <row r="62" spans="1:23" hidden="1">
      <c r="A62" s="29"/>
      <c r="B62" s="33"/>
      <c r="C62" s="29"/>
      <c r="D62" s="29"/>
      <c r="E62" s="29"/>
      <c r="F62" s="29"/>
      <c r="G62" s="29"/>
      <c r="H62" s="29"/>
      <c r="I62" s="29"/>
      <c r="J62" s="29"/>
      <c r="K62" s="29"/>
      <c r="L62" s="33"/>
      <c r="M62" s="29"/>
      <c r="N62" s="29"/>
      <c r="O62" s="29"/>
      <c r="P62" s="29"/>
      <c r="Q62" s="29"/>
      <c r="R62" s="29"/>
      <c r="S62" s="29"/>
      <c r="T62" s="29"/>
      <c r="U62" s="29"/>
      <c r="V62" s="29"/>
      <c r="W62" s="29"/>
    </row>
    <row r="63" spans="1:23" hidden="1">
      <c r="A63" s="29"/>
      <c r="B63" s="33"/>
      <c r="C63" s="29"/>
      <c r="D63" s="29"/>
      <c r="E63" s="29"/>
      <c r="F63" s="29"/>
      <c r="G63" s="29"/>
      <c r="H63" s="29"/>
      <c r="I63" s="29"/>
      <c r="J63" s="29"/>
      <c r="K63" s="29"/>
      <c r="L63" s="33"/>
      <c r="M63" s="29"/>
      <c r="N63" s="29"/>
      <c r="O63" s="29"/>
      <c r="P63" s="29"/>
      <c r="Q63" s="29"/>
      <c r="R63" s="29"/>
      <c r="S63" s="29"/>
      <c r="T63" s="29"/>
      <c r="U63" s="29"/>
      <c r="V63" s="29"/>
      <c r="W63" s="29"/>
    </row>
    <row r="64" spans="1:23" hidden="1">
      <c r="A64" s="29"/>
      <c r="B64" s="33"/>
      <c r="C64" s="29"/>
      <c r="D64" s="29"/>
      <c r="E64" s="29"/>
      <c r="F64" s="29"/>
      <c r="G64" s="29"/>
      <c r="H64" s="29"/>
      <c r="I64" s="29"/>
      <c r="J64" s="29"/>
      <c r="K64" s="29"/>
      <c r="L64" s="33"/>
      <c r="M64" s="29"/>
      <c r="N64" s="29"/>
      <c r="O64" s="29"/>
      <c r="P64" s="29"/>
      <c r="Q64" s="29"/>
      <c r="R64" s="29"/>
      <c r="S64" s="29"/>
      <c r="T64" s="29"/>
      <c r="U64" s="29"/>
      <c r="V64" s="29"/>
      <c r="W64" s="29"/>
    </row>
    <row r="65" spans="1:23" s="27" customFormat="1" ht="12.75" hidden="1">
      <c r="A65" s="115"/>
      <c r="B65" s="44"/>
      <c r="C65" s="115"/>
      <c r="D65" s="55" t="s">
        <v>45</v>
      </c>
      <c r="E65" s="56"/>
      <c r="F65" s="56"/>
      <c r="G65" s="55" t="s">
        <v>1222</v>
      </c>
      <c r="H65" s="56"/>
      <c r="I65" s="56"/>
      <c r="J65" s="56"/>
      <c r="K65" s="56"/>
      <c r="L65" s="44"/>
      <c r="M65" s="115"/>
      <c r="N65" s="115"/>
      <c r="O65" s="115"/>
      <c r="P65" s="115"/>
      <c r="Q65" s="115"/>
      <c r="R65" s="115"/>
      <c r="S65" s="115"/>
      <c r="T65" s="115"/>
      <c r="U65" s="115"/>
      <c r="V65" s="115"/>
      <c r="W65" s="115"/>
    </row>
    <row r="66" spans="1:23" hidden="1">
      <c r="A66" s="29"/>
      <c r="B66" s="33"/>
      <c r="C66" s="29"/>
      <c r="D66" s="29"/>
      <c r="E66" s="29"/>
      <c r="F66" s="29"/>
      <c r="G66" s="29"/>
      <c r="H66" s="29"/>
      <c r="I66" s="29"/>
      <c r="J66" s="29"/>
      <c r="K66" s="29"/>
      <c r="L66" s="33"/>
      <c r="M66" s="29"/>
      <c r="N66" s="29"/>
      <c r="O66" s="29"/>
      <c r="P66" s="29"/>
      <c r="Q66" s="29"/>
      <c r="R66" s="29"/>
      <c r="S66" s="29"/>
      <c r="T66" s="29"/>
      <c r="U66" s="29"/>
      <c r="V66" s="29"/>
      <c r="W66" s="29"/>
    </row>
    <row r="67" spans="1:23" hidden="1">
      <c r="A67" s="29"/>
      <c r="B67" s="33"/>
      <c r="C67" s="29"/>
      <c r="D67" s="29"/>
      <c r="E67" s="29"/>
      <c r="F67" s="29"/>
      <c r="G67" s="29"/>
      <c r="H67" s="29"/>
      <c r="I67" s="29"/>
      <c r="J67" s="29"/>
      <c r="K67" s="29"/>
      <c r="L67" s="33"/>
      <c r="M67" s="29"/>
      <c r="N67" s="29"/>
      <c r="O67" s="29"/>
      <c r="P67" s="29"/>
      <c r="Q67" s="29"/>
      <c r="R67" s="29"/>
      <c r="S67" s="29"/>
      <c r="T67" s="29"/>
      <c r="U67" s="29"/>
      <c r="V67" s="29"/>
      <c r="W67" s="29"/>
    </row>
    <row r="68" spans="1:23" hidden="1">
      <c r="A68" s="29"/>
      <c r="B68" s="33"/>
      <c r="C68" s="29"/>
      <c r="D68" s="29"/>
      <c r="E68" s="29"/>
      <c r="F68" s="29"/>
      <c r="G68" s="29"/>
      <c r="H68" s="29"/>
      <c r="I68" s="29"/>
      <c r="J68" s="29"/>
      <c r="K68" s="29"/>
      <c r="L68" s="33"/>
      <c r="M68" s="29"/>
      <c r="N68" s="29"/>
      <c r="O68" s="29"/>
      <c r="P68" s="29"/>
      <c r="Q68" s="29"/>
      <c r="R68" s="29"/>
      <c r="S68" s="29"/>
      <c r="T68" s="29"/>
      <c r="U68" s="29"/>
      <c r="V68" s="29"/>
      <c r="W68" s="29"/>
    </row>
    <row r="69" spans="1:23" hidden="1">
      <c r="A69" s="29"/>
      <c r="B69" s="33"/>
      <c r="C69" s="29"/>
      <c r="D69" s="29"/>
      <c r="E69" s="29"/>
      <c r="F69" s="29"/>
      <c r="G69" s="29"/>
      <c r="H69" s="29"/>
      <c r="I69" s="29"/>
      <c r="J69" s="29"/>
      <c r="K69" s="29"/>
      <c r="L69" s="33"/>
      <c r="M69" s="29"/>
      <c r="N69" s="29"/>
      <c r="O69" s="29"/>
      <c r="P69" s="29"/>
      <c r="Q69" s="29"/>
      <c r="R69" s="29"/>
      <c r="S69" s="29"/>
      <c r="T69" s="29"/>
      <c r="U69" s="29"/>
      <c r="V69" s="29"/>
      <c r="W69" s="29"/>
    </row>
    <row r="70" spans="1:23" hidden="1">
      <c r="A70" s="29"/>
      <c r="B70" s="33"/>
      <c r="C70" s="29"/>
      <c r="D70" s="29"/>
      <c r="E70" s="29"/>
      <c r="F70" s="29"/>
      <c r="G70" s="29"/>
      <c r="H70" s="29"/>
      <c r="I70" s="29"/>
      <c r="J70" s="29"/>
      <c r="K70" s="29"/>
      <c r="L70" s="33"/>
      <c r="M70" s="29"/>
      <c r="N70" s="29"/>
      <c r="O70" s="29"/>
      <c r="P70" s="29"/>
      <c r="Q70" s="29"/>
      <c r="R70" s="29"/>
      <c r="S70" s="29"/>
      <c r="T70" s="29"/>
      <c r="U70" s="29"/>
      <c r="V70" s="29"/>
      <c r="W70" s="29"/>
    </row>
    <row r="71" spans="1:23" hidden="1">
      <c r="A71" s="29"/>
      <c r="B71" s="33"/>
      <c r="C71" s="29"/>
      <c r="D71" s="29"/>
      <c r="E71" s="29"/>
      <c r="F71" s="29"/>
      <c r="G71" s="29"/>
      <c r="H71" s="29"/>
      <c r="I71" s="29"/>
      <c r="J71" s="29"/>
      <c r="K71" s="29"/>
      <c r="L71" s="33"/>
      <c r="M71" s="29"/>
      <c r="N71" s="29"/>
      <c r="O71" s="29"/>
      <c r="P71" s="29"/>
      <c r="Q71" s="29"/>
      <c r="R71" s="29"/>
      <c r="S71" s="29"/>
      <c r="T71" s="29"/>
      <c r="U71" s="29"/>
      <c r="V71" s="29"/>
      <c r="W71" s="29"/>
    </row>
    <row r="72" spans="1:23" hidden="1">
      <c r="A72" s="29"/>
      <c r="B72" s="33"/>
      <c r="C72" s="29"/>
      <c r="D72" s="29"/>
      <c r="E72" s="29"/>
      <c r="F72" s="29"/>
      <c r="G72" s="29"/>
      <c r="H72" s="29"/>
      <c r="I72" s="29"/>
      <c r="J72" s="29"/>
      <c r="K72" s="29"/>
      <c r="L72" s="33"/>
      <c r="M72" s="29"/>
      <c r="N72" s="29"/>
      <c r="O72" s="29"/>
      <c r="P72" s="29"/>
      <c r="Q72" s="29"/>
      <c r="R72" s="29"/>
      <c r="S72" s="29"/>
      <c r="T72" s="29"/>
      <c r="U72" s="29"/>
      <c r="V72" s="29"/>
      <c r="W72" s="29"/>
    </row>
    <row r="73" spans="1:23" hidden="1">
      <c r="A73" s="29"/>
      <c r="B73" s="33"/>
      <c r="C73" s="29"/>
      <c r="D73" s="29"/>
      <c r="E73" s="29"/>
      <c r="F73" s="29"/>
      <c r="G73" s="29"/>
      <c r="H73" s="29"/>
      <c r="I73" s="29"/>
      <c r="J73" s="29"/>
      <c r="K73" s="29"/>
      <c r="L73" s="33"/>
      <c r="M73" s="29"/>
      <c r="N73" s="29"/>
      <c r="O73" s="29"/>
      <c r="P73" s="29"/>
      <c r="Q73" s="29"/>
      <c r="R73" s="29"/>
      <c r="S73" s="29"/>
      <c r="T73" s="29"/>
      <c r="U73" s="29"/>
      <c r="V73" s="29"/>
      <c r="W73" s="29"/>
    </row>
    <row r="74" spans="1:23" hidden="1">
      <c r="A74" s="29"/>
      <c r="B74" s="33"/>
      <c r="C74" s="29"/>
      <c r="D74" s="29"/>
      <c r="E74" s="29"/>
      <c r="F74" s="29"/>
      <c r="G74" s="29"/>
      <c r="H74" s="29"/>
      <c r="I74" s="29"/>
      <c r="J74" s="29"/>
      <c r="K74" s="29"/>
      <c r="L74" s="33"/>
      <c r="M74" s="29"/>
      <c r="N74" s="29"/>
      <c r="O74" s="29"/>
      <c r="P74" s="29"/>
      <c r="Q74" s="29"/>
      <c r="R74" s="29"/>
      <c r="S74" s="29"/>
      <c r="T74" s="29"/>
      <c r="U74" s="29"/>
      <c r="V74" s="29"/>
      <c r="W74" s="29"/>
    </row>
    <row r="75" spans="1:23" hidden="1">
      <c r="A75" s="29"/>
      <c r="B75" s="33"/>
      <c r="C75" s="29"/>
      <c r="D75" s="29"/>
      <c r="E75" s="29"/>
      <c r="F75" s="29"/>
      <c r="G75" s="29"/>
      <c r="H75" s="29"/>
      <c r="I75" s="29"/>
      <c r="J75" s="29"/>
      <c r="K75" s="29"/>
      <c r="L75" s="33"/>
      <c r="M75" s="29"/>
      <c r="N75" s="29"/>
      <c r="O75" s="29"/>
      <c r="P75" s="29"/>
      <c r="Q75" s="29"/>
      <c r="R75" s="29"/>
      <c r="S75" s="29"/>
      <c r="T75" s="29"/>
      <c r="U75" s="29"/>
      <c r="V75" s="29"/>
      <c r="W75" s="29"/>
    </row>
    <row r="76" spans="1:23" s="27" customFormat="1" ht="12.75" hidden="1">
      <c r="A76" s="115"/>
      <c r="B76" s="44"/>
      <c r="C76" s="115"/>
      <c r="D76" s="57" t="s">
        <v>43</v>
      </c>
      <c r="E76" s="48"/>
      <c r="F76" s="132" t="s">
        <v>44</v>
      </c>
      <c r="G76" s="57" t="s">
        <v>43</v>
      </c>
      <c r="H76" s="48"/>
      <c r="I76" s="48"/>
      <c r="J76" s="133" t="s">
        <v>44</v>
      </c>
      <c r="K76" s="48"/>
      <c r="L76" s="44"/>
      <c r="M76" s="115"/>
      <c r="N76" s="115"/>
      <c r="O76" s="115"/>
      <c r="P76" s="115"/>
      <c r="Q76" s="115"/>
      <c r="R76" s="115"/>
      <c r="S76" s="115"/>
      <c r="T76" s="115"/>
      <c r="U76" s="115"/>
      <c r="V76" s="115"/>
      <c r="W76" s="115"/>
    </row>
    <row r="77" spans="1:23" s="27" customFormat="1" ht="14.45" customHeight="1">
      <c r="A77" s="115"/>
      <c r="B77" s="58"/>
      <c r="C77" s="59"/>
      <c r="D77" s="59"/>
      <c r="E77" s="59"/>
      <c r="F77" s="59"/>
      <c r="G77" s="59"/>
      <c r="H77" s="59"/>
      <c r="I77" s="59"/>
      <c r="J77" s="59"/>
      <c r="K77" s="59"/>
      <c r="L77" s="44"/>
      <c r="M77" s="115"/>
      <c r="N77" s="115"/>
      <c r="O77" s="115"/>
      <c r="P77" s="115"/>
      <c r="Q77" s="115"/>
      <c r="R77" s="115"/>
      <c r="S77" s="115"/>
      <c r="T77" s="115"/>
      <c r="U77" s="115"/>
      <c r="V77" s="115"/>
      <c r="W77" s="115"/>
    </row>
    <row r="78" spans="1:23">
      <c r="A78" s="29"/>
      <c r="B78" s="29"/>
      <c r="C78" s="29"/>
      <c r="D78" s="29"/>
      <c r="E78" s="29"/>
      <c r="F78" s="29"/>
      <c r="G78" s="29"/>
      <c r="H78" s="29"/>
      <c r="I78" s="29"/>
      <c r="J78" s="29"/>
      <c r="K78" s="29"/>
      <c r="L78" s="29"/>
      <c r="M78" s="29"/>
      <c r="N78" s="29"/>
      <c r="O78" s="29"/>
      <c r="P78" s="29"/>
      <c r="Q78" s="29"/>
      <c r="R78" s="29"/>
      <c r="S78" s="29"/>
      <c r="T78" s="29"/>
      <c r="U78" s="29"/>
      <c r="V78" s="29"/>
      <c r="W78" s="29"/>
    </row>
    <row r="79" spans="1:23">
      <c r="A79" s="29"/>
      <c r="B79" s="29"/>
      <c r="C79" s="29"/>
      <c r="D79" s="29"/>
      <c r="E79" s="29"/>
      <c r="F79" s="29"/>
      <c r="G79" s="29"/>
      <c r="H79" s="29"/>
      <c r="I79" s="29"/>
      <c r="J79" s="29"/>
      <c r="K79" s="29"/>
      <c r="L79" s="29"/>
      <c r="M79" s="29"/>
      <c r="N79" s="29"/>
      <c r="O79" s="29"/>
      <c r="P79" s="29"/>
      <c r="Q79" s="29"/>
      <c r="R79" s="29"/>
      <c r="S79" s="29"/>
      <c r="T79" s="29"/>
      <c r="U79" s="29"/>
      <c r="V79" s="29"/>
      <c r="W79" s="29"/>
    </row>
    <row r="80" spans="1:23">
      <c r="A80" s="29"/>
      <c r="B80" s="29"/>
      <c r="C80" s="29"/>
      <c r="D80" s="29"/>
      <c r="E80" s="29"/>
      <c r="F80" s="29"/>
      <c r="G80" s="29"/>
      <c r="H80" s="29"/>
      <c r="I80" s="29"/>
      <c r="J80" s="29"/>
      <c r="K80" s="29"/>
      <c r="L80" s="29"/>
      <c r="M80" s="29"/>
      <c r="N80" s="29"/>
      <c r="O80" s="29"/>
      <c r="P80" s="29"/>
      <c r="Q80" s="29"/>
      <c r="R80" s="29"/>
      <c r="S80" s="29"/>
      <c r="T80" s="29"/>
      <c r="U80" s="29"/>
      <c r="V80" s="29"/>
      <c r="W80" s="29"/>
    </row>
    <row r="81" spans="1:47" s="27" customFormat="1" ht="6.95" customHeight="1">
      <c r="A81" s="115"/>
      <c r="B81" s="60"/>
      <c r="C81" s="61"/>
      <c r="D81" s="61"/>
      <c r="E81" s="61"/>
      <c r="F81" s="61"/>
      <c r="G81" s="61"/>
      <c r="H81" s="61"/>
      <c r="I81" s="61"/>
      <c r="J81" s="61"/>
      <c r="K81" s="61"/>
      <c r="L81" s="44"/>
      <c r="M81" s="115"/>
      <c r="N81" s="115"/>
      <c r="O81" s="115"/>
      <c r="P81" s="115"/>
      <c r="Q81" s="115"/>
      <c r="R81" s="115"/>
      <c r="S81" s="115"/>
      <c r="T81" s="115"/>
      <c r="U81" s="115"/>
      <c r="V81" s="115"/>
      <c r="W81" s="115"/>
    </row>
    <row r="82" spans="1:47" s="27" customFormat="1" ht="24.95" customHeight="1">
      <c r="A82" s="115"/>
      <c r="B82" s="44"/>
      <c r="C82" s="34" t="s">
        <v>84</v>
      </c>
      <c r="D82" s="115"/>
      <c r="E82" s="115"/>
      <c r="F82" s="115"/>
      <c r="G82" s="115"/>
      <c r="H82" s="115"/>
      <c r="I82" s="115"/>
      <c r="J82" s="115"/>
      <c r="K82" s="115"/>
      <c r="L82" s="44"/>
      <c r="M82" s="115"/>
      <c r="N82" s="115"/>
      <c r="O82" s="115"/>
      <c r="P82" s="115"/>
      <c r="Q82" s="115"/>
      <c r="R82" s="115"/>
      <c r="S82" s="115"/>
      <c r="T82" s="115"/>
      <c r="U82" s="115"/>
      <c r="V82" s="115"/>
      <c r="W82" s="115"/>
    </row>
    <row r="83" spans="1:47" s="27" customFormat="1" ht="6.95" customHeight="1">
      <c r="A83" s="115"/>
      <c r="B83" s="44"/>
      <c r="C83" s="115"/>
      <c r="D83" s="115"/>
      <c r="E83" s="115"/>
      <c r="F83" s="115"/>
      <c r="G83" s="115"/>
      <c r="H83" s="115"/>
      <c r="I83" s="115"/>
      <c r="J83" s="115"/>
      <c r="K83" s="115"/>
      <c r="L83" s="44"/>
      <c r="M83" s="115"/>
      <c r="N83" s="115"/>
      <c r="O83" s="115"/>
      <c r="P83" s="115"/>
      <c r="Q83" s="115"/>
      <c r="R83" s="115"/>
      <c r="S83" s="115"/>
      <c r="T83" s="115"/>
      <c r="U83" s="115"/>
      <c r="V83" s="115"/>
      <c r="W83" s="115"/>
    </row>
    <row r="84" spans="1:47" s="27" customFormat="1" ht="12" customHeight="1">
      <c r="A84" s="115"/>
      <c r="B84" s="44"/>
      <c r="C84" s="114" t="s">
        <v>13</v>
      </c>
      <c r="D84" s="115"/>
      <c r="E84" s="115"/>
      <c r="F84" s="115"/>
      <c r="G84" s="115"/>
      <c r="H84" s="115"/>
      <c r="I84" s="115"/>
      <c r="J84" s="115"/>
      <c r="K84" s="115"/>
      <c r="L84" s="44"/>
      <c r="M84" s="115"/>
      <c r="N84" s="115"/>
      <c r="O84" s="115"/>
      <c r="P84" s="115"/>
      <c r="Q84" s="115"/>
      <c r="R84" s="115"/>
      <c r="S84" s="115"/>
      <c r="T84" s="115"/>
      <c r="U84" s="115"/>
      <c r="V84" s="115"/>
      <c r="W84" s="115"/>
    </row>
    <row r="85" spans="1:47" s="27" customFormat="1" ht="16.5" customHeight="1">
      <c r="A85" s="115"/>
      <c r="B85" s="44"/>
      <c r="C85" s="115"/>
      <c r="D85" s="115"/>
      <c r="E85" s="412" t="str">
        <f>E7</f>
        <v>Modernizace rezervační kanceláře LDA</v>
      </c>
      <c r="F85" s="413"/>
      <c r="G85" s="413"/>
      <c r="H85" s="413"/>
      <c r="I85" s="115"/>
      <c r="J85" s="115"/>
      <c r="K85" s="115"/>
      <c r="L85" s="44"/>
      <c r="M85" s="115"/>
      <c r="N85" s="115"/>
      <c r="O85" s="115"/>
      <c r="P85" s="115"/>
      <c r="Q85" s="115"/>
      <c r="R85" s="115"/>
      <c r="S85" s="115"/>
      <c r="T85" s="115"/>
      <c r="U85" s="115"/>
      <c r="V85" s="115"/>
      <c r="W85" s="115"/>
    </row>
    <row r="86" spans="1:47" s="27" customFormat="1" ht="12" customHeight="1">
      <c r="A86" s="115"/>
      <c r="B86" s="44"/>
      <c r="C86" s="114" t="s">
        <v>82</v>
      </c>
      <c r="D86" s="115"/>
      <c r="E86" s="115"/>
      <c r="F86" s="115"/>
      <c r="G86" s="115"/>
      <c r="H86" s="115"/>
      <c r="I86" s="115"/>
      <c r="J86" s="115"/>
      <c r="K86" s="115"/>
      <c r="L86" s="44"/>
      <c r="M86" s="115"/>
      <c r="N86" s="115"/>
      <c r="O86" s="115"/>
      <c r="P86" s="115"/>
      <c r="Q86" s="115"/>
      <c r="R86" s="115"/>
      <c r="S86" s="115"/>
      <c r="T86" s="115"/>
      <c r="U86" s="115"/>
      <c r="V86" s="115"/>
      <c r="W86" s="115"/>
    </row>
    <row r="87" spans="1:47" s="27" customFormat="1" ht="16.5" customHeight="1">
      <c r="A87" s="115"/>
      <c r="B87" s="44"/>
      <c r="C87" s="115"/>
      <c r="D87" s="115"/>
      <c r="E87" s="388" t="str">
        <f>E9</f>
        <v>SO 01 - Přesunutí pokladny do místosti  A201</v>
      </c>
      <c r="F87" s="411"/>
      <c r="G87" s="411"/>
      <c r="H87" s="411"/>
      <c r="I87" s="115"/>
      <c r="J87" s="115"/>
      <c r="K87" s="115"/>
      <c r="L87" s="44"/>
      <c r="M87" s="115"/>
      <c r="N87" s="115"/>
      <c r="O87" s="115"/>
      <c r="P87" s="115"/>
      <c r="Q87" s="115"/>
      <c r="R87" s="115"/>
      <c r="S87" s="115"/>
      <c r="T87" s="115"/>
      <c r="U87" s="115"/>
      <c r="V87" s="115"/>
      <c r="W87" s="115"/>
    </row>
    <row r="88" spans="1:47" s="27" customFormat="1" ht="6.95" customHeight="1">
      <c r="A88" s="115"/>
      <c r="B88" s="44"/>
      <c r="C88" s="115"/>
      <c r="D88" s="115"/>
      <c r="E88" s="115"/>
      <c r="F88" s="115"/>
      <c r="G88" s="115"/>
      <c r="H88" s="115"/>
      <c r="I88" s="115"/>
      <c r="J88" s="115"/>
      <c r="K88" s="115"/>
      <c r="L88" s="44"/>
      <c r="M88" s="115"/>
      <c r="N88" s="115"/>
      <c r="O88" s="115"/>
      <c r="P88" s="115"/>
      <c r="Q88" s="115"/>
      <c r="R88" s="115"/>
      <c r="S88" s="115"/>
      <c r="T88" s="115"/>
      <c r="U88" s="115"/>
      <c r="V88" s="115"/>
      <c r="W88" s="115"/>
    </row>
    <row r="89" spans="1:47" s="27" customFormat="1" ht="12" customHeight="1">
      <c r="A89" s="115"/>
      <c r="B89" s="44"/>
      <c r="C89" s="114" t="s">
        <v>16</v>
      </c>
      <c r="D89" s="115"/>
      <c r="E89" s="115"/>
      <c r="F89" s="40" t="str">
        <f>F12</f>
        <v>Třeboň</v>
      </c>
      <c r="G89" s="115"/>
      <c r="H89" s="115"/>
      <c r="I89" s="114"/>
      <c r="J89" s="134" t="str">
        <f>IF(J12="","",J12)</f>
        <v/>
      </c>
      <c r="K89" s="115"/>
      <c r="L89" s="44"/>
      <c r="M89" s="115"/>
      <c r="N89" s="115"/>
      <c r="O89" s="115"/>
      <c r="P89" s="115"/>
      <c r="Q89" s="115"/>
      <c r="R89" s="115"/>
      <c r="S89" s="115"/>
      <c r="T89" s="115"/>
      <c r="U89" s="115"/>
      <c r="V89" s="115"/>
      <c r="W89" s="115"/>
    </row>
    <row r="90" spans="1:47" s="27" customFormat="1" ht="6.95" customHeight="1">
      <c r="A90" s="115"/>
      <c r="B90" s="44"/>
      <c r="C90" s="115"/>
      <c r="D90" s="115"/>
      <c r="E90" s="115"/>
      <c r="F90" s="115"/>
      <c r="G90" s="115"/>
      <c r="H90" s="115"/>
      <c r="I90" s="115"/>
      <c r="J90" s="115"/>
      <c r="K90" s="115"/>
      <c r="L90" s="44"/>
      <c r="M90" s="115"/>
      <c r="N90" s="115"/>
      <c r="O90" s="115"/>
      <c r="P90" s="115"/>
      <c r="Q90" s="115"/>
      <c r="R90" s="115"/>
      <c r="S90" s="115"/>
      <c r="T90" s="115"/>
      <c r="U90" s="115"/>
      <c r="V90" s="115"/>
      <c r="W90" s="115"/>
    </row>
    <row r="91" spans="1:47" s="27" customFormat="1" ht="25.7" customHeight="1">
      <c r="A91" s="115"/>
      <c r="B91" s="44"/>
      <c r="C91" s="114" t="s">
        <v>19</v>
      </c>
      <c r="D91" s="115"/>
      <c r="E91" s="115"/>
      <c r="F91" s="40" t="str">
        <f>E15</f>
        <v>Slatinné lázně Třeboň s.r.o., Lázeňská 1001, 379 01 Třeboň</v>
      </c>
      <c r="G91" s="115"/>
      <c r="H91" s="115"/>
      <c r="I91" s="114"/>
      <c r="J91" s="135"/>
      <c r="K91" s="115"/>
      <c r="L91" s="44"/>
      <c r="M91" s="115"/>
      <c r="N91" s="115"/>
      <c r="O91" s="115"/>
      <c r="P91" s="115"/>
      <c r="Q91" s="115"/>
      <c r="R91" s="115"/>
      <c r="S91" s="115"/>
      <c r="T91" s="115"/>
      <c r="U91" s="115"/>
      <c r="V91" s="115"/>
      <c r="W91" s="115"/>
    </row>
    <row r="92" spans="1:47" s="27" customFormat="1" ht="25.7" hidden="1" customHeight="1">
      <c r="A92" s="115"/>
      <c r="B92" s="44"/>
      <c r="C92" s="114"/>
      <c r="D92" s="115"/>
      <c r="E92" s="115"/>
      <c r="F92" s="40" t="str">
        <f>IF(E18="","",E18)</f>
        <v/>
      </c>
      <c r="G92" s="115"/>
      <c r="H92" s="115"/>
      <c r="I92" s="114"/>
      <c r="J92" s="135"/>
      <c r="K92" s="115"/>
      <c r="L92" s="44"/>
      <c r="M92" s="115"/>
      <c r="N92" s="115"/>
      <c r="O92" s="115"/>
      <c r="P92" s="115"/>
      <c r="Q92" s="115"/>
      <c r="R92" s="115"/>
      <c r="S92" s="115"/>
      <c r="T92" s="115"/>
      <c r="U92" s="115"/>
      <c r="V92" s="115"/>
      <c r="W92" s="115"/>
    </row>
    <row r="93" spans="1:47" s="27" customFormat="1" ht="10.35" customHeight="1">
      <c r="A93" s="115"/>
      <c r="B93" s="44"/>
      <c r="C93" s="115"/>
      <c r="D93" s="115"/>
      <c r="E93" s="115"/>
      <c r="F93" s="115"/>
      <c r="G93" s="115"/>
      <c r="H93" s="115"/>
      <c r="I93" s="115"/>
      <c r="J93" s="115"/>
      <c r="K93" s="115"/>
      <c r="L93" s="44"/>
      <c r="M93" s="115"/>
      <c r="N93" s="115"/>
      <c r="O93" s="115"/>
      <c r="P93" s="115"/>
      <c r="Q93" s="115"/>
      <c r="R93" s="115"/>
      <c r="S93" s="115"/>
      <c r="T93" s="115"/>
      <c r="U93" s="115"/>
      <c r="V93" s="115"/>
      <c r="W93" s="115"/>
    </row>
    <row r="94" spans="1:47" s="27" customFormat="1" ht="29.25" customHeight="1">
      <c r="A94" s="115"/>
      <c r="B94" s="44"/>
      <c r="C94" s="136" t="s">
        <v>85</v>
      </c>
      <c r="D94" s="126"/>
      <c r="E94" s="126"/>
      <c r="F94" s="126"/>
      <c r="G94" s="126"/>
      <c r="H94" s="126"/>
      <c r="I94" s="126"/>
      <c r="J94" s="137" t="s">
        <v>86</v>
      </c>
      <c r="K94" s="126"/>
      <c r="L94" s="44"/>
      <c r="M94" s="115"/>
      <c r="N94" s="115"/>
      <c r="O94" s="115"/>
      <c r="P94" s="115"/>
      <c r="Q94" s="115"/>
      <c r="R94" s="115"/>
      <c r="S94" s="115"/>
      <c r="T94" s="115"/>
      <c r="U94" s="115"/>
      <c r="V94" s="115"/>
      <c r="W94" s="115"/>
    </row>
    <row r="95" spans="1:47" s="27" customFormat="1" ht="10.35" customHeight="1">
      <c r="A95" s="115"/>
      <c r="B95" s="44"/>
      <c r="C95" s="115"/>
      <c r="D95" s="115"/>
      <c r="E95" s="115"/>
      <c r="F95" s="115"/>
      <c r="G95" s="115"/>
      <c r="H95" s="115"/>
      <c r="I95" s="115"/>
      <c r="J95" s="115"/>
      <c r="K95" s="115"/>
      <c r="L95" s="44"/>
      <c r="M95" s="115"/>
      <c r="N95" s="115"/>
      <c r="O95" s="115"/>
      <c r="P95" s="115"/>
      <c r="Q95" s="115"/>
      <c r="R95" s="115"/>
      <c r="S95" s="115"/>
      <c r="T95" s="115"/>
      <c r="U95" s="115"/>
      <c r="V95" s="115"/>
      <c r="W95" s="115"/>
    </row>
    <row r="96" spans="1:47" s="27" customFormat="1" ht="22.9" customHeight="1">
      <c r="A96" s="115"/>
      <c r="B96" s="44"/>
      <c r="C96" s="138" t="s">
        <v>87</v>
      </c>
      <c r="D96" s="115"/>
      <c r="E96" s="115"/>
      <c r="F96" s="115"/>
      <c r="G96" s="115"/>
      <c r="H96" s="115"/>
      <c r="I96" s="115"/>
      <c r="J96" s="121">
        <f>J135</f>
        <v>0</v>
      </c>
      <c r="K96" s="115"/>
      <c r="L96" s="44"/>
      <c r="M96" s="115"/>
      <c r="N96" s="115"/>
      <c r="O96" s="115"/>
      <c r="P96" s="115"/>
      <c r="Q96" s="115"/>
      <c r="R96" s="115"/>
      <c r="S96" s="115"/>
      <c r="T96" s="115"/>
      <c r="U96" s="115"/>
      <c r="V96" s="115"/>
      <c r="W96" s="115"/>
      <c r="AU96" s="26" t="s">
        <v>88</v>
      </c>
    </row>
    <row r="97" spans="1:23" s="104" customFormat="1" ht="24.95" customHeight="1">
      <c r="A97" s="139"/>
      <c r="B97" s="140"/>
      <c r="C97" s="139"/>
      <c r="D97" s="141" t="s">
        <v>89</v>
      </c>
      <c r="E97" s="142"/>
      <c r="F97" s="142"/>
      <c r="G97" s="142"/>
      <c r="H97" s="142"/>
      <c r="I97" s="142"/>
      <c r="J97" s="143">
        <f>J136</f>
        <v>0</v>
      </c>
      <c r="K97" s="139"/>
      <c r="L97" s="140"/>
      <c r="M97" s="139"/>
      <c r="N97" s="139"/>
      <c r="O97" s="139"/>
      <c r="P97" s="139"/>
      <c r="Q97" s="139"/>
      <c r="R97" s="139"/>
      <c r="S97" s="139"/>
      <c r="T97" s="139"/>
      <c r="U97" s="139"/>
      <c r="V97" s="139"/>
      <c r="W97" s="139"/>
    </row>
    <row r="98" spans="1:23" s="105" customFormat="1" ht="19.899999999999999" customHeight="1">
      <c r="A98" s="144"/>
      <c r="B98" s="145"/>
      <c r="C98" s="144"/>
      <c r="D98" s="146" t="s">
        <v>90</v>
      </c>
      <c r="E98" s="147"/>
      <c r="F98" s="147"/>
      <c r="G98" s="147"/>
      <c r="H98" s="147"/>
      <c r="I98" s="147"/>
      <c r="J98" s="148">
        <f>J137</f>
        <v>0</v>
      </c>
      <c r="K98" s="144"/>
      <c r="L98" s="145"/>
      <c r="M98" s="144"/>
      <c r="N98" s="144"/>
      <c r="O98" s="144"/>
      <c r="P98" s="144"/>
      <c r="Q98" s="144"/>
      <c r="R98" s="144"/>
      <c r="S98" s="144"/>
      <c r="T98" s="144"/>
      <c r="U98" s="144"/>
      <c r="V98" s="144"/>
      <c r="W98" s="144"/>
    </row>
    <row r="99" spans="1:23" s="105" customFormat="1" ht="19.899999999999999" customHeight="1">
      <c r="A99" s="144"/>
      <c r="B99" s="145"/>
      <c r="C99" s="144"/>
      <c r="D99" s="146" t="s">
        <v>91</v>
      </c>
      <c r="E99" s="147"/>
      <c r="F99" s="147"/>
      <c r="G99" s="147"/>
      <c r="H99" s="147"/>
      <c r="I99" s="147"/>
      <c r="J99" s="148">
        <f>J141</f>
        <v>0</v>
      </c>
      <c r="K99" s="144"/>
      <c r="L99" s="145"/>
      <c r="M99" s="144"/>
      <c r="N99" s="144"/>
      <c r="O99" s="144"/>
      <c r="P99" s="144"/>
      <c r="Q99" s="144"/>
      <c r="R99" s="144"/>
      <c r="S99" s="144"/>
      <c r="T99" s="144"/>
      <c r="U99" s="144"/>
      <c r="V99" s="144"/>
      <c r="W99" s="144"/>
    </row>
    <row r="100" spans="1:23" s="105" customFormat="1" ht="19.899999999999999" customHeight="1">
      <c r="A100" s="144"/>
      <c r="B100" s="145"/>
      <c r="C100" s="144"/>
      <c r="D100" s="146" t="s">
        <v>92</v>
      </c>
      <c r="E100" s="147"/>
      <c r="F100" s="147"/>
      <c r="G100" s="147"/>
      <c r="H100" s="147"/>
      <c r="I100" s="147"/>
      <c r="J100" s="148">
        <f>J152</f>
        <v>0</v>
      </c>
      <c r="K100" s="144"/>
      <c r="L100" s="145"/>
      <c r="M100" s="144"/>
      <c r="N100" s="144"/>
      <c r="O100" s="144"/>
      <c r="P100" s="144"/>
      <c r="Q100" s="144"/>
      <c r="R100" s="144"/>
      <c r="S100" s="144"/>
      <c r="T100" s="144"/>
      <c r="U100" s="144"/>
      <c r="V100" s="144"/>
      <c r="W100" s="144"/>
    </row>
    <row r="101" spans="1:23" s="105" customFormat="1" ht="19.899999999999999" customHeight="1">
      <c r="A101" s="144"/>
      <c r="B101" s="145"/>
      <c r="C101" s="144"/>
      <c r="D101" s="146" t="s">
        <v>93</v>
      </c>
      <c r="E101" s="147"/>
      <c r="F101" s="147"/>
      <c r="G101" s="147"/>
      <c r="H101" s="147"/>
      <c r="I101" s="147"/>
      <c r="J101" s="148">
        <f>J159</f>
        <v>0</v>
      </c>
      <c r="K101" s="144"/>
      <c r="L101" s="145"/>
      <c r="M101" s="144"/>
      <c r="N101" s="144"/>
      <c r="O101" s="144"/>
      <c r="P101" s="144"/>
      <c r="Q101" s="144"/>
      <c r="R101" s="144"/>
      <c r="S101" s="144"/>
      <c r="T101" s="144"/>
      <c r="U101" s="144"/>
      <c r="V101" s="144"/>
      <c r="W101" s="144"/>
    </row>
    <row r="102" spans="1:23" s="105" customFormat="1" ht="19.899999999999999" customHeight="1">
      <c r="A102" s="144"/>
      <c r="B102" s="145"/>
      <c r="C102" s="144"/>
      <c r="D102" s="146" t="s">
        <v>94</v>
      </c>
      <c r="E102" s="147"/>
      <c r="F102" s="147"/>
      <c r="G102" s="147"/>
      <c r="H102" s="147"/>
      <c r="I102" s="147"/>
      <c r="J102" s="148">
        <f>J164</f>
        <v>0</v>
      </c>
      <c r="K102" s="144"/>
      <c r="L102" s="145"/>
      <c r="M102" s="144"/>
      <c r="N102" s="144"/>
      <c r="O102" s="144"/>
      <c r="P102" s="144"/>
      <c r="Q102" s="144"/>
      <c r="R102" s="144"/>
      <c r="S102" s="144"/>
      <c r="T102" s="144"/>
      <c r="U102" s="144"/>
      <c r="V102" s="144"/>
      <c r="W102" s="144"/>
    </row>
    <row r="103" spans="1:23" s="104" customFormat="1" ht="24.95" customHeight="1">
      <c r="A103" s="139"/>
      <c r="B103" s="140"/>
      <c r="C103" s="139"/>
      <c r="D103" s="141" t="s">
        <v>95</v>
      </c>
      <c r="E103" s="142"/>
      <c r="F103" s="142"/>
      <c r="G103" s="142"/>
      <c r="H103" s="142"/>
      <c r="I103" s="142"/>
      <c r="J103" s="143">
        <f>J166</f>
        <v>0</v>
      </c>
      <c r="K103" s="139"/>
      <c r="L103" s="140"/>
      <c r="M103" s="139"/>
      <c r="N103" s="139"/>
      <c r="O103" s="139"/>
      <c r="P103" s="139"/>
      <c r="Q103" s="139"/>
      <c r="R103" s="139"/>
      <c r="S103" s="139"/>
      <c r="T103" s="139"/>
      <c r="U103" s="139"/>
      <c r="V103" s="139"/>
      <c r="W103" s="139"/>
    </row>
    <row r="104" spans="1:23" s="105" customFormat="1" ht="19.899999999999999" customHeight="1">
      <c r="A104" s="144"/>
      <c r="B104" s="145"/>
      <c r="C104" s="144"/>
      <c r="D104" s="146" t="s">
        <v>96</v>
      </c>
      <c r="E104" s="147"/>
      <c r="F104" s="147"/>
      <c r="G104" s="147"/>
      <c r="H104" s="147"/>
      <c r="I104" s="147"/>
      <c r="J104" s="148">
        <f>J167</f>
        <v>0</v>
      </c>
      <c r="K104" s="144"/>
      <c r="L104" s="145"/>
      <c r="M104" s="144"/>
      <c r="N104" s="144"/>
      <c r="O104" s="144"/>
      <c r="P104" s="144"/>
      <c r="Q104" s="144"/>
      <c r="R104" s="144"/>
      <c r="S104" s="144"/>
      <c r="T104" s="144"/>
      <c r="U104" s="144"/>
      <c r="V104" s="144"/>
      <c r="W104" s="144"/>
    </row>
    <row r="105" spans="1:23" s="105" customFormat="1" ht="19.899999999999999" customHeight="1">
      <c r="A105" s="144"/>
      <c r="B105" s="145"/>
      <c r="C105" s="144"/>
      <c r="D105" s="146" t="s">
        <v>97</v>
      </c>
      <c r="E105" s="147"/>
      <c r="F105" s="147"/>
      <c r="G105" s="147"/>
      <c r="H105" s="147"/>
      <c r="I105" s="147"/>
      <c r="J105" s="148">
        <f>J175</f>
        <v>0</v>
      </c>
      <c r="K105" s="144"/>
      <c r="L105" s="145"/>
      <c r="M105" s="144"/>
      <c r="N105" s="144"/>
      <c r="O105" s="144"/>
      <c r="P105" s="144"/>
      <c r="Q105" s="144"/>
      <c r="R105" s="144"/>
      <c r="S105" s="144"/>
      <c r="T105" s="144"/>
      <c r="U105" s="144"/>
      <c r="V105" s="144"/>
      <c r="W105" s="144"/>
    </row>
    <row r="106" spans="1:23" s="105" customFormat="1" ht="19.899999999999999" customHeight="1">
      <c r="A106" s="144"/>
      <c r="B106" s="145"/>
      <c r="C106" s="144"/>
      <c r="D106" s="146" t="s">
        <v>98</v>
      </c>
      <c r="E106" s="147"/>
      <c r="F106" s="147"/>
      <c r="G106" s="147"/>
      <c r="H106" s="147"/>
      <c r="I106" s="147"/>
      <c r="J106" s="148">
        <f>J185</f>
        <v>0</v>
      </c>
      <c r="K106" s="144"/>
      <c r="L106" s="145"/>
      <c r="M106" s="144"/>
      <c r="N106" s="144"/>
      <c r="O106" s="144"/>
      <c r="P106" s="144"/>
      <c r="Q106" s="144"/>
      <c r="R106" s="144"/>
      <c r="S106" s="144"/>
      <c r="T106" s="144"/>
      <c r="U106" s="144"/>
      <c r="V106" s="144"/>
      <c r="W106" s="144"/>
    </row>
    <row r="107" spans="1:23" s="105" customFormat="1" ht="19.899999999999999" customHeight="1">
      <c r="A107" s="144"/>
      <c r="B107" s="145"/>
      <c r="C107" s="144"/>
      <c r="D107" s="146" t="s">
        <v>99</v>
      </c>
      <c r="E107" s="147"/>
      <c r="F107" s="147"/>
      <c r="G107" s="147"/>
      <c r="H107" s="147"/>
      <c r="I107" s="147"/>
      <c r="J107" s="148">
        <f>J200</f>
        <v>0</v>
      </c>
      <c r="K107" s="144"/>
      <c r="L107" s="145"/>
      <c r="M107" s="144"/>
      <c r="N107" s="144"/>
      <c r="O107" s="144"/>
      <c r="P107" s="144"/>
      <c r="Q107" s="144"/>
      <c r="R107" s="144"/>
      <c r="S107" s="144"/>
      <c r="T107" s="144"/>
      <c r="U107" s="144"/>
      <c r="V107" s="144"/>
      <c r="W107" s="144"/>
    </row>
    <row r="108" spans="1:23" s="105" customFormat="1" ht="19.899999999999999" customHeight="1">
      <c r="A108" s="144"/>
      <c r="B108" s="145"/>
      <c r="C108" s="144"/>
      <c r="D108" s="146" t="s">
        <v>100</v>
      </c>
      <c r="E108" s="147"/>
      <c r="F108" s="147"/>
      <c r="G108" s="147"/>
      <c r="H108" s="147"/>
      <c r="I108" s="147"/>
      <c r="J108" s="148">
        <f>J203</f>
        <v>0</v>
      </c>
      <c r="K108" s="144"/>
      <c r="L108" s="145"/>
      <c r="M108" s="144"/>
      <c r="N108" s="144"/>
      <c r="O108" s="144"/>
      <c r="P108" s="144"/>
      <c r="Q108" s="144"/>
      <c r="R108" s="144"/>
      <c r="S108" s="144"/>
      <c r="T108" s="144"/>
      <c r="U108" s="144"/>
      <c r="V108" s="144"/>
      <c r="W108" s="144"/>
    </row>
    <row r="109" spans="1:23" s="105" customFormat="1" ht="19.899999999999999" customHeight="1">
      <c r="A109" s="144"/>
      <c r="B109" s="145"/>
      <c r="C109" s="144"/>
      <c r="D109" s="146" t="s">
        <v>101</v>
      </c>
      <c r="E109" s="147"/>
      <c r="F109" s="147"/>
      <c r="G109" s="147"/>
      <c r="H109" s="147"/>
      <c r="I109" s="147"/>
      <c r="J109" s="148">
        <f>J206</f>
        <v>0</v>
      </c>
      <c r="K109" s="144"/>
      <c r="L109" s="145"/>
      <c r="M109" s="144"/>
      <c r="N109" s="144"/>
      <c r="O109" s="144"/>
      <c r="P109" s="144"/>
      <c r="Q109" s="144"/>
      <c r="R109" s="144"/>
      <c r="S109" s="144"/>
      <c r="T109" s="144"/>
      <c r="U109" s="144"/>
      <c r="V109" s="144"/>
      <c r="W109" s="144"/>
    </row>
    <row r="110" spans="1:23" s="105" customFormat="1" ht="19.899999999999999" customHeight="1">
      <c r="A110" s="144"/>
      <c r="B110" s="145"/>
      <c r="C110" s="144"/>
      <c r="D110" s="146" t="s">
        <v>102</v>
      </c>
      <c r="E110" s="147"/>
      <c r="F110" s="147"/>
      <c r="G110" s="147"/>
      <c r="H110" s="147"/>
      <c r="I110" s="147"/>
      <c r="J110" s="148">
        <f>J211</f>
        <v>0</v>
      </c>
      <c r="K110" s="144"/>
      <c r="L110" s="145"/>
      <c r="M110" s="144"/>
      <c r="N110" s="144"/>
      <c r="O110" s="144"/>
      <c r="P110" s="144"/>
      <c r="Q110" s="144"/>
      <c r="R110" s="144"/>
      <c r="S110" s="144"/>
      <c r="T110" s="144"/>
      <c r="U110" s="144"/>
      <c r="V110" s="144"/>
      <c r="W110" s="144"/>
    </row>
    <row r="111" spans="1:23" s="105" customFormat="1" ht="19.899999999999999" customHeight="1">
      <c r="A111" s="144"/>
      <c r="B111" s="145"/>
      <c r="C111" s="144"/>
      <c r="D111" s="146" t="s">
        <v>103</v>
      </c>
      <c r="E111" s="147"/>
      <c r="F111" s="147"/>
      <c r="G111" s="147"/>
      <c r="H111" s="147"/>
      <c r="I111" s="147"/>
      <c r="J111" s="148">
        <f>J215</f>
        <v>0</v>
      </c>
      <c r="K111" s="144"/>
      <c r="L111" s="145"/>
      <c r="M111" s="144"/>
      <c r="N111" s="144"/>
      <c r="O111" s="144"/>
      <c r="P111" s="144"/>
      <c r="Q111" s="144"/>
      <c r="R111" s="144"/>
      <c r="S111" s="144"/>
      <c r="T111" s="144"/>
      <c r="U111" s="144"/>
      <c r="V111" s="144"/>
      <c r="W111" s="144"/>
    </row>
    <row r="112" spans="1:23" s="105" customFormat="1" ht="19.899999999999999" customHeight="1">
      <c r="A112" s="144"/>
      <c r="B112" s="145"/>
      <c r="C112" s="144"/>
      <c r="D112" s="146" t="s">
        <v>104</v>
      </c>
      <c r="E112" s="147"/>
      <c r="F112" s="147"/>
      <c r="G112" s="147"/>
      <c r="H112" s="147"/>
      <c r="I112" s="147"/>
      <c r="J112" s="148">
        <f>J218</f>
        <v>0</v>
      </c>
      <c r="K112" s="144"/>
      <c r="L112" s="145"/>
      <c r="M112" s="144"/>
      <c r="N112" s="144"/>
      <c r="O112" s="144"/>
      <c r="P112" s="144"/>
      <c r="Q112" s="144"/>
      <c r="R112" s="144"/>
      <c r="S112" s="144"/>
      <c r="T112" s="144"/>
      <c r="U112" s="144"/>
      <c r="V112" s="144"/>
      <c r="W112" s="144"/>
    </row>
    <row r="113" spans="1:23" s="104" customFormat="1" ht="24.95" customHeight="1">
      <c r="A113" s="139"/>
      <c r="B113" s="140"/>
      <c r="C113" s="139"/>
      <c r="D113" s="141" t="s">
        <v>105</v>
      </c>
      <c r="E113" s="142"/>
      <c r="F113" s="142"/>
      <c r="G113" s="142"/>
      <c r="H113" s="142"/>
      <c r="I113" s="142"/>
      <c r="J113" s="143">
        <f>J221</f>
        <v>0</v>
      </c>
      <c r="K113" s="139"/>
      <c r="L113" s="140"/>
      <c r="M113" s="139"/>
      <c r="N113" s="139"/>
      <c r="O113" s="139"/>
      <c r="P113" s="139"/>
      <c r="Q113" s="139"/>
      <c r="R113" s="139"/>
      <c r="S113" s="139"/>
      <c r="T113" s="139"/>
      <c r="U113" s="139"/>
      <c r="V113" s="139"/>
      <c r="W113" s="139"/>
    </row>
    <row r="114" spans="1:23" s="105" customFormat="1" ht="19.899999999999999" customHeight="1">
      <c r="A114" s="144"/>
      <c r="B114" s="145"/>
      <c r="C114" s="144"/>
      <c r="D114" s="146" t="s">
        <v>106</v>
      </c>
      <c r="E114" s="147"/>
      <c r="F114" s="147"/>
      <c r="G114" s="147"/>
      <c r="H114" s="147"/>
      <c r="I114" s="147"/>
      <c r="J114" s="148">
        <f>J222</f>
        <v>0</v>
      </c>
      <c r="K114" s="144"/>
      <c r="L114" s="145"/>
      <c r="M114" s="144"/>
      <c r="N114" s="144"/>
      <c r="O114" s="144"/>
      <c r="P114" s="144"/>
      <c r="Q114" s="144"/>
      <c r="R114" s="144"/>
      <c r="S114" s="144"/>
      <c r="T114" s="144"/>
      <c r="U114" s="144"/>
      <c r="V114" s="144"/>
      <c r="W114" s="144"/>
    </row>
    <row r="115" spans="1:23" s="105" customFormat="1" ht="19.899999999999999" customHeight="1">
      <c r="A115" s="144"/>
      <c r="B115" s="145"/>
      <c r="C115" s="144"/>
      <c r="D115" s="146" t="s">
        <v>107</v>
      </c>
      <c r="E115" s="147"/>
      <c r="F115" s="147"/>
      <c r="G115" s="147"/>
      <c r="H115" s="147"/>
      <c r="I115" s="147"/>
      <c r="J115" s="148">
        <f>J224</f>
        <v>0</v>
      </c>
      <c r="K115" s="144"/>
      <c r="L115" s="145"/>
      <c r="M115" s="144"/>
      <c r="N115" s="144"/>
      <c r="O115" s="144"/>
      <c r="P115" s="144"/>
      <c r="Q115" s="144"/>
      <c r="R115" s="144"/>
      <c r="S115" s="144"/>
      <c r="T115" s="144"/>
      <c r="U115" s="144"/>
      <c r="V115" s="144"/>
      <c r="W115" s="144"/>
    </row>
    <row r="116" spans="1:23" s="27" customFormat="1" ht="21.75" customHeight="1">
      <c r="A116" s="115"/>
      <c r="B116" s="44"/>
      <c r="C116" s="115"/>
      <c r="D116" s="115"/>
      <c r="E116" s="115"/>
      <c r="F116" s="115"/>
      <c r="G116" s="115"/>
      <c r="H116" s="115"/>
      <c r="I116" s="115"/>
      <c r="J116" s="115"/>
      <c r="K116" s="115"/>
      <c r="L116" s="44"/>
      <c r="M116" s="115"/>
      <c r="N116" s="115"/>
      <c r="O116" s="115"/>
      <c r="P116" s="115"/>
      <c r="Q116" s="115"/>
      <c r="R116" s="115"/>
      <c r="S116" s="115"/>
      <c r="T116" s="115"/>
      <c r="U116" s="115"/>
      <c r="V116" s="115"/>
      <c r="W116" s="115"/>
    </row>
    <row r="117" spans="1:23" s="27" customFormat="1" ht="6.95" customHeight="1">
      <c r="A117" s="115"/>
      <c r="B117" s="58"/>
      <c r="C117" s="59"/>
      <c r="D117" s="59"/>
      <c r="E117" s="59"/>
      <c r="F117" s="59"/>
      <c r="G117" s="59"/>
      <c r="H117" s="59"/>
      <c r="I117" s="59"/>
      <c r="J117" s="59"/>
      <c r="K117" s="59"/>
      <c r="L117" s="44"/>
      <c r="M117" s="115"/>
      <c r="N117" s="115"/>
      <c r="O117" s="115"/>
      <c r="P117" s="115"/>
      <c r="Q117" s="115"/>
      <c r="R117" s="115"/>
      <c r="S117" s="115"/>
      <c r="T117" s="115"/>
      <c r="U117" s="115"/>
      <c r="V117" s="115"/>
      <c r="W117" s="115"/>
    </row>
    <row r="118" spans="1:23">
      <c r="A118" s="29"/>
      <c r="B118" s="29"/>
      <c r="C118" s="29"/>
      <c r="D118" s="29"/>
      <c r="E118" s="29"/>
      <c r="F118" s="29"/>
      <c r="G118" s="29"/>
      <c r="H118" s="29"/>
      <c r="I118" s="29"/>
      <c r="J118" s="29"/>
      <c r="K118" s="29"/>
      <c r="L118" s="29"/>
      <c r="M118" s="29"/>
      <c r="N118" s="29"/>
      <c r="O118" s="29"/>
      <c r="P118" s="29"/>
      <c r="Q118" s="29"/>
      <c r="R118" s="29"/>
      <c r="S118" s="29"/>
      <c r="T118" s="29"/>
      <c r="U118" s="29"/>
      <c r="V118" s="29"/>
      <c r="W118" s="29"/>
    </row>
    <row r="119" spans="1:23">
      <c r="A119" s="29"/>
      <c r="B119" s="29"/>
      <c r="C119" s="29"/>
      <c r="D119" s="29"/>
      <c r="E119" s="29"/>
      <c r="F119" s="29"/>
      <c r="G119" s="29"/>
      <c r="H119" s="29"/>
      <c r="I119" s="29"/>
      <c r="J119" s="29"/>
      <c r="K119" s="29"/>
      <c r="L119" s="29"/>
      <c r="M119" s="29"/>
      <c r="N119" s="29"/>
      <c r="O119" s="29"/>
      <c r="P119" s="29"/>
      <c r="Q119" s="29"/>
      <c r="R119" s="29"/>
      <c r="S119" s="29"/>
      <c r="T119" s="29"/>
      <c r="U119" s="29"/>
      <c r="V119" s="29"/>
      <c r="W119" s="29"/>
    </row>
    <row r="120" spans="1:23">
      <c r="A120" s="29"/>
      <c r="B120" s="29"/>
      <c r="C120" s="29"/>
      <c r="D120" s="29"/>
      <c r="E120" s="29"/>
      <c r="F120" s="29"/>
      <c r="G120" s="29"/>
      <c r="H120" s="29"/>
      <c r="I120" s="29"/>
      <c r="J120" s="29"/>
      <c r="K120" s="29"/>
      <c r="L120" s="29"/>
      <c r="M120" s="29"/>
      <c r="N120" s="29"/>
      <c r="O120" s="29"/>
      <c r="P120" s="29"/>
      <c r="Q120" s="29"/>
      <c r="R120" s="29"/>
      <c r="S120" s="29"/>
      <c r="T120" s="29"/>
      <c r="U120" s="29"/>
      <c r="V120" s="29"/>
      <c r="W120" s="29"/>
    </row>
    <row r="121" spans="1:23" s="27" customFormat="1" ht="6.95" customHeight="1">
      <c r="A121" s="115"/>
      <c r="B121" s="60"/>
      <c r="C121" s="61"/>
      <c r="D121" s="61"/>
      <c r="E121" s="61"/>
      <c r="F121" s="61"/>
      <c r="G121" s="61"/>
      <c r="H121" s="61"/>
      <c r="I121" s="61"/>
      <c r="J121" s="61"/>
      <c r="K121" s="61"/>
      <c r="L121" s="44"/>
      <c r="M121" s="115"/>
      <c r="N121" s="115"/>
      <c r="O121" s="115"/>
      <c r="P121" s="115"/>
      <c r="Q121" s="115"/>
      <c r="R121" s="115"/>
      <c r="S121" s="115"/>
      <c r="T121" s="115"/>
      <c r="U121" s="115"/>
      <c r="V121" s="115"/>
      <c r="W121" s="115"/>
    </row>
    <row r="122" spans="1:23" s="27" customFormat="1" ht="24.95" customHeight="1">
      <c r="A122" s="115"/>
      <c r="B122" s="44"/>
      <c r="C122" s="34" t="s">
        <v>108</v>
      </c>
      <c r="D122" s="115"/>
      <c r="E122" s="115"/>
      <c r="F122" s="115"/>
      <c r="G122" s="115"/>
      <c r="H122" s="115"/>
      <c r="I122" s="115"/>
      <c r="J122" s="115"/>
      <c r="K122" s="115"/>
      <c r="L122" s="44"/>
      <c r="M122" s="115"/>
      <c r="N122" s="115"/>
      <c r="O122" s="115"/>
      <c r="P122" s="115"/>
      <c r="Q122" s="115"/>
      <c r="R122" s="115"/>
      <c r="S122" s="115"/>
      <c r="T122" s="115"/>
      <c r="U122" s="115"/>
      <c r="V122" s="115"/>
      <c r="W122" s="115"/>
    </row>
    <row r="123" spans="1:23" s="27" customFormat="1" ht="6.95" customHeight="1">
      <c r="A123" s="115"/>
      <c r="B123" s="44"/>
      <c r="C123" s="115"/>
      <c r="D123" s="115"/>
      <c r="E123" s="115"/>
      <c r="F123" s="115"/>
      <c r="G123" s="115"/>
      <c r="H123" s="115"/>
      <c r="I123" s="115"/>
      <c r="J123" s="115"/>
      <c r="K123" s="115"/>
      <c r="L123" s="44"/>
      <c r="M123" s="115"/>
      <c r="N123" s="115"/>
      <c r="O123" s="115"/>
      <c r="P123" s="115"/>
      <c r="Q123" s="115"/>
      <c r="R123" s="115"/>
      <c r="S123" s="115"/>
      <c r="T123" s="115"/>
      <c r="U123" s="115"/>
      <c r="V123" s="115"/>
      <c r="W123" s="115"/>
    </row>
    <row r="124" spans="1:23" s="27" customFormat="1" ht="12" customHeight="1">
      <c r="A124" s="115"/>
      <c r="B124" s="44"/>
      <c r="C124" s="114" t="s">
        <v>13</v>
      </c>
      <c r="D124" s="115"/>
      <c r="E124" s="115"/>
      <c r="F124" s="115"/>
      <c r="G124" s="115"/>
      <c r="H124" s="115"/>
      <c r="I124" s="115"/>
      <c r="J124" s="115"/>
      <c r="K124" s="115"/>
      <c r="L124" s="44"/>
      <c r="M124" s="115"/>
      <c r="N124" s="115"/>
      <c r="O124" s="115"/>
      <c r="P124" s="115"/>
      <c r="Q124" s="115"/>
      <c r="R124" s="115"/>
      <c r="S124" s="115"/>
      <c r="T124" s="115"/>
      <c r="U124" s="115"/>
      <c r="V124" s="115"/>
      <c r="W124" s="115"/>
    </row>
    <row r="125" spans="1:23" s="27" customFormat="1" ht="16.5" customHeight="1">
      <c r="A125" s="115"/>
      <c r="B125" s="44"/>
      <c r="C125" s="115"/>
      <c r="D125" s="115"/>
      <c r="E125" s="412" t="str">
        <f>E7</f>
        <v>Modernizace rezervační kanceláře LDA</v>
      </c>
      <c r="F125" s="413"/>
      <c r="G125" s="413"/>
      <c r="H125" s="413"/>
      <c r="I125" s="115"/>
      <c r="J125" s="115"/>
      <c r="K125" s="115"/>
      <c r="L125" s="44"/>
      <c r="M125" s="115"/>
      <c r="N125" s="115"/>
      <c r="O125" s="115"/>
      <c r="P125" s="115"/>
      <c r="Q125" s="115"/>
      <c r="R125" s="115"/>
      <c r="S125" s="115"/>
      <c r="T125" s="115"/>
      <c r="U125" s="115"/>
      <c r="V125" s="115"/>
      <c r="W125" s="115"/>
    </row>
    <row r="126" spans="1:23" s="27" customFormat="1" ht="12" customHeight="1">
      <c r="A126" s="115"/>
      <c r="B126" s="44"/>
      <c r="C126" s="114" t="s">
        <v>82</v>
      </c>
      <c r="D126" s="115"/>
      <c r="E126" s="115"/>
      <c r="F126" s="115"/>
      <c r="G126" s="115"/>
      <c r="H126" s="115"/>
      <c r="I126" s="115"/>
      <c r="J126" s="115"/>
      <c r="K126" s="115"/>
      <c r="L126" s="44"/>
      <c r="M126" s="115"/>
      <c r="N126" s="115"/>
      <c r="O126" s="115"/>
      <c r="P126" s="115"/>
      <c r="Q126" s="115"/>
      <c r="R126" s="115"/>
      <c r="S126" s="115"/>
      <c r="T126" s="115"/>
      <c r="U126" s="115"/>
      <c r="V126" s="115"/>
      <c r="W126" s="115"/>
    </row>
    <row r="127" spans="1:23" s="27" customFormat="1" ht="16.5" customHeight="1">
      <c r="A127" s="115"/>
      <c r="B127" s="44"/>
      <c r="C127" s="115"/>
      <c r="D127" s="115"/>
      <c r="E127" s="388" t="str">
        <f>E9</f>
        <v>SO 01 - Přesunutí pokladny do místosti  A201</v>
      </c>
      <c r="F127" s="411"/>
      <c r="G127" s="411"/>
      <c r="H127" s="411"/>
      <c r="I127" s="115"/>
      <c r="J127" s="115"/>
      <c r="K127" s="115"/>
      <c r="L127" s="44"/>
      <c r="M127" s="115"/>
      <c r="N127" s="115"/>
      <c r="O127" s="115"/>
      <c r="P127" s="115"/>
      <c r="Q127" s="115"/>
      <c r="R127" s="115"/>
      <c r="S127" s="115"/>
      <c r="T127" s="115"/>
      <c r="U127" s="115"/>
      <c r="V127" s="115"/>
      <c r="W127" s="115"/>
    </row>
    <row r="128" spans="1:23" s="27" customFormat="1" ht="6.95" customHeight="1">
      <c r="A128" s="115"/>
      <c r="B128" s="44"/>
      <c r="C128" s="115"/>
      <c r="D128" s="115"/>
      <c r="E128" s="115"/>
      <c r="F128" s="115"/>
      <c r="G128" s="115"/>
      <c r="H128" s="115"/>
      <c r="I128" s="115"/>
      <c r="J128" s="115"/>
      <c r="K128" s="115"/>
      <c r="L128" s="44"/>
      <c r="M128" s="115"/>
      <c r="N128" s="115"/>
      <c r="O128" s="115"/>
      <c r="P128" s="115"/>
      <c r="Q128" s="115"/>
      <c r="R128" s="115"/>
      <c r="S128" s="115"/>
      <c r="T128" s="115"/>
      <c r="U128" s="115"/>
      <c r="V128" s="115"/>
      <c r="W128" s="115"/>
    </row>
    <row r="129" spans="1:65" s="27" customFormat="1" ht="12" customHeight="1">
      <c r="A129" s="115"/>
      <c r="B129" s="44"/>
      <c r="C129" s="114" t="s">
        <v>16</v>
      </c>
      <c r="D129" s="115"/>
      <c r="E129" s="115"/>
      <c r="F129" s="40" t="str">
        <f>F12</f>
        <v>Třeboň</v>
      </c>
      <c r="G129" s="115"/>
      <c r="H129" s="115"/>
      <c r="I129" s="114" t="s">
        <v>18</v>
      </c>
      <c r="J129" s="134" t="str">
        <f>IF(J12="","",J12)</f>
        <v/>
      </c>
      <c r="K129" s="115"/>
      <c r="L129" s="44"/>
      <c r="M129" s="115"/>
      <c r="N129" s="115"/>
      <c r="O129" s="115"/>
      <c r="P129" s="115"/>
      <c r="Q129" s="115"/>
      <c r="R129" s="115"/>
      <c r="S129" s="115"/>
      <c r="T129" s="115"/>
      <c r="U129" s="115"/>
      <c r="V129" s="115"/>
      <c r="W129" s="115"/>
    </row>
    <row r="130" spans="1:65" s="27" customFormat="1" ht="6.95" customHeight="1">
      <c r="A130" s="115"/>
      <c r="B130" s="44"/>
      <c r="C130" s="115"/>
      <c r="D130" s="115"/>
      <c r="E130" s="115"/>
      <c r="F130" s="115"/>
      <c r="G130" s="115"/>
      <c r="H130" s="115"/>
      <c r="I130" s="115"/>
      <c r="J130" s="115"/>
      <c r="K130" s="115"/>
      <c r="L130" s="44"/>
      <c r="M130" s="115"/>
      <c r="N130" s="115"/>
      <c r="O130" s="115"/>
      <c r="P130" s="115"/>
      <c r="Q130" s="115"/>
      <c r="R130" s="115"/>
      <c r="S130" s="115"/>
      <c r="T130" s="115"/>
      <c r="U130" s="115"/>
      <c r="V130" s="115"/>
      <c r="W130" s="115"/>
    </row>
    <row r="131" spans="1:65" s="27" customFormat="1" ht="25.7" customHeight="1">
      <c r="A131" s="115"/>
      <c r="B131" s="44"/>
      <c r="C131" s="114" t="s">
        <v>19</v>
      </c>
      <c r="D131" s="115"/>
      <c r="E131" s="115"/>
      <c r="F131" s="40" t="str">
        <f>E15</f>
        <v>Slatinné lázně Třeboň s.r.o., Lázeňská 1001, 379 01 Třeboň</v>
      </c>
      <c r="G131" s="115"/>
      <c r="H131" s="115"/>
      <c r="I131" s="114" t="s">
        <v>24</v>
      </c>
      <c r="J131" s="135">
        <f>E21</f>
        <v>0</v>
      </c>
      <c r="K131" s="115"/>
      <c r="L131" s="44"/>
      <c r="M131" s="115"/>
      <c r="N131" s="115"/>
      <c r="O131" s="115"/>
      <c r="P131" s="115"/>
      <c r="Q131" s="115"/>
      <c r="R131" s="115"/>
      <c r="S131" s="115"/>
      <c r="T131" s="115"/>
      <c r="U131" s="115"/>
      <c r="V131" s="115"/>
      <c r="W131" s="115"/>
    </row>
    <row r="132" spans="1:65" s="27" customFormat="1" ht="25.7" customHeight="1">
      <c r="A132" s="115"/>
      <c r="B132" s="44"/>
      <c r="C132" s="114" t="s">
        <v>1221</v>
      </c>
      <c r="D132" s="115"/>
      <c r="E132" s="115"/>
      <c r="F132" s="40" t="str">
        <f>IF(E18="","",E18)</f>
        <v/>
      </c>
      <c r="G132" s="115"/>
      <c r="H132" s="115"/>
      <c r="I132" s="114" t="s">
        <v>26</v>
      </c>
      <c r="J132" s="135">
        <f>E24</f>
        <v>0</v>
      </c>
      <c r="K132" s="115"/>
      <c r="L132" s="44"/>
      <c r="M132" s="115"/>
      <c r="N132" s="115"/>
      <c r="O132" s="115"/>
      <c r="P132" s="115"/>
      <c r="Q132" s="115"/>
      <c r="R132" s="115"/>
      <c r="S132" s="115"/>
      <c r="T132" s="115"/>
      <c r="U132" s="115"/>
      <c r="V132" s="115"/>
      <c r="W132" s="115"/>
    </row>
    <row r="133" spans="1:65" s="27" customFormat="1" ht="10.35" customHeight="1">
      <c r="A133" s="115"/>
      <c r="B133" s="44"/>
      <c r="C133" s="115"/>
      <c r="D133" s="115"/>
      <c r="E133" s="115"/>
      <c r="F133" s="115"/>
      <c r="G133" s="115"/>
      <c r="H133" s="115"/>
      <c r="I133" s="115"/>
      <c r="J133" s="115"/>
      <c r="K133" s="115"/>
      <c r="L133" s="44"/>
      <c r="M133" s="115"/>
      <c r="N133" s="115"/>
      <c r="O133" s="115"/>
      <c r="P133" s="115"/>
      <c r="Q133" s="115"/>
      <c r="R133" s="115"/>
      <c r="S133" s="115"/>
      <c r="T133" s="115"/>
      <c r="U133" s="115"/>
      <c r="V133" s="115"/>
      <c r="W133" s="115"/>
    </row>
    <row r="134" spans="1:65" s="106" customFormat="1" ht="29.25" customHeight="1">
      <c r="A134" s="149"/>
      <c r="B134" s="150"/>
      <c r="C134" s="151" t="s">
        <v>109</v>
      </c>
      <c r="D134" s="152" t="s">
        <v>52</v>
      </c>
      <c r="E134" s="152" t="s">
        <v>48</v>
      </c>
      <c r="F134" s="152" t="s">
        <v>49</v>
      </c>
      <c r="G134" s="152" t="s">
        <v>110</v>
      </c>
      <c r="H134" s="152" t="s">
        <v>111</v>
      </c>
      <c r="I134" s="152" t="s">
        <v>112</v>
      </c>
      <c r="J134" s="153" t="s">
        <v>86</v>
      </c>
      <c r="K134" s="154" t="s">
        <v>113</v>
      </c>
      <c r="L134" s="150"/>
      <c r="M134" s="73" t="s">
        <v>1</v>
      </c>
      <c r="N134" s="74" t="s">
        <v>32</v>
      </c>
      <c r="O134" s="74" t="s">
        <v>114</v>
      </c>
      <c r="P134" s="74" t="s">
        <v>115</v>
      </c>
      <c r="Q134" s="74" t="s">
        <v>116</v>
      </c>
      <c r="R134" s="74" t="s">
        <v>117</v>
      </c>
      <c r="S134" s="74" t="s">
        <v>118</v>
      </c>
      <c r="T134" s="75" t="s">
        <v>119</v>
      </c>
      <c r="U134" s="149"/>
      <c r="V134" s="149"/>
      <c r="W134" s="149"/>
    </row>
    <row r="135" spans="1:65" s="27" customFormat="1" ht="22.9" customHeight="1">
      <c r="A135" s="115"/>
      <c r="B135" s="44"/>
      <c r="C135" s="79" t="s">
        <v>120</v>
      </c>
      <c r="D135" s="115"/>
      <c r="E135" s="115"/>
      <c r="F135" s="115"/>
      <c r="G135" s="115"/>
      <c r="H135" s="115"/>
      <c r="I135" s="115"/>
      <c r="J135" s="155">
        <f>BK135</f>
        <v>0</v>
      </c>
      <c r="K135" s="115"/>
      <c r="L135" s="44"/>
      <c r="M135" s="76"/>
      <c r="N135" s="68"/>
      <c r="O135" s="68"/>
      <c r="P135" s="156">
        <f>P136+P166+P221</f>
        <v>0</v>
      </c>
      <c r="Q135" s="68"/>
      <c r="R135" s="156">
        <f>R136+R166+R221</f>
        <v>0.94373940999999983</v>
      </c>
      <c r="S135" s="68"/>
      <c r="T135" s="157">
        <f>T136+T166+T221</f>
        <v>0.11672640000000001</v>
      </c>
      <c r="U135" s="115"/>
      <c r="V135" s="115"/>
      <c r="W135" s="115"/>
      <c r="AT135" s="26" t="s">
        <v>66</v>
      </c>
      <c r="AU135" s="26" t="s">
        <v>88</v>
      </c>
      <c r="BK135" s="107">
        <f>BK136+BK166+BK221</f>
        <v>0</v>
      </c>
    </row>
    <row r="136" spans="1:65" s="2" customFormat="1" ht="25.9" customHeight="1">
      <c r="A136" s="158"/>
      <c r="B136" s="159"/>
      <c r="C136" s="158"/>
      <c r="D136" s="160" t="s">
        <v>66</v>
      </c>
      <c r="E136" s="161" t="s">
        <v>121</v>
      </c>
      <c r="F136" s="161" t="s">
        <v>122</v>
      </c>
      <c r="G136" s="158"/>
      <c r="H136" s="158"/>
      <c r="I136" s="158"/>
      <c r="J136" s="162">
        <f>BK136</f>
        <v>0</v>
      </c>
      <c r="K136" s="158"/>
      <c r="L136" s="159"/>
      <c r="M136" s="163"/>
      <c r="N136" s="158"/>
      <c r="O136" s="158"/>
      <c r="P136" s="164">
        <f>P137+P141+P152+P159+P164</f>
        <v>0</v>
      </c>
      <c r="Q136" s="158"/>
      <c r="R136" s="164">
        <f>R137+R141+R152+R159+R164</f>
        <v>0.85938190999999986</v>
      </c>
      <c r="S136" s="158"/>
      <c r="T136" s="165">
        <f>T137+T141+T152+T159+T164</f>
        <v>9.17264E-2</v>
      </c>
      <c r="U136" s="158"/>
      <c r="V136" s="158"/>
      <c r="W136" s="158"/>
      <c r="AR136" s="108" t="s">
        <v>75</v>
      </c>
      <c r="AT136" s="109" t="s">
        <v>66</v>
      </c>
      <c r="AU136" s="109" t="s">
        <v>67</v>
      </c>
      <c r="AY136" s="108" t="s">
        <v>123</v>
      </c>
      <c r="BK136" s="110">
        <f>BK137+BK141+BK152+BK159+BK164</f>
        <v>0</v>
      </c>
    </row>
    <row r="137" spans="1:65" s="2" customFormat="1" ht="22.9" customHeight="1">
      <c r="A137" s="158"/>
      <c r="B137" s="159"/>
      <c r="C137" s="158"/>
      <c r="D137" s="160" t="s">
        <v>66</v>
      </c>
      <c r="E137" s="166" t="s">
        <v>124</v>
      </c>
      <c r="F137" s="166" t="s">
        <v>125</v>
      </c>
      <c r="G137" s="158"/>
      <c r="H137" s="158"/>
      <c r="I137" s="158"/>
      <c r="J137" s="167">
        <f>BK137</f>
        <v>0</v>
      </c>
      <c r="K137" s="158"/>
      <c r="L137" s="159"/>
      <c r="M137" s="163"/>
      <c r="N137" s="158"/>
      <c r="O137" s="158"/>
      <c r="P137" s="164">
        <f>SUM(P138:P140)</f>
        <v>0</v>
      </c>
      <c r="Q137" s="158"/>
      <c r="R137" s="164">
        <f>SUM(R138:R140)</f>
        <v>0.17893402999999999</v>
      </c>
      <c r="S137" s="158"/>
      <c r="T137" s="165">
        <f>SUM(T138:T140)</f>
        <v>0</v>
      </c>
      <c r="U137" s="158"/>
      <c r="V137" s="158"/>
      <c r="W137" s="158"/>
      <c r="AR137" s="108" t="s">
        <v>75</v>
      </c>
      <c r="AT137" s="109" t="s">
        <v>66</v>
      </c>
      <c r="AU137" s="109" t="s">
        <v>75</v>
      </c>
      <c r="AY137" s="108" t="s">
        <v>123</v>
      </c>
      <c r="BK137" s="110">
        <f>SUM(BK138:BK140)</f>
        <v>0</v>
      </c>
    </row>
    <row r="138" spans="1:65" s="27" customFormat="1" ht="33" customHeight="1">
      <c r="A138" s="115"/>
      <c r="B138" s="44"/>
      <c r="C138" s="184" t="s">
        <v>75</v>
      </c>
      <c r="D138" s="184" t="s">
        <v>126</v>
      </c>
      <c r="E138" s="185" t="s">
        <v>127</v>
      </c>
      <c r="F138" s="186" t="s">
        <v>128</v>
      </c>
      <c r="G138" s="187" t="s">
        <v>129</v>
      </c>
      <c r="H138" s="188">
        <v>1</v>
      </c>
      <c r="I138" s="3">
        <v>0</v>
      </c>
      <c r="J138" s="168">
        <f>ROUND(I138*H138,2)</f>
        <v>0</v>
      </c>
      <c r="K138" s="169"/>
      <c r="L138" s="44"/>
      <c r="M138" s="170" t="s">
        <v>1</v>
      </c>
      <c r="N138" s="171" t="s">
        <v>33</v>
      </c>
      <c r="O138" s="115"/>
      <c r="P138" s="172">
        <f>O138*H138</f>
        <v>0</v>
      </c>
      <c r="Q138" s="172">
        <v>3.193E-2</v>
      </c>
      <c r="R138" s="172">
        <f>Q138*H138</f>
        <v>3.193E-2</v>
      </c>
      <c r="S138" s="172">
        <v>0</v>
      </c>
      <c r="T138" s="173">
        <f>S138*H138</f>
        <v>0</v>
      </c>
      <c r="U138" s="115"/>
      <c r="V138" s="115"/>
      <c r="W138" s="115"/>
      <c r="AR138" s="111" t="s">
        <v>130</v>
      </c>
      <c r="AT138" s="111" t="s">
        <v>126</v>
      </c>
      <c r="AU138" s="111" t="s">
        <v>77</v>
      </c>
      <c r="AY138" s="26" t="s">
        <v>123</v>
      </c>
      <c r="BE138" s="112">
        <f>IF(N138="základní",J138,0)</f>
        <v>0</v>
      </c>
      <c r="BF138" s="112">
        <f>IF(N138="snížená",J138,0)</f>
        <v>0</v>
      </c>
      <c r="BG138" s="112">
        <f>IF(N138="zákl. přenesená",J138,0)</f>
        <v>0</v>
      </c>
      <c r="BH138" s="112">
        <f>IF(N138="sníž. přenesená",J138,0)</f>
        <v>0</v>
      </c>
      <c r="BI138" s="112">
        <f>IF(N138="nulová",J138,0)</f>
        <v>0</v>
      </c>
      <c r="BJ138" s="26" t="s">
        <v>75</v>
      </c>
      <c r="BK138" s="112">
        <f>ROUND(I138*H138,2)</f>
        <v>0</v>
      </c>
      <c r="BL138" s="26" t="s">
        <v>130</v>
      </c>
      <c r="BM138" s="111" t="s">
        <v>131</v>
      </c>
    </row>
    <row r="139" spans="1:65" s="27" customFormat="1" ht="24.2" customHeight="1">
      <c r="A139" s="115"/>
      <c r="B139" s="44"/>
      <c r="C139" s="184" t="s">
        <v>77</v>
      </c>
      <c r="D139" s="184" t="s">
        <v>126</v>
      </c>
      <c r="E139" s="185" t="s">
        <v>132</v>
      </c>
      <c r="F139" s="186" t="s">
        <v>133</v>
      </c>
      <c r="G139" s="187" t="s">
        <v>134</v>
      </c>
      <c r="H139" s="188">
        <v>1.843</v>
      </c>
      <c r="I139" s="3">
        <v>0</v>
      </c>
      <c r="J139" s="168">
        <f>ROUND(I139*H139,2)</f>
        <v>0</v>
      </c>
      <c r="K139" s="169"/>
      <c r="L139" s="44"/>
      <c r="M139" s="170" t="s">
        <v>1</v>
      </c>
      <c r="N139" s="171" t="s">
        <v>33</v>
      </c>
      <c r="O139" s="115"/>
      <c r="P139" s="172">
        <f>O139*H139</f>
        <v>0</v>
      </c>
      <c r="Q139" s="172">
        <v>7.9210000000000003E-2</v>
      </c>
      <c r="R139" s="172">
        <f>Q139*H139</f>
        <v>0.14598403000000001</v>
      </c>
      <c r="S139" s="172">
        <v>0</v>
      </c>
      <c r="T139" s="173">
        <f>S139*H139</f>
        <v>0</v>
      </c>
      <c r="U139" s="115"/>
      <c r="V139" s="115"/>
      <c r="W139" s="115"/>
      <c r="AR139" s="111" t="s">
        <v>130</v>
      </c>
      <c r="AT139" s="111" t="s">
        <v>126</v>
      </c>
      <c r="AU139" s="111" t="s">
        <v>77</v>
      </c>
      <c r="AY139" s="26" t="s">
        <v>123</v>
      </c>
      <c r="BE139" s="112">
        <f>IF(N139="základní",J139,0)</f>
        <v>0</v>
      </c>
      <c r="BF139" s="112">
        <f>IF(N139="snížená",J139,0)</f>
        <v>0</v>
      </c>
      <c r="BG139" s="112">
        <f>IF(N139="zákl. přenesená",J139,0)</f>
        <v>0</v>
      </c>
      <c r="BH139" s="112">
        <f>IF(N139="sníž. přenesená",J139,0)</f>
        <v>0</v>
      </c>
      <c r="BI139" s="112">
        <f>IF(N139="nulová",J139,0)</f>
        <v>0</v>
      </c>
      <c r="BJ139" s="26" t="s">
        <v>75</v>
      </c>
      <c r="BK139" s="112">
        <f>ROUND(I139*H139,2)</f>
        <v>0</v>
      </c>
      <c r="BL139" s="26" t="s">
        <v>130</v>
      </c>
      <c r="BM139" s="111" t="s">
        <v>135</v>
      </c>
    </row>
    <row r="140" spans="1:65" s="27" customFormat="1" ht="24.2" customHeight="1">
      <c r="A140" s="115"/>
      <c r="B140" s="44"/>
      <c r="C140" s="184" t="s">
        <v>124</v>
      </c>
      <c r="D140" s="184" t="s">
        <v>126</v>
      </c>
      <c r="E140" s="185" t="s">
        <v>136</v>
      </c>
      <c r="F140" s="186" t="s">
        <v>137</v>
      </c>
      <c r="G140" s="187" t="s">
        <v>138</v>
      </c>
      <c r="H140" s="188">
        <v>5.0999999999999996</v>
      </c>
      <c r="I140" s="3">
        <v>0</v>
      </c>
      <c r="J140" s="168">
        <f>ROUND(I140*H140,2)</f>
        <v>0</v>
      </c>
      <c r="K140" s="169"/>
      <c r="L140" s="44"/>
      <c r="M140" s="170" t="s">
        <v>1</v>
      </c>
      <c r="N140" s="171" t="s">
        <v>33</v>
      </c>
      <c r="O140" s="115"/>
      <c r="P140" s="172">
        <f>O140*H140</f>
        <v>0</v>
      </c>
      <c r="Q140" s="172">
        <v>2.0000000000000001E-4</v>
      </c>
      <c r="R140" s="172">
        <f>Q140*H140</f>
        <v>1.0200000000000001E-3</v>
      </c>
      <c r="S140" s="172">
        <v>0</v>
      </c>
      <c r="T140" s="173">
        <f>S140*H140</f>
        <v>0</v>
      </c>
      <c r="U140" s="115"/>
      <c r="V140" s="115"/>
      <c r="W140" s="115"/>
      <c r="AR140" s="111" t="s">
        <v>130</v>
      </c>
      <c r="AT140" s="111" t="s">
        <v>126</v>
      </c>
      <c r="AU140" s="111" t="s">
        <v>77</v>
      </c>
      <c r="AY140" s="26" t="s">
        <v>123</v>
      </c>
      <c r="BE140" s="112">
        <f>IF(N140="základní",J140,0)</f>
        <v>0</v>
      </c>
      <c r="BF140" s="112">
        <f>IF(N140="snížená",J140,0)</f>
        <v>0</v>
      </c>
      <c r="BG140" s="112">
        <f>IF(N140="zákl. přenesená",J140,0)</f>
        <v>0</v>
      </c>
      <c r="BH140" s="112">
        <f>IF(N140="sníž. přenesená",J140,0)</f>
        <v>0</v>
      </c>
      <c r="BI140" s="112">
        <f>IF(N140="nulová",J140,0)</f>
        <v>0</v>
      </c>
      <c r="BJ140" s="26" t="s">
        <v>75</v>
      </c>
      <c r="BK140" s="112">
        <f>ROUND(I140*H140,2)</f>
        <v>0</v>
      </c>
      <c r="BL140" s="26" t="s">
        <v>130</v>
      </c>
      <c r="BM140" s="111" t="s">
        <v>139</v>
      </c>
    </row>
    <row r="141" spans="1:65" s="2" customFormat="1" ht="22.9" customHeight="1">
      <c r="A141" s="158"/>
      <c r="B141" s="159"/>
      <c r="C141" s="158"/>
      <c r="D141" s="160" t="s">
        <v>66</v>
      </c>
      <c r="E141" s="166" t="s">
        <v>140</v>
      </c>
      <c r="F141" s="166" t="s">
        <v>141</v>
      </c>
      <c r="G141" s="158"/>
      <c r="H141" s="158"/>
      <c r="I141" s="158"/>
      <c r="J141" s="167">
        <f>BK141</f>
        <v>0</v>
      </c>
      <c r="K141" s="158"/>
      <c r="L141" s="159"/>
      <c r="M141" s="163"/>
      <c r="N141" s="158"/>
      <c r="O141" s="158"/>
      <c r="P141" s="164">
        <f>SUM(P142:P151)</f>
        <v>0</v>
      </c>
      <c r="Q141" s="158"/>
      <c r="R141" s="164">
        <f>SUM(R142:R151)</f>
        <v>0.66800627999999984</v>
      </c>
      <c r="S141" s="158"/>
      <c r="T141" s="165">
        <f>SUM(T142:T151)</f>
        <v>9.2639999999999997E-4</v>
      </c>
      <c r="U141" s="158"/>
      <c r="V141" s="158"/>
      <c r="W141" s="158"/>
      <c r="AR141" s="108" t="s">
        <v>75</v>
      </c>
      <c r="AT141" s="109" t="s">
        <v>66</v>
      </c>
      <c r="AU141" s="109" t="s">
        <v>75</v>
      </c>
      <c r="AY141" s="108" t="s">
        <v>123</v>
      </c>
      <c r="BK141" s="110">
        <f>SUM(BK142:BK151)</f>
        <v>0</v>
      </c>
    </row>
    <row r="142" spans="1:65" s="27" customFormat="1" ht="21.75" customHeight="1">
      <c r="A142" s="115"/>
      <c r="B142" s="44"/>
      <c r="C142" s="184" t="s">
        <v>130</v>
      </c>
      <c r="D142" s="184" t="s">
        <v>126</v>
      </c>
      <c r="E142" s="185" t="s">
        <v>142</v>
      </c>
      <c r="F142" s="186" t="s">
        <v>143</v>
      </c>
      <c r="G142" s="187" t="s">
        <v>134</v>
      </c>
      <c r="H142" s="188">
        <v>3.6859999999999999</v>
      </c>
      <c r="I142" s="3">
        <v>0</v>
      </c>
      <c r="J142" s="168">
        <f t="shared" ref="J142:J151" si="0">ROUND(I142*H142,2)</f>
        <v>0</v>
      </c>
      <c r="K142" s="169"/>
      <c r="L142" s="44"/>
      <c r="M142" s="170" t="s">
        <v>1</v>
      </c>
      <c r="N142" s="171" t="s">
        <v>33</v>
      </c>
      <c r="O142" s="115"/>
      <c r="P142" s="172">
        <f t="shared" ref="P142:P151" si="1">O142*H142</f>
        <v>0</v>
      </c>
      <c r="Q142" s="172">
        <v>4.3800000000000002E-3</v>
      </c>
      <c r="R142" s="172">
        <f t="shared" ref="R142:R151" si="2">Q142*H142</f>
        <v>1.6144680000000002E-2</v>
      </c>
      <c r="S142" s="172">
        <v>0</v>
      </c>
      <c r="T142" s="173">
        <f t="shared" ref="T142:T151" si="3">S142*H142</f>
        <v>0</v>
      </c>
      <c r="U142" s="115"/>
      <c r="V142" s="115"/>
      <c r="W142" s="115"/>
      <c r="AR142" s="111" t="s">
        <v>130</v>
      </c>
      <c r="AT142" s="111" t="s">
        <v>126</v>
      </c>
      <c r="AU142" s="111" t="s">
        <v>77</v>
      </c>
      <c r="AY142" s="26" t="s">
        <v>123</v>
      </c>
      <c r="BE142" s="112">
        <f t="shared" ref="BE142:BE151" si="4">IF(N142="základní",J142,0)</f>
        <v>0</v>
      </c>
      <c r="BF142" s="112">
        <f t="shared" ref="BF142:BF151" si="5">IF(N142="snížená",J142,0)</f>
        <v>0</v>
      </c>
      <c r="BG142" s="112">
        <f t="shared" ref="BG142:BG151" si="6">IF(N142="zákl. přenesená",J142,0)</f>
        <v>0</v>
      </c>
      <c r="BH142" s="112">
        <f t="shared" ref="BH142:BH151" si="7">IF(N142="sníž. přenesená",J142,0)</f>
        <v>0</v>
      </c>
      <c r="BI142" s="112">
        <f t="shared" ref="BI142:BI151" si="8">IF(N142="nulová",J142,0)</f>
        <v>0</v>
      </c>
      <c r="BJ142" s="26" t="s">
        <v>75</v>
      </c>
      <c r="BK142" s="112">
        <f t="shared" ref="BK142:BK151" si="9">ROUND(I142*H142,2)</f>
        <v>0</v>
      </c>
      <c r="BL142" s="26" t="s">
        <v>130</v>
      </c>
      <c r="BM142" s="111" t="s">
        <v>144</v>
      </c>
    </row>
    <row r="143" spans="1:65" s="27" customFormat="1" ht="16.5" customHeight="1">
      <c r="A143" s="115"/>
      <c r="B143" s="44"/>
      <c r="C143" s="184" t="s">
        <v>145</v>
      </c>
      <c r="D143" s="184" t="s">
        <v>126</v>
      </c>
      <c r="E143" s="185" t="s">
        <v>146</v>
      </c>
      <c r="F143" s="186" t="s">
        <v>147</v>
      </c>
      <c r="G143" s="187" t="s">
        <v>134</v>
      </c>
      <c r="H143" s="188">
        <v>3.6859999999999999</v>
      </c>
      <c r="I143" s="3">
        <v>0</v>
      </c>
      <c r="J143" s="168">
        <f t="shared" si="0"/>
        <v>0</v>
      </c>
      <c r="K143" s="169"/>
      <c r="L143" s="44"/>
      <c r="M143" s="170" t="s">
        <v>1</v>
      </c>
      <c r="N143" s="171" t="s">
        <v>33</v>
      </c>
      <c r="O143" s="115"/>
      <c r="P143" s="172">
        <f t="shared" si="1"/>
        <v>0</v>
      </c>
      <c r="Q143" s="172">
        <v>4.0000000000000001E-3</v>
      </c>
      <c r="R143" s="172">
        <f t="shared" si="2"/>
        <v>1.4744E-2</v>
      </c>
      <c r="S143" s="172">
        <v>0</v>
      </c>
      <c r="T143" s="173">
        <f t="shared" si="3"/>
        <v>0</v>
      </c>
      <c r="U143" s="115"/>
      <c r="V143" s="115"/>
      <c r="W143" s="115"/>
      <c r="AR143" s="111" t="s">
        <v>130</v>
      </c>
      <c r="AT143" s="111" t="s">
        <v>126</v>
      </c>
      <c r="AU143" s="111" t="s">
        <v>77</v>
      </c>
      <c r="AY143" s="26" t="s">
        <v>123</v>
      </c>
      <c r="BE143" s="112">
        <f t="shared" si="4"/>
        <v>0</v>
      </c>
      <c r="BF143" s="112">
        <f t="shared" si="5"/>
        <v>0</v>
      </c>
      <c r="BG143" s="112">
        <f t="shared" si="6"/>
        <v>0</v>
      </c>
      <c r="BH143" s="112">
        <f t="shared" si="7"/>
        <v>0</v>
      </c>
      <c r="BI143" s="112">
        <f t="shared" si="8"/>
        <v>0</v>
      </c>
      <c r="BJ143" s="26" t="s">
        <v>75</v>
      </c>
      <c r="BK143" s="112">
        <f t="shared" si="9"/>
        <v>0</v>
      </c>
      <c r="BL143" s="26" t="s">
        <v>130</v>
      </c>
      <c r="BM143" s="111" t="s">
        <v>148</v>
      </c>
    </row>
    <row r="144" spans="1:65" s="27" customFormat="1" ht="24.2" customHeight="1">
      <c r="A144" s="115"/>
      <c r="B144" s="44"/>
      <c r="C144" s="184" t="s">
        <v>140</v>
      </c>
      <c r="D144" s="184" t="s">
        <v>126</v>
      </c>
      <c r="E144" s="185" t="s">
        <v>149</v>
      </c>
      <c r="F144" s="186" t="s">
        <v>150</v>
      </c>
      <c r="G144" s="187" t="s">
        <v>134</v>
      </c>
      <c r="H144" s="188">
        <v>1</v>
      </c>
      <c r="I144" s="3">
        <v>0</v>
      </c>
      <c r="J144" s="168">
        <f t="shared" si="0"/>
        <v>0</v>
      </c>
      <c r="K144" s="169"/>
      <c r="L144" s="44"/>
      <c r="M144" s="170" t="s">
        <v>1</v>
      </c>
      <c r="N144" s="171" t="s">
        <v>33</v>
      </c>
      <c r="O144" s="115"/>
      <c r="P144" s="172">
        <f t="shared" si="1"/>
        <v>0</v>
      </c>
      <c r="Q144" s="172">
        <v>4.3830000000000001E-2</v>
      </c>
      <c r="R144" s="172">
        <f t="shared" si="2"/>
        <v>4.3830000000000001E-2</v>
      </c>
      <c r="S144" s="172">
        <v>0</v>
      </c>
      <c r="T144" s="173">
        <f t="shared" si="3"/>
        <v>0</v>
      </c>
      <c r="U144" s="115"/>
      <c r="V144" s="115"/>
      <c r="W144" s="115"/>
      <c r="AR144" s="111" t="s">
        <v>130</v>
      </c>
      <c r="AT144" s="111" t="s">
        <v>126</v>
      </c>
      <c r="AU144" s="111" t="s">
        <v>77</v>
      </c>
      <c r="AY144" s="26" t="s">
        <v>123</v>
      </c>
      <c r="BE144" s="112">
        <f t="shared" si="4"/>
        <v>0</v>
      </c>
      <c r="BF144" s="112">
        <f t="shared" si="5"/>
        <v>0</v>
      </c>
      <c r="BG144" s="112">
        <f t="shared" si="6"/>
        <v>0</v>
      </c>
      <c r="BH144" s="112">
        <f t="shared" si="7"/>
        <v>0</v>
      </c>
      <c r="BI144" s="112">
        <f t="shared" si="8"/>
        <v>0</v>
      </c>
      <c r="BJ144" s="26" t="s">
        <v>75</v>
      </c>
      <c r="BK144" s="112">
        <f t="shared" si="9"/>
        <v>0</v>
      </c>
      <c r="BL144" s="26" t="s">
        <v>130</v>
      </c>
      <c r="BM144" s="111" t="s">
        <v>151</v>
      </c>
    </row>
    <row r="145" spans="1:65" s="27" customFormat="1" ht="24.2" customHeight="1">
      <c r="A145" s="115"/>
      <c r="B145" s="44"/>
      <c r="C145" s="184" t="s">
        <v>152</v>
      </c>
      <c r="D145" s="184" t="s">
        <v>126</v>
      </c>
      <c r="E145" s="185" t="s">
        <v>153</v>
      </c>
      <c r="F145" s="186" t="s">
        <v>154</v>
      </c>
      <c r="G145" s="187" t="s">
        <v>129</v>
      </c>
      <c r="H145" s="188">
        <v>6</v>
      </c>
      <c r="I145" s="3">
        <v>0</v>
      </c>
      <c r="J145" s="168">
        <f t="shared" si="0"/>
        <v>0</v>
      </c>
      <c r="K145" s="169"/>
      <c r="L145" s="44"/>
      <c r="M145" s="170" t="s">
        <v>1</v>
      </c>
      <c r="N145" s="171" t="s">
        <v>33</v>
      </c>
      <c r="O145" s="115"/>
      <c r="P145" s="172">
        <f t="shared" si="1"/>
        <v>0</v>
      </c>
      <c r="Q145" s="172">
        <v>4.3799999999999999E-2</v>
      </c>
      <c r="R145" s="172">
        <f t="shared" si="2"/>
        <v>0.26279999999999998</v>
      </c>
      <c r="S145" s="172">
        <v>0</v>
      </c>
      <c r="T145" s="173">
        <f t="shared" si="3"/>
        <v>0</v>
      </c>
      <c r="U145" s="115"/>
      <c r="V145" s="115"/>
      <c r="W145" s="115"/>
      <c r="AR145" s="111" t="s">
        <v>130</v>
      </c>
      <c r="AT145" s="111" t="s">
        <v>126</v>
      </c>
      <c r="AU145" s="111" t="s">
        <v>77</v>
      </c>
      <c r="AY145" s="26" t="s">
        <v>123</v>
      </c>
      <c r="BE145" s="112">
        <f t="shared" si="4"/>
        <v>0</v>
      </c>
      <c r="BF145" s="112">
        <f t="shared" si="5"/>
        <v>0</v>
      </c>
      <c r="BG145" s="112">
        <f t="shared" si="6"/>
        <v>0</v>
      </c>
      <c r="BH145" s="112">
        <f t="shared" si="7"/>
        <v>0</v>
      </c>
      <c r="BI145" s="112">
        <f t="shared" si="8"/>
        <v>0</v>
      </c>
      <c r="BJ145" s="26" t="s">
        <v>75</v>
      </c>
      <c r="BK145" s="112">
        <f t="shared" si="9"/>
        <v>0</v>
      </c>
      <c r="BL145" s="26" t="s">
        <v>130</v>
      </c>
      <c r="BM145" s="111" t="s">
        <v>155</v>
      </c>
    </row>
    <row r="146" spans="1:65" s="27" customFormat="1" ht="24.2" customHeight="1">
      <c r="A146" s="115"/>
      <c r="B146" s="44"/>
      <c r="C146" s="184" t="s">
        <v>156</v>
      </c>
      <c r="D146" s="184" t="s">
        <v>126</v>
      </c>
      <c r="E146" s="185" t="s">
        <v>157</v>
      </c>
      <c r="F146" s="186" t="s">
        <v>158</v>
      </c>
      <c r="G146" s="187" t="s">
        <v>134</v>
      </c>
      <c r="H146" s="188">
        <v>1.5</v>
      </c>
      <c r="I146" s="3">
        <v>0</v>
      </c>
      <c r="J146" s="168">
        <f t="shared" si="0"/>
        <v>0</v>
      </c>
      <c r="K146" s="169"/>
      <c r="L146" s="44"/>
      <c r="M146" s="170" t="s">
        <v>1</v>
      </c>
      <c r="N146" s="171" t="s">
        <v>33</v>
      </c>
      <c r="O146" s="115"/>
      <c r="P146" s="172">
        <f t="shared" si="1"/>
        <v>0</v>
      </c>
      <c r="Q146" s="172">
        <v>3.4680000000000002E-2</v>
      </c>
      <c r="R146" s="172">
        <f t="shared" si="2"/>
        <v>5.2020000000000004E-2</v>
      </c>
      <c r="S146" s="172">
        <v>0</v>
      </c>
      <c r="T146" s="173">
        <f t="shared" si="3"/>
        <v>0</v>
      </c>
      <c r="U146" s="115"/>
      <c r="V146" s="115"/>
      <c r="W146" s="115"/>
      <c r="AR146" s="111" t="s">
        <v>130</v>
      </c>
      <c r="AT146" s="111" t="s">
        <v>126</v>
      </c>
      <c r="AU146" s="111" t="s">
        <v>77</v>
      </c>
      <c r="AY146" s="26" t="s">
        <v>123</v>
      </c>
      <c r="BE146" s="112">
        <f t="shared" si="4"/>
        <v>0</v>
      </c>
      <c r="BF146" s="112">
        <f t="shared" si="5"/>
        <v>0</v>
      </c>
      <c r="BG146" s="112">
        <f t="shared" si="6"/>
        <v>0</v>
      </c>
      <c r="BH146" s="112">
        <f t="shared" si="7"/>
        <v>0</v>
      </c>
      <c r="BI146" s="112">
        <f t="shared" si="8"/>
        <v>0</v>
      </c>
      <c r="BJ146" s="26" t="s">
        <v>75</v>
      </c>
      <c r="BK146" s="112">
        <f t="shared" si="9"/>
        <v>0</v>
      </c>
      <c r="BL146" s="26" t="s">
        <v>130</v>
      </c>
      <c r="BM146" s="111" t="s">
        <v>159</v>
      </c>
    </row>
    <row r="147" spans="1:65" s="27" customFormat="1" ht="16.5" customHeight="1">
      <c r="A147" s="115"/>
      <c r="B147" s="44"/>
      <c r="C147" s="184" t="s">
        <v>160</v>
      </c>
      <c r="D147" s="184" t="s">
        <v>126</v>
      </c>
      <c r="E147" s="185" t="s">
        <v>161</v>
      </c>
      <c r="F147" s="186" t="s">
        <v>162</v>
      </c>
      <c r="G147" s="187" t="s">
        <v>134</v>
      </c>
      <c r="H147" s="188">
        <v>13.44</v>
      </c>
      <c r="I147" s="3">
        <v>0</v>
      </c>
      <c r="J147" s="168">
        <f t="shared" si="0"/>
        <v>0</v>
      </c>
      <c r="K147" s="169"/>
      <c r="L147" s="44"/>
      <c r="M147" s="170" t="s">
        <v>1</v>
      </c>
      <c r="N147" s="171" t="s">
        <v>33</v>
      </c>
      <c r="O147" s="115"/>
      <c r="P147" s="172">
        <f t="shared" si="1"/>
        <v>0</v>
      </c>
      <c r="Q147" s="172">
        <v>9.8999999999999999E-4</v>
      </c>
      <c r="R147" s="172">
        <f t="shared" si="2"/>
        <v>1.3305599999999999E-2</v>
      </c>
      <c r="S147" s="172">
        <v>6.0000000000000002E-5</v>
      </c>
      <c r="T147" s="173">
        <f t="shared" si="3"/>
        <v>8.0639999999999998E-4</v>
      </c>
      <c r="U147" s="115"/>
      <c r="V147" s="115"/>
      <c r="W147" s="115"/>
      <c r="AR147" s="111" t="s">
        <v>130</v>
      </c>
      <c r="AT147" s="111" t="s">
        <v>126</v>
      </c>
      <c r="AU147" s="111" t="s">
        <v>77</v>
      </c>
      <c r="AY147" s="26" t="s">
        <v>123</v>
      </c>
      <c r="BE147" s="112">
        <f t="shared" si="4"/>
        <v>0</v>
      </c>
      <c r="BF147" s="112">
        <f t="shared" si="5"/>
        <v>0</v>
      </c>
      <c r="BG147" s="112">
        <f t="shared" si="6"/>
        <v>0</v>
      </c>
      <c r="BH147" s="112">
        <f t="shared" si="7"/>
        <v>0</v>
      </c>
      <c r="BI147" s="112">
        <f t="shared" si="8"/>
        <v>0</v>
      </c>
      <c r="BJ147" s="26" t="s">
        <v>75</v>
      </c>
      <c r="BK147" s="112">
        <f t="shared" si="9"/>
        <v>0</v>
      </c>
      <c r="BL147" s="26" t="s">
        <v>130</v>
      </c>
      <c r="BM147" s="111" t="s">
        <v>163</v>
      </c>
    </row>
    <row r="148" spans="1:65" s="27" customFormat="1" ht="16.5" customHeight="1">
      <c r="A148" s="115"/>
      <c r="B148" s="44"/>
      <c r="C148" s="184" t="s">
        <v>164</v>
      </c>
      <c r="D148" s="184" t="s">
        <v>126</v>
      </c>
      <c r="E148" s="185" t="s">
        <v>165</v>
      </c>
      <c r="F148" s="186" t="s">
        <v>166</v>
      </c>
      <c r="G148" s="187" t="s">
        <v>134</v>
      </c>
      <c r="H148" s="188">
        <v>2</v>
      </c>
      <c r="I148" s="3">
        <v>0</v>
      </c>
      <c r="J148" s="168">
        <f t="shared" si="0"/>
        <v>0</v>
      </c>
      <c r="K148" s="169"/>
      <c r="L148" s="44"/>
      <c r="M148" s="170" t="s">
        <v>1</v>
      </c>
      <c r="N148" s="171" t="s">
        <v>33</v>
      </c>
      <c r="O148" s="115"/>
      <c r="P148" s="172">
        <f t="shared" si="1"/>
        <v>0</v>
      </c>
      <c r="Q148" s="172">
        <v>1.0399999999999999E-3</v>
      </c>
      <c r="R148" s="172">
        <f t="shared" si="2"/>
        <v>2.0799999999999998E-3</v>
      </c>
      <c r="S148" s="172">
        <v>6.0000000000000002E-5</v>
      </c>
      <c r="T148" s="173">
        <f t="shared" si="3"/>
        <v>1.2E-4</v>
      </c>
      <c r="U148" s="115"/>
      <c r="V148" s="115"/>
      <c r="W148" s="115"/>
      <c r="AR148" s="111" t="s">
        <v>130</v>
      </c>
      <c r="AT148" s="111" t="s">
        <v>126</v>
      </c>
      <c r="AU148" s="111" t="s">
        <v>77</v>
      </c>
      <c r="AY148" s="26" t="s">
        <v>123</v>
      </c>
      <c r="BE148" s="112">
        <f t="shared" si="4"/>
        <v>0</v>
      </c>
      <c r="BF148" s="112">
        <f t="shared" si="5"/>
        <v>0</v>
      </c>
      <c r="BG148" s="112">
        <f t="shared" si="6"/>
        <v>0</v>
      </c>
      <c r="BH148" s="112">
        <f t="shared" si="7"/>
        <v>0</v>
      </c>
      <c r="BI148" s="112">
        <f t="shared" si="8"/>
        <v>0</v>
      </c>
      <c r="BJ148" s="26" t="s">
        <v>75</v>
      </c>
      <c r="BK148" s="112">
        <f t="shared" si="9"/>
        <v>0</v>
      </c>
      <c r="BL148" s="26" t="s">
        <v>130</v>
      </c>
      <c r="BM148" s="111" t="s">
        <v>167</v>
      </c>
    </row>
    <row r="149" spans="1:65" s="27" customFormat="1" ht="24.2" customHeight="1">
      <c r="A149" s="115"/>
      <c r="B149" s="44"/>
      <c r="C149" s="184" t="s">
        <v>168</v>
      </c>
      <c r="D149" s="184" t="s">
        <v>126</v>
      </c>
      <c r="E149" s="185" t="s">
        <v>169</v>
      </c>
      <c r="F149" s="186" t="s">
        <v>170</v>
      </c>
      <c r="G149" s="187" t="s">
        <v>171</v>
      </c>
      <c r="H149" s="188">
        <v>0.1</v>
      </c>
      <c r="I149" s="3">
        <v>0</v>
      </c>
      <c r="J149" s="168">
        <f t="shared" si="0"/>
        <v>0</v>
      </c>
      <c r="K149" s="169"/>
      <c r="L149" s="44"/>
      <c r="M149" s="170" t="s">
        <v>1</v>
      </c>
      <c r="N149" s="171" t="s">
        <v>33</v>
      </c>
      <c r="O149" s="115"/>
      <c r="P149" s="172">
        <f t="shared" si="1"/>
        <v>0</v>
      </c>
      <c r="Q149" s="172">
        <v>2.3010199999999998</v>
      </c>
      <c r="R149" s="172">
        <f t="shared" si="2"/>
        <v>0.230102</v>
      </c>
      <c r="S149" s="172">
        <v>0</v>
      </c>
      <c r="T149" s="173">
        <f t="shared" si="3"/>
        <v>0</v>
      </c>
      <c r="U149" s="115"/>
      <c r="V149" s="115"/>
      <c r="W149" s="115"/>
      <c r="AR149" s="111" t="s">
        <v>130</v>
      </c>
      <c r="AT149" s="111" t="s">
        <v>126</v>
      </c>
      <c r="AU149" s="111" t="s">
        <v>77</v>
      </c>
      <c r="AY149" s="26" t="s">
        <v>123</v>
      </c>
      <c r="BE149" s="112">
        <f t="shared" si="4"/>
        <v>0</v>
      </c>
      <c r="BF149" s="112">
        <f t="shared" si="5"/>
        <v>0</v>
      </c>
      <c r="BG149" s="112">
        <f t="shared" si="6"/>
        <v>0</v>
      </c>
      <c r="BH149" s="112">
        <f t="shared" si="7"/>
        <v>0</v>
      </c>
      <c r="BI149" s="112">
        <f t="shared" si="8"/>
        <v>0</v>
      </c>
      <c r="BJ149" s="26" t="s">
        <v>75</v>
      </c>
      <c r="BK149" s="112">
        <f t="shared" si="9"/>
        <v>0</v>
      </c>
      <c r="BL149" s="26" t="s">
        <v>130</v>
      </c>
      <c r="BM149" s="111" t="s">
        <v>172</v>
      </c>
    </row>
    <row r="150" spans="1:65" s="27" customFormat="1" ht="24.2" customHeight="1">
      <c r="A150" s="115"/>
      <c r="B150" s="44"/>
      <c r="C150" s="184" t="s">
        <v>7</v>
      </c>
      <c r="D150" s="184" t="s">
        <v>126</v>
      </c>
      <c r="E150" s="185" t="s">
        <v>173</v>
      </c>
      <c r="F150" s="186" t="s">
        <v>174</v>
      </c>
      <c r="G150" s="187" t="s">
        <v>129</v>
      </c>
      <c r="H150" s="188">
        <v>1</v>
      </c>
      <c r="I150" s="3">
        <v>0</v>
      </c>
      <c r="J150" s="168">
        <f t="shared" si="0"/>
        <v>0</v>
      </c>
      <c r="K150" s="169"/>
      <c r="L150" s="44"/>
      <c r="M150" s="170" t="s">
        <v>1</v>
      </c>
      <c r="N150" s="171" t="s">
        <v>33</v>
      </c>
      <c r="O150" s="115"/>
      <c r="P150" s="172">
        <f t="shared" si="1"/>
        <v>0</v>
      </c>
      <c r="Q150" s="172">
        <v>1.7770000000000001E-2</v>
      </c>
      <c r="R150" s="172">
        <f t="shared" si="2"/>
        <v>1.7770000000000001E-2</v>
      </c>
      <c r="S150" s="172">
        <v>0</v>
      </c>
      <c r="T150" s="173">
        <f t="shared" si="3"/>
        <v>0</v>
      </c>
      <c r="U150" s="115"/>
      <c r="V150" s="115"/>
      <c r="W150" s="115"/>
      <c r="AR150" s="111" t="s">
        <v>130</v>
      </c>
      <c r="AT150" s="111" t="s">
        <v>126</v>
      </c>
      <c r="AU150" s="111" t="s">
        <v>77</v>
      </c>
      <c r="AY150" s="26" t="s">
        <v>123</v>
      </c>
      <c r="BE150" s="112">
        <f t="shared" si="4"/>
        <v>0</v>
      </c>
      <c r="BF150" s="112">
        <f t="shared" si="5"/>
        <v>0</v>
      </c>
      <c r="BG150" s="112">
        <f t="shared" si="6"/>
        <v>0</v>
      </c>
      <c r="BH150" s="112">
        <f t="shared" si="7"/>
        <v>0</v>
      </c>
      <c r="BI150" s="112">
        <f t="shared" si="8"/>
        <v>0</v>
      </c>
      <c r="BJ150" s="26" t="s">
        <v>75</v>
      </c>
      <c r="BK150" s="112">
        <f t="shared" si="9"/>
        <v>0</v>
      </c>
      <c r="BL150" s="26" t="s">
        <v>130</v>
      </c>
      <c r="BM150" s="111" t="s">
        <v>175</v>
      </c>
    </row>
    <row r="151" spans="1:65" s="27" customFormat="1" ht="24.2" customHeight="1">
      <c r="A151" s="115"/>
      <c r="B151" s="44"/>
      <c r="C151" s="189" t="s">
        <v>176</v>
      </c>
      <c r="D151" s="189" t="s">
        <v>177</v>
      </c>
      <c r="E151" s="190" t="s">
        <v>178</v>
      </c>
      <c r="F151" s="191" t="s">
        <v>179</v>
      </c>
      <c r="G151" s="192" t="s">
        <v>129</v>
      </c>
      <c r="H151" s="193">
        <v>1</v>
      </c>
      <c r="I151" s="4">
        <v>0</v>
      </c>
      <c r="J151" s="174">
        <f t="shared" si="0"/>
        <v>0</v>
      </c>
      <c r="K151" s="175"/>
      <c r="L151" s="176"/>
      <c r="M151" s="177" t="s">
        <v>1</v>
      </c>
      <c r="N151" s="178" t="s">
        <v>33</v>
      </c>
      <c r="O151" s="115"/>
      <c r="P151" s="172">
        <f t="shared" si="1"/>
        <v>0</v>
      </c>
      <c r="Q151" s="172">
        <v>1.521E-2</v>
      </c>
      <c r="R151" s="172">
        <f t="shared" si="2"/>
        <v>1.521E-2</v>
      </c>
      <c r="S151" s="172">
        <v>0</v>
      </c>
      <c r="T151" s="173">
        <f t="shared" si="3"/>
        <v>0</v>
      </c>
      <c r="U151" s="115"/>
      <c r="V151" s="115"/>
      <c r="W151" s="115"/>
      <c r="AR151" s="111" t="s">
        <v>156</v>
      </c>
      <c r="AT151" s="111" t="s">
        <v>177</v>
      </c>
      <c r="AU151" s="111" t="s">
        <v>77</v>
      </c>
      <c r="AY151" s="26" t="s">
        <v>123</v>
      </c>
      <c r="BE151" s="112">
        <f t="shared" si="4"/>
        <v>0</v>
      </c>
      <c r="BF151" s="112">
        <f t="shared" si="5"/>
        <v>0</v>
      </c>
      <c r="BG151" s="112">
        <f t="shared" si="6"/>
        <v>0</v>
      </c>
      <c r="BH151" s="112">
        <f t="shared" si="7"/>
        <v>0</v>
      </c>
      <c r="BI151" s="112">
        <f t="shared" si="8"/>
        <v>0</v>
      </c>
      <c r="BJ151" s="26" t="s">
        <v>75</v>
      </c>
      <c r="BK151" s="112">
        <f t="shared" si="9"/>
        <v>0</v>
      </c>
      <c r="BL151" s="26" t="s">
        <v>130</v>
      </c>
      <c r="BM151" s="111" t="s">
        <v>180</v>
      </c>
    </row>
    <row r="152" spans="1:65" s="2" customFormat="1" ht="22.9" customHeight="1">
      <c r="A152" s="158"/>
      <c r="B152" s="159"/>
      <c r="C152" s="158"/>
      <c r="D152" s="160" t="s">
        <v>66</v>
      </c>
      <c r="E152" s="166" t="s">
        <v>160</v>
      </c>
      <c r="F152" s="166" t="s">
        <v>181</v>
      </c>
      <c r="G152" s="158"/>
      <c r="H152" s="158"/>
      <c r="I152" s="158"/>
      <c r="J152" s="167">
        <f>BK152</f>
        <v>0</v>
      </c>
      <c r="K152" s="158"/>
      <c r="L152" s="159"/>
      <c r="M152" s="163"/>
      <c r="N152" s="158"/>
      <c r="O152" s="158"/>
      <c r="P152" s="164">
        <f>SUM(P153:P158)</f>
        <v>0</v>
      </c>
      <c r="Q152" s="158"/>
      <c r="R152" s="164">
        <f>SUM(R153:R158)</f>
        <v>1.2441600000000001E-2</v>
      </c>
      <c r="S152" s="158"/>
      <c r="T152" s="165">
        <f>SUM(T153:T158)</f>
        <v>9.0800000000000006E-2</v>
      </c>
      <c r="U152" s="158"/>
      <c r="V152" s="158"/>
      <c r="W152" s="158"/>
      <c r="AR152" s="108" t="s">
        <v>75</v>
      </c>
      <c r="AT152" s="109" t="s">
        <v>66</v>
      </c>
      <c r="AU152" s="109" t="s">
        <v>75</v>
      </c>
      <c r="AY152" s="108" t="s">
        <v>123</v>
      </c>
      <c r="BK152" s="110">
        <f>SUM(BK153:BK158)</f>
        <v>0</v>
      </c>
    </row>
    <row r="153" spans="1:65" s="27" customFormat="1" ht="24.2" customHeight="1">
      <c r="A153" s="115"/>
      <c r="B153" s="44"/>
      <c r="C153" s="184" t="s">
        <v>182</v>
      </c>
      <c r="D153" s="184" t="s">
        <v>126</v>
      </c>
      <c r="E153" s="185" t="s">
        <v>183</v>
      </c>
      <c r="F153" s="186" t="s">
        <v>184</v>
      </c>
      <c r="G153" s="187" t="s">
        <v>134</v>
      </c>
      <c r="H153" s="188">
        <v>13.44</v>
      </c>
      <c r="I153" s="3">
        <v>0</v>
      </c>
      <c r="J153" s="168">
        <f t="shared" ref="J153:J158" si="10">ROUND(I153*H153,2)</f>
        <v>0</v>
      </c>
      <c r="K153" s="169"/>
      <c r="L153" s="44"/>
      <c r="M153" s="170" t="s">
        <v>1</v>
      </c>
      <c r="N153" s="171" t="s">
        <v>33</v>
      </c>
      <c r="O153" s="115"/>
      <c r="P153" s="172">
        <f t="shared" ref="P153:P158" si="11">O153*H153</f>
        <v>0</v>
      </c>
      <c r="Q153" s="172">
        <v>4.0000000000000003E-5</v>
      </c>
      <c r="R153" s="172">
        <f t="shared" ref="R153:R158" si="12">Q153*H153</f>
        <v>5.3760000000000006E-4</v>
      </c>
      <c r="S153" s="172">
        <v>0</v>
      </c>
      <c r="T153" s="173">
        <f t="shared" ref="T153:T158" si="13">S153*H153</f>
        <v>0</v>
      </c>
      <c r="U153" s="115"/>
      <c r="V153" s="115"/>
      <c r="W153" s="115"/>
      <c r="AR153" s="111" t="s">
        <v>130</v>
      </c>
      <c r="AT153" s="111" t="s">
        <v>126</v>
      </c>
      <c r="AU153" s="111" t="s">
        <v>77</v>
      </c>
      <c r="AY153" s="26" t="s">
        <v>123</v>
      </c>
      <c r="BE153" s="112">
        <f t="shared" ref="BE153:BE158" si="14">IF(N153="základní",J153,0)</f>
        <v>0</v>
      </c>
      <c r="BF153" s="112">
        <f t="shared" ref="BF153:BF158" si="15">IF(N153="snížená",J153,0)</f>
        <v>0</v>
      </c>
      <c r="BG153" s="112">
        <f t="shared" ref="BG153:BG158" si="16">IF(N153="zákl. přenesená",J153,0)</f>
        <v>0</v>
      </c>
      <c r="BH153" s="112">
        <f t="shared" ref="BH153:BH158" si="17">IF(N153="sníž. přenesená",J153,0)</f>
        <v>0</v>
      </c>
      <c r="BI153" s="112">
        <f t="shared" ref="BI153:BI158" si="18">IF(N153="nulová",J153,0)</f>
        <v>0</v>
      </c>
      <c r="BJ153" s="26" t="s">
        <v>75</v>
      </c>
      <c r="BK153" s="112">
        <f t="shared" ref="BK153:BK158" si="19">ROUND(I153*H153,2)</f>
        <v>0</v>
      </c>
      <c r="BL153" s="26" t="s">
        <v>130</v>
      </c>
      <c r="BM153" s="111" t="s">
        <v>185</v>
      </c>
    </row>
    <row r="154" spans="1:65" s="27" customFormat="1" ht="24.2" customHeight="1">
      <c r="A154" s="115"/>
      <c r="B154" s="44"/>
      <c r="C154" s="184" t="s">
        <v>186</v>
      </c>
      <c r="D154" s="184" t="s">
        <v>126</v>
      </c>
      <c r="E154" s="185" t="s">
        <v>187</v>
      </c>
      <c r="F154" s="186" t="s">
        <v>188</v>
      </c>
      <c r="G154" s="187" t="s">
        <v>129</v>
      </c>
      <c r="H154" s="188">
        <v>1</v>
      </c>
      <c r="I154" s="3">
        <v>0</v>
      </c>
      <c r="J154" s="168">
        <f t="shared" si="10"/>
        <v>0</v>
      </c>
      <c r="K154" s="169"/>
      <c r="L154" s="44"/>
      <c r="M154" s="170" t="s">
        <v>1</v>
      </c>
      <c r="N154" s="171" t="s">
        <v>33</v>
      </c>
      <c r="O154" s="115"/>
      <c r="P154" s="172">
        <f t="shared" si="11"/>
        <v>0</v>
      </c>
      <c r="Q154" s="172">
        <v>1.17E-2</v>
      </c>
      <c r="R154" s="172">
        <f t="shared" si="12"/>
        <v>1.17E-2</v>
      </c>
      <c r="S154" s="172">
        <v>0</v>
      </c>
      <c r="T154" s="173">
        <f t="shared" si="13"/>
        <v>0</v>
      </c>
      <c r="U154" s="115"/>
      <c r="V154" s="115"/>
      <c r="W154" s="115"/>
      <c r="AR154" s="111" t="s">
        <v>130</v>
      </c>
      <c r="AT154" s="111" t="s">
        <v>126</v>
      </c>
      <c r="AU154" s="111" t="s">
        <v>77</v>
      </c>
      <c r="AY154" s="26" t="s">
        <v>123</v>
      </c>
      <c r="BE154" s="112">
        <f t="shared" si="14"/>
        <v>0</v>
      </c>
      <c r="BF154" s="112">
        <f t="shared" si="15"/>
        <v>0</v>
      </c>
      <c r="BG154" s="112">
        <f t="shared" si="16"/>
        <v>0</v>
      </c>
      <c r="BH154" s="112">
        <f t="shared" si="17"/>
        <v>0</v>
      </c>
      <c r="BI154" s="112">
        <f t="shared" si="18"/>
        <v>0</v>
      </c>
      <c r="BJ154" s="26" t="s">
        <v>75</v>
      </c>
      <c r="BK154" s="112">
        <f t="shared" si="19"/>
        <v>0</v>
      </c>
      <c r="BL154" s="26" t="s">
        <v>130</v>
      </c>
      <c r="BM154" s="111" t="s">
        <v>189</v>
      </c>
    </row>
    <row r="155" spans="1:65" s="27" customFormat="1" ht="21.75" customHeight="1">
      <c r="A155" s="115"/>
      <c r="B155" s="44"/>
      <c r="C155" s="189" t="s">
        <v>190</v>
      </c>
      <c r="D155" s="189" t="s">
        <v>177</v>
      </c>
      <c r="E155" s="190" t="s">
        <v>191</v>
      </c>
      <c r="F155" s="191" t="s">
        <v>192</v>
      </c>
      <c r="G155" s="192" t="s">
        <v>129</v>
      </c>
      <c r="H155" s="193">
        <v>1</v>
      </c>
      <c r="I155" s="4">
        <v>0</v>
      </c>
      <c r="J155" s="174">
        <f t="shared" si="10"/>
        <v>0</v>
      </c>
      <c r="K155" s="175"/>
      <c r="L155" s="176"/>
      <c r="M155" s="177" t="s">
        <v>1</v>
      </c>
      <c r="N155" s="178" t="s">
        <v>33</v>
      </c>
      <c r="O155" s="115"/>
      <c r="P155" s="172">
        <f t="shared" si="11"/>
        <v>0</v>
      </c>
      <c r="Q155" s="172">
        <v>0</v>
      </c>
      <c r="R155" s="172">
        <f t="shared" si="12"/>
        <v>0</v>
      </c>
      <c r="S155" s="172">
        <v>0</v>
      </c>
      <c r="T155" s="173">
        <f t="shared" si="13"/>
        <v>0</v>
      </c>
      <c r="U155" s="115"/>
      <c r="V155" s="115"/>
      <c r="W155" s="115"/>
      <c r="AR155" s="111" t="s">
        <v>156</v>
      </c>
      <c r="AT155" s="111" t="s">
        <v>177</v>
      </c>
      <c r="AU155" s="111" t="s">
        <v>77</v>
      </c>
      <c r="AY155" s="26" t="s">
        <v>123</v>
      </c>
      <c r="BE155" s="112">
        <f t="shared" si="14"/>
        <v>0</v>
      </c>
      <c r="BF155" s="112">
        <f t="shared" si="15"/>
        <v>0</v>
      </c>
      <c r="BG155" s="112">
        <f t="shared" si="16"/>
        <v>0</v>
      </c>
      <c r="BH155" s="112">
        <f t="shared" si="17"/>
        <v>0</v>
      </c>
      <c r="BI155" s="112">
        <f t="shared" si="18"/>
        <v>0</v>
      </c>
      <c r="BJ155" s="26" t="s">
        <v>75</v>
      </c>
      <c r="BK155" s="112">
        <f t="shared" si="19"/>
        <v>0</v>
      </c>
      <c r="BL155" s="26" t="s">
        <v>130</v>
      </c>
      <c r="BM155" s="111" t="s">
        <v>193</v>
      </c>
    </row>
    <row r="156" spans="1:65" s="27" customFormat="1" ht="24.2" customHeight="1">
      <c r="A156" s="115"/>
      <c r="B156" s="44"/>
      <c r="C156" s="184" t="s">
        <v>194</v>
      </c>
      <c r="D156" s="184" t="s">
        <v>126</v>
      </c>
      <c r="E156" s="185" t="s">
        <v>195</v>
      </c>
      <c r="F156" s="186" t="s">
        <v>196</v>
      </c>
      <c r="G156" s="187" t="s">
        <v>129</v>
      </c>
      <c r="H156" s="188">
        <v>1</v>
      </c>
      <c r="I156" s="3">
        <v>0</v>
      </c>
      <c r="J156" s="168">
        <f t="shared" si="10"/>
        <v>0</v>
      </c>
      <c r="K156" s="169"/>
      <c r="L156" s="44"/>
      <c r="M156" s="170" t="s">
        <v>1</v>
      </c>
      <c r="N156" s="171" t="s">
        <v>33</v>
      </c>
      <c r="O156" s="115"/>
      <c r="P156" s="172">
        <f t="shared" si="11"/>
        <v>0</v>
      </c>
      <c r="Q156" s="172">
        <v>0</v>
      </c>
      <c r="R156" s="172">
        <f t="shared" si="12"/>
        <v>0</v>
      </c>
      <c r="S156" s="172">
        <v>5.8999999999999997E-2</v>
      </c>
      <c r="T156" s="173">
        <f t="shared" si="13"/>
        <v>5.8999999999999997E-2</v>
      </c>
      <c r="U156" s="115"/>
      <c r="V156" s="115"/>
      <c r="W156" s="115"/>
      <c r="AR156" s="111" t="s">
        <v>130</v>
      </c>
      <c r="AT156" s="111" t="s">
        <v>126</v>
      </c>
      <c r="AU156" s="111" t="s">
        <v>77</v>
      </c>
      <c r="AY156" s="26" t="s">
        <v>123</v>
      </c>
      <c r="BE156" s="112">
        <f t="shared" si="14"/>
        <v>0</v>
      </c>
      <c r="BF156" s="112">
        <f t="shared" si="15"/>
        <v>0</v>
      </c>
      <c r="BG156" s="112">
        <f t="shared" si="16"/>
        <v>0</v>
      </c>
      <c r="BH156" s="112">
        <f t="shared" si="17"/>
        <v>0</v>
      </c>
      <c r="BI156" s="112">
        <f t="shared" si="18"/>
        <v>0</v>
      </c>
      <c r="BJ156" s="26" t="s">
        <v>75</v>
      </c>
      <c r="BK156" s="112">
        <f t="shared" si="19"/>
        <v>0</v>
      </c>
      <c r="BL156" s="26" t="s">
        <v>130</v>
      </c>
      <c r="BM156" s="111" t="s">
        <v>197</v>
      </c>
    </row>
    <row r="157" spans="1:65" s="27" customFormat="1" ht="24.2" customHeight="1">
      <c r="A157" s="115"/>
      <c r="B157" s="44"/>
      <c r="C157" s="184" t="s">
        <v>198</v>
      </c>
      <c r="D157" s="184" t="s">
        <v>126</v>
      </c>
      <c r="E157" s="185" t="s">
        <v>199</v>
      </c>
      <c r="F157" s="186" t="s">
        <v>200</v>
      </c>
      <c r="G157" s="187" t="s">
        <v>138</v>
      </c>
      <c r="H157" s="188">
        <v>1.35</v>
      </c>
      <c r="I157" s="3">
        <v>0</v>
      </c>
      <c r="J157" s="168">
        <f t="shared" si="10"/>
        <v>0</v>
      </c>
      <c r="K157" s="169"/>
      <c r="L157" s="44"/>
      <c r="M157" s="170" t="s">
        <v>1</v>
      </c>
      <c r="N157" s="171" t="s">
        <v>33</v>
      </c>
      <c r="O157" s="115"/>
      <c r="P157" s="172">
        <f t="shared" si="11"/>
        <v>0</v>
      </c>
      <c r="Q157" s="172">
        <v>0</v>
      </c>
      <c r="R157" s="172">
        <f t="shared" si="12"/>
        <v>0</v>
      </c>
      <c r="S157" s="172">
        <v>1.6E-2</v>
      </c>
      <c r="T157" s="173">
        <f t="shared" si="13"/>
        <v>2.1600000000000001E-2</v>
      </c>
      <c r="U157" s="115"/>
      <c r="V157" s="115"/>
      <c r="W157" s="115"/>
      <c r="AR157" s="111" t="s">
        <v>130</v>
      </c>
      <c r="AT157" s="111" t="s">
        <v>126</v>
      </c>
      <c r="AU157" s="111" t="s">
        <v>77</v>
      </c>
      <c r="AY157" s="26" t="s">
        <v>123</v>
      </c>
      <c r="BE157" s="112">
        <f t="shared" si="14"/>
        <v>0</v>
      </c>
      <c r="BF157" s="112">
        <f t="shared" si="15"/>
        <v>0</v>
      </c>
      <c r="BG157" s="112">
        <f t="shared" si="16"/>
        <v>0</v>
      </c>
      <c r="BH157" s="112">
        <f t="shared" si="17"/>
        <v>0</v>
      </c>
      <c r="BI157" s="112">
        <f t="shared" si="18"/>
        <v>0</v>
      </c>
      <c r="BJ157" s="26" t="s">
        <v>75</v>
      </c>
      <c r="BK157" s="112">
        <f t="shared" si="19"/>
        <v>0</v>
      </c>
      <c r="BL157" s="26" t="s">
        <v>130</v>
      </c>
      <c r="BM157" s="111" t="s">
        <v>201</v>
      </c>
    </row>
    <row r="158" spans="1:65" s="27" customFormat="1" ht="24.2" customHeight="1">
      <c r="A158" s="115"/>
      <c r="B158" s="44"/>
      <c r="C158" s="184" t="s">
        <v>202</v>
      </c>
      <c r="D158" s="184" t="s">
        <v>126</v>
      </c>
      <c r="E158" s="185" t="s">
        <v>203</v>
      </c>
      <c r="F158" s="186" t="s">
        <v>204</v>
      </c>
      <c r="G158" s="187" t="s">
        <v>138</v>
      </c>
      <c r="H158" s="188">
        <v>10.199999999999999</v>
      </c>
      <c r="I158" s="3">
        <v>0</v>
      </c>
      <c r="J158" s="168">
        <f t="shared" si="10"/>
        <v>0</v>
      </c>
      <c r="K158" s="169"/>
      <c r="L158" s="44"/>
      <c r="M158" s="170" t="s">
        <v>1</v>
      </c>
      <c r="N158" s="171" t="s">
        <v>33</v>
      </c>
      <c r="O158" s="115"/>
      <c r="P158" s="172">
        <f t="shared" si="11"/>
        <v>0</v>
      </c>
      <c r="Q158" s="172">
        <v>2.0000000000000002E-5</v>
      </c>
      <c r="R158" s="172">
        <f t="shared" si="12"/>
        <v>2.04E-4</v>
      </c>
      <c r="S158" s="172">
        <v>1E-3</v>
      </c>
      <c r="T158" s="173">
        <f t="shared" si="13"/>
        <v>1.0199999999999999E-2</v>
      </c>
      <c r="U158" s="115"/>
      <c r="V158" s="115"/>
      <c r="W158" s="115"/>
      <c r="AR158" s="111" t="s">
        <v>130</v>
      </c>
      <c r="AT158" s="111" t="s">
        <v>126</v>
      </c>
      <c r="AU158" s="111" t="s">
        <v>77</v>
      </c>
      <c r="AY158" s="26" t="s">
        <v>123</v>
      </c>
      <c r="BE158" s="112">
        <f t="shared" si="14"/>
        <v>0</v>
      </c>
      <c r="BF158" s="112">
        <f t="shared" si="15"/>
        <v>0</v>
      </c>
      <c r="BG158" s="112">
        <f t="shared" si="16"/>
        <v>0</v>
      </c>
      <c r="BH158" s="112">
        <f t="shared" si="17"/>
        <v>0</v>
      </c>
      <c r="BI158" s="112">
        <f t="shared" si="18"/>
        <v>0</v>
      </c>
      <c r="BJ158" s="26" t="s">
        <v>75</v>
      </c>
      <c r="BK158" s="112">
        <f t="shared" si="19"/>
        <v>0</v>
      </c>
      <c r="BL158" s="26" t="s">
        <v>130</v>
      </c>
      <c r="BM158" s="111" t="s">
        <v>205</v>
      </c>
    </row>
    <row r="159" spans="1:65" s="2" customFormat="1" ht="22.9" customHeight="1">
      <c r="A159" s="158"/>
      <c r="B159" s="159"/>
      <c r="C159" s="158"/>
      <c r="D159" s="160" t="s">
        <v>66</v>
      </c>
      <c r="E159" s="166" t="s">
        <v>206</v>
      </c>
      <c r="F159" s="166" t="s">
        <v>207</v>
      </c>
      <c r="G159" s="158"/>
      <c r="H159" s="158"/>
      <c r="I159" s="158"/>
      <c r="J159" s="167">
        <f>BK159</f>
        <v>0</v>
      </c>
      <c r="K159" s="158"/>
      <c r="L159" s="159"/>
      <c r="M159" s="163"/>
      <c r="N159" s="158"/>
      <c r="O159" s="158"/>
      <c r="P159" s="164">
        <f>SUM(P160:P163)</f>
        <v>0</v>
      </c>
      <c r="Q159" s="158"/>
      <c r="R159" s="164">
        <f>SUM(R160:R163)</f>
        <v>0</v>
      </c>
      <c r="S159" s="158"/>
      <c r="T159" s="165">
        <f>SUM(T160:T163)</f>
        <v>0</v>
      </c>
      <c r="U159" s="158"/>
      <c r="V159" s="158"/>
      <c r="W159" s="158"/>
      <c r="AR159" s="108" t="s">
        <v>75</v>
      </c>
      <c r="AT159" s="109" t="s">
        <v>66</v>
      </c>
      <c r="AU159" s="109" t="s">
        <v>75</v>
      </c>
      <c r="AY159" s="108" t="s">
        <v>123</v>
      </c>
      <c r="BK159" s="110">
        <f>SUM(BK160:BK163)</f>
        <v>0</v>
      </c>
    </row>
    <row r="160" spans="1:65" s="27" customFormat="1" ht="24.2" customHeight="1">
      <c r="A160" s="115"/>
      <c r="B160" s="44"/>
      <c r="C160" s="184" t="s">
        <v>208</v>
      </c>
      <c r="D160" s="184" t="s">
        <v>126</v>
      </c>
      <c r="E160" s="185" t="s">
        <v>209</v>
      </c>
      <c r="F160" s="186" t="s">
        <v>210</v>
      </c>
      <c r="G160" s="187" t="s">
        <v>211</v>
      </c>
      <c r="H160" s="188">
        <v>0.11700000000000001</v>
      </c>
      <c r="I160" s="3">
        <v>0</v>
      </c>
      <c r="J160" s="168">
        <f>ROUND(I160*H160,2)</f>
        <v>0</v>
      </c>
      <c r="K160" s="169"/>
      <c r="L160" s="44"/>
      <c r="M160" s="170" t="s">
        <v>1</v>
      </c>
      <c r="N160" s="171" t="s">
        <v>33</v>
      </c>
      <c r="O160" s="115"/>
      <c r="P160" s="172">
        <f>O160*H160</f>
        <v>0</v>
      </c>
      <c r="Q160" s="172">
        <v>0</v>
      </c>
      <c r="R160" s="172">
        <f>Q160*H160</f>
        <v>0</v>
      </c>
      <c r="S160" s="172">
        <v>0</v>
      </c>
      <c r="T160" s="173">
        <f>S160*H160</f>
        <v>0</v>
      </c>
      <c r="U160" s="115"/>
      <c r="V160" s="115"/>
      <c r="W160" s="115"/>
      <c r="AR160" s="111" t="s">
        <v>130</v>
      </c>
      <c r="AT160" s="111" t="s">
        <v>126</v>
      </c>
      <c r="AU160" s="111" t="s">
        <v>77</v>
      </c>
      <c r="AY160" s="26" t="s">
        <v>123</v>
      </c>
      <c r="BE160" s="112">
        <f>IF(N160="základní",J160,0)</f>
        <v>0</v>
      </c>
      <c r="BF160" s="112">
        <f>IF(N160="snížená",J160,0)</f>
        <v>0</v>
      </c>
      <c r="BG160" s="112">
        <f>IF(N160="zákl. přenesená",J160,0)</f>
        <v>0</v>
      </c>
      <c r="BH160" s="112">
        <f>IF(N160="sníž. přenesená",J160,0)</f>
        <v>0</v>
      </c>
      <c r="BI160" s="112">
        <f>IF(N160="nulová",J160,0)</f>
        <v>0</v>
      </c>
      <c r="BJ160" s="26" t="s">
        <v>75</v>
      </c>
      <c r="BK160" s="112">
        <f>ROUND(I160*H160,2)</f>
        <v>0</v>
      </c>
      <c r="BL160" s="26" t="s">
        <v>130</v>
      </c>
      <c r="BM160" s="111" t="s">
        <v>212</v>
      </c>
    </row>
    <row r="161" spans="1:65" s="27" customFormat="1" ht="24.2" customHeight="1">
      <c r="A161" s="115"/>
      <c r="B161" s="44"/>
      <c r="C161" s="184" t="s">
        <v>6</v>
      </c>
      <c r="D161" s="184" t="s">
        <v>126</v>
      </c>
      <c r="E161" s="185" t="s">
        <v>213</v>
      </c>
      <c r="F161" s="186" t="s">
        <v>214</v>
      </c>
      <c r="G161" s="187" t="s">
        <v>211</v>
      </c>
      <c r="H161" s="188">
        <v>0.11700000000000001</v>
      </c>
      <c r="I161" s="3">
        <v>0</v>
      </c>
      <c r="J161" s="168">
        <f>ROUND(I161*H161,2)</f>
        <v>0</v>
      </c>
      <c r="K161" s="169"/>
      <c r="L161" s="44"/>
      <c r="M161" s="170" t="s">
        <v>1</v>
      </c>
      <c r="N161" s="171" t="s">
        <v>33</v>
      </c>
      <c r="O161" s="115"/>
      <c r="P161" s="172">
        <f>O161*H161</f>
        <v>0</v>
      </c>
      <c r="Q161" s="172">
        <v>0</v>
      </c>
      <c r="R161" s="172">
        <f>Q161*H161</f>
        <v>0</v>
      </c>
      <c r="S161" s="172">
        <v>0</v>
      </c>
      <c r="T161" s="173">
        <f>S161*H161</f>
        <v>0</v>
      </c>
      <c r="U161" s="115"/>
      <c r="V161" s="115"/>
      <c r="W161" s="115"/>
      <c r="AR161" s="111" t="s">
        <v>130</v>
      </c>
      <c r="AT161" s="111" t="s">
        <v>126</v>
      </c>
      <c r="AU161" s="111" t="s">
        <v>77</v>
      </c>
      <c r="AY161" s="26" t="s">
        <v>123</v>
      </c>
      <c r="BE161" s="112">
        <f>IF(N161="základní",J161,0)</f>
        <v>0</v>
      </c>
      <c r="BF161" s="112">
        <f>IF(N161="snížená",J161,0)</f>
        <v>0</v>
      </c>
      <c r="BG161" s="112">
        <f>IF(N161="zákl. přenesená",J161,0)</f>
        <v>0</v>
      </c>
      <c r="BH161" s="112">
        <f>IF(N161="sníž. přenesená",J161,0)</f>
        <v>0</v>
      </c>
      <c r="BI161" s="112">
        <f>IF(N161="nulová",J161,0)</f>
        <v>0</v>
      </c>
      <c r="BJ161" s="26" t="s">
        <v>75</v>
      </c>
      <c r="BK161" s="112">
        <f>ROUND(I161*H161,2)</f>
        <v>0</v>
      </c>
      <c r="BL161" s="26" t="s">
        <v>130</v>
      </c>
      <c r="BM161" s="111" t="s">
        <v>215</v>
      </c>
    </row>
    <row r="162" spans="1:65" s="27" customFormat="1" ht="24.2" customHeight="1">
      <c r="A162" s="115"/>
      <c r="B162" s="44"/>
      <c r="C162" s="184" t="s">
        <v>216</v>
      </c>
      <c r="D162" s="184" t="s">
        <v>126</v>
      </c>
      <c r="E162" s="185" t="s">
        <v>217</v>
      </c>
      <c r="F162" s="186" t="s">
        <v>218</v>
      </c>
      <c r="G162" s="187" t="s">
        <v>211</v>
      </c>
      <c r="H162" s="188">
        <v>3.51</v>
      </c>
      <c r="I162" s="3">
        <v>0</v>
      </c>
      <c r="J162" s="168">
        <f>ROUND(I162*H162,2)</f>
        <v>0</v>
      </c>
      <c r="K162" s="169"/>
      <c r="L162" s="44"/>
      <c r="M162" s="170" t="s">
        <v>1</v>
      </c>
      <c r="N162" s="171" t="s">
        <v>33</v>
      </c>
      <c r="O162" s="115"/>
      <c r="P162" s="172">
        <f>O162*H162</f>
        <v>0</v>
      </c>
      <c r="Q162" s="172">
        <v>0</v>
      </c>
      <c r="R162" s="172">
        <f>Q162*H162</f>
        <v>0</v>
      </c>
      <c r="S162" s="172">
        <v>0</v>
      </c>
      <c r="T162" s="173">
        <f>S162*H162</f>
        <v>0</v>
      </c>
      <c r="U162" s="115"/>
      <c r="V162" s="115"/>
      <c r="W162" s="115"/>
      <c r="AR162" s="111" t="s">
        <v>130</v>
      </c>
      <c r="AT162" s="111" t="s">
        <v>126</v>
      </c>
      <c r="AU162" s="111" t="s">
        <v>77</v>
      </c>
      <c r="AY162" s="26" t="s">
        <v>123</v>
      </c>
      <c r="BE162" s="112">
        <f>IF(N162="základní",J162,0)</f>
        <v>0</v>
      </c>
      <c r="BF162" s="112">
        <f>IF(N162="snížená",J162,0)</f>
        <v>0</v>
      </c>
      <c r="BG162" s="112">
        <f>IF(N162="zákl. přenesená",J162,0)</f>
        <v>0</v>
      </c>
      <c r="BH162" s="112">
        <f>IF(N162="sníž. přenesená",J162,0)</f>
        <v>0</v>
      </c>
      <c r="BI162" s="112">
        <f>IF(N162="nulová",J162,0)</f>
        <v>0</v>
      </c>
      <c r="BJ162" s="26" t="s">
        <v>75</v>
      </c>
      <c r="BK162" s="112">
        <f>ROUND(I162*H162,2)</f>
        <v>0</v>
      </c>
      <c r="BL162" s="26" t="s">
        <v>130</v>
      </c>
      <c r="BM162" s="111" t="s">
        <v>219</v>
      </c>
    </row>
    <row r="163" spans="1:65" s="27" customFormat="1" ht="49.15" customHeight="1">
      <c r="A163" s="115"/>
      <c r="B163" s="44"/>
      <c r="C163" s="184" t="s">
        <v>220</v>
      </c>
      <c r="D163" s="184" t="s">
        <v>126</v>
      </c>
      <c r="E163" s="185" t="s">
        <v>221</v>
      </c>
      <c r="F163" s="186" t="s">
        <v>222</v>
      </c>
      <c r="G163" s="187" t="s">
        <v>211</v>
      </c>
      <c r="H163" s="188">
        <v>2.1999999999999999E-2</v>
      </c>
      <c r="I163" s="3">
        <v>0</v>
      </c>
      <c r="J163" s="168">
        <f>ROUND(I163*H163,2)</f>
        <v>0</v>
      </c>
      <c r="K163" s="169"/>
      <c r="L163" s="44"/>
      <c r="M163" s="170" t="s">
        <v>1</v>
      </c>
      <c r="N163" s="171" t="s">
        <v>33</v>
      </c>
      <c r="O163" s="115"/>
      <c r="P163" s="172">
        <f>O163*H163</f>
        <v>0</v>
      </c>
      <c r="Q163" s="172">
        <v>0</v>
      </c>
      <c r="R163" s="172">
        <f>Q163*H163</f>
        <v>0</v>
      </c>
      <c r="S163" s="172">
        <v>0</v>
      </c>
      <c r="T163" s="173">
        <f>S163*H163</f>
        <v>0</v>
      </c>
      <c r="U163" s="115"/>
      <c r="V163" s="115"/>
      <c r="W163" s="115"/>
      <c r="AR163" s="111" t="s">
        <v>130</v>
      </c>
      <c r="AT163" s="111" t="s">
        <v>126</v>
      </c>
      <c r="AU163" s="111" t="s">
        <v>77</v>
      </c>
      <c r="AY163" s="26" t="s">
        <v>123</v>
      </c>
      <c r="BE163" s="112">
        <f>IF(N163="základní",J163,0)</f>
        <v>0</v>
      </c>
      <c r="BF163" s="112">
        <f>IF(N163="snížená",J163,0)</f>
        <v>0</v>
      </c>
      <c r="BG163" s="112">
        <f>IF(N163="zákl. přenesená",J163,0)</f>
        <v>0</v>
      </c>
      <c r="BH163" s="112">
        <f>IF(N163="sníž. přenesená",J163,0)</f>
        <v>0</v>
      </c>
      <c r="BI163" s="112">
        <f>IF(N163="nulová",J163,0)</f>
        <v>0</v>
      </c>
      <c r="BJ163" s="26" t="s">
        <v>75</v>
      </c>
      <c r="BK163" s="112">
        <f>ROUND(I163*H163,2)</f>
        <v>0</v>
      </c>
      <c r="BL163" s="26" t="s">
        <v>130</v>
      </c>
      <c r="BM163" s="111" t="s">
        <v>223</v>
      </c>
    </row>
    <row r="164" spans="1:65" s="2" customFormat="1" ht="22.9" customHeight="1">
      <c r="A164" s="158"/>
      <c r="B164" s="159"/>
      <c r="C164" s="158"/>
      <c r="D164" s="160" t="s">
        <v>66</v>
      </c>
      <c r="E164" s="166" t="s">
        <v>224</v>
      </c>
      <c r="F164" s="166" t="s">
        <v>225</v>
      </c>
      <c r="G164" s="158"/>
      <c r="H164" s="158"/>
      <c r="I164" s="158"/>
      <c r="J164" s="167">
        <f>BK164</f>
        <v>0</v>
      </c>
      <c r="K164" s="158"/>
      <c r="L164" s="159"/>
      <c r="M164" s="163"/>
      <c r="N164" s="158"/>
      <c r="O164" s="158"/>
      <c r="P164" s="164">
        <f>P165</f>
        <v>0</v>
      </c>
      <c r="Q164" s="158"/>
      <c r="R164" s="164">
        <f>R165</f>
        <v>0</v>
      </c>
      <c r="S164" s="158"/>
      <c r="T164" s="165">
        <f>T165</f>
        <v>0</v>
      </c>
      <c r="U164" s="158"/>
      <c r="V164" s="158"/>
      <c r="W164" s="158"/>
      <c r="AR164" s="108" t="s">
        <v>75</v>
      </c>
      <c r="AT164" s="109" t="s">
        <v>66</v>
      </c>
      <c r="AU164" s="109" t="s">
        <v>75</v>
      </c>
      <c r="AY164" s="108" t="s">
        <v>123</v>
      </c>
      <c r="BK164" s="110">
        <f>BK165</f>
        <v>0</v>
      </c>
    </row>
    <row r="165" spans="1:65" s="27" customFormat="1" ht="21.75" customHeight="1">
      <c r="A165" s="115"/>
      <c r="B165" s="44"/>
      <c r="C165" s="184" t="s">
        <v>226</v>
      </c>
      <c r="D165" s="184" t="s">
        <v>126</v>
      </c>
      <c r="E165" s="185" t="s">
        <v>227</v>
      </c>
      <c r="F165" s="186" t="s">
        <v>228</v>
      </c>
      <c r="G165" s="187" t="s">
        <v>211</v>
      </c>
      <c r="H165" s="188">
        <v>0.85899999999999999</v>
      </c>
      <c r="I165" s="3">
        <v>0</v>
      </c>
      <c r="J165" s="168">
        <f>ROUND(I165*H165,2)</f>
        <v>0</v>
      </c>
      <c r="K165" s="169"/>
      <c r="L165" s="44"/>
      <c r="M165" s="170" t="s">
        <v>1</v>
      </c>
      <c r="N165" s="171" t="s">
        <v>33</v>
      </c>
      <c r="O165" s="115"/>
      <c r="P165" s="172">
        <f>O165*H165</f>
        <v>0</v>
      </c>
      <c r="Q165" s="172">
        <v>0</v>
      </c>
      <c r="R165" s="172">
        <f>Q165*H165</f>
        <v>0</v>
      </c>
      <c r="S165" s="172">
        <v>0</v>
      </c>
      <c r="T165" s="173">
        <f>S165*H165</f>
        <v>0</v>
      </c>
      <c r="U165" s="115"/>
      <c r="V165" s="115"/>
      <c r="W165" s="115"/>
      <c r="AR165" s="111" t="s">
        <v>130</v>
      </c>
      <c r="AT165" s="111" t="s">
        <v>126</v>
      </c>
      <c r="AU165" s="111" t="s">
        <v>77</v>
      </c>
      <c r="AY165" s="26" t="s">
        <v>123</v>
      </c>
      <c r="BE165" s="112">
        <f>IF(N165="základní",J165,0)</f>
        <v>0</v>
      </c>
      <c r="BF165" s="112">
        <f>IF(N165="snížená",J165,0)</f>
        <v>0</v>
      </c>
      <c r="BG165" s="112">
        <f>IF(N165="zákl. přenesená",J165,0)</f>
        <v>0</v>
      </c>
      <c r="BH165" s="112">
        <f>IF(N165="sníž. přenesená",J165,0)</f>
        <v>0</v>
      </c>
      <c r="BI165" s="112">
        <f>IF(N165="nulová",J165,0)</f>
        <v>0</v>
      </c>
      <c r="BJ165" s="26" t="s">
        <v>75</v>
      </c>
      <c r="BK165" s="112">
        <f>ROUND(I165*H165,2)</f>
        <v>0</v>
      </c>
      <c r="BL165" s="26" t="s">
        <v>130</v>
      </c>
      <c r="BM165" s="111" t="s">
        <v>229</v>
      </c>
    </row>
    <row r="166" spans="1:65" s="2" customFormat="1" ht="25.9" customHeight="1">
      <c r="A166" s="158"/>
      <c r="B166" s="159"/>
      <c r="C166" s="158"/>
      <c r="D166" s="160" t="s">
        <v>66</v>
      </c>
      <c r="E166" s="161" t="s">
        <v>230</v>
      </c>
      <c r="F166" s="161" t="s">
        <v>231</v>
      </c>
      <c r="G166" s="158"/>
      <c r="H166" s="158"/>
      <c r="I166" s="158"/>
      <c r="J166" s="162">
        <f>BK166</f>
        <v>0</v>
      </c>
      <c r="K166" s="158"/>
      <c r="L166" s="159"/>
      <c r="M166" s="163"/>
      <c r="N166" s="158"/>
      <c r="O166" s="158"/>
      <c r="P166" s="164">
        <f>P167+P175+P185+P200+P203+P206+P211+P215+P218</f>
        <v>0</v>
      </c>
      <c r="Q166" s="158"/>
      <c r="R166" s="164">
        <f>R167+R175+R185+R200+R203+R206+R211+R215+R218</f>
        <v>8.4357500000000002E-2</v>
      </c>
      <c r="S166" s="158"/>
      <c r="T166" s="165">
        <f>T167+T175+T185+T200+T203+T206+T211+T215+T218</f>
        <v>2.5000000000000001E-2</v>
      </c>
      <c r="U166" s="158"/>
      <c r="V166" s="158"/>
      <c r="W166" s="158"/>
      <c r="AR166" s="108" t="s">
        <v>77</v>
      </c>
      <c r="AT166" s="109" t="s">
        <v>66</v>
      </c>
      <c r="AU166" s="109" t="s">
        <v>67</v>
      </c>
      <c r="AY166" s="108" t="s">
        <v>123</v>
      </c>
      <c r="BK166" s="110">
        <f>BK167+BK175+BK185+BK200+BK203+BK206+BK211+BK215+BK218</f>
        <v>0</v>
      </c>
    </row>
    <row r="167" spans="1:65" s="2" customFormat="1" ht="22.9" customHeight="1">
      <c r="A167" s="158"/>
      <c r="B167" s="159"/>
      <c r="C167" s="158"/>
      <c r="D167" s="160" t="s">
        <v>66</v>
      </c>
      <c r="E167" s="166" t="s">
        <v>232</v>
      </c>
      <c r="F167" s="166" t="s">
        <v>233</v>
      </c>
      <c r="G167" s="158"/>
      <c r="H167" s="158"/>
      <c r="I167" s="158"/>
      <c r="J167" s="167">
        <f>BK167</f>
        <v>0</v>
      </c>
      <c r="K167" s="158"/>
      <c r="L167" s="159"/>
      <c r="M167" s="163"/>
      <c r="N167" s="158"/>
      <c r="O167" s="158"/>
      <c r="P167" s="164">
        <f>SUM(P168:P174)</f>
        <v>0</v>
      </c>
      <c r="Q167" s="158"/>
      <c r="R167" s="164">
        <f>SUM(R168:R174)</f>
        <v>9.299999999999994E-4</v>
      </c>
      <c r="S167" s="158"/>
      <c r="T167" s="165">
        <f>SUM(T168:T174)</f>
        <v>0</v>
      </c>
      <c r="U167" s="158"/>
      <c r="V167" s="158"/>
      <c r="W167" s="158"/>
      <c r="AR167" s="108" t="s">
        <v>77</v>
      </c>
      <c r="AT167" s="109" t="s">
        <v>66</v>
      </c>
      <c r="AU167" s="109" t="s">
        <v>75</v>
      </c>
      <c r="AY167" s="108" t="s">
        <v>123</v>
      </c>
      <c r="BK167" s="110">
        <f>SUM(BK168:BK174)</f>
        <v>0</v>
      </c>
    </row>
    <row r="168" spans="1:65" s="27" customFormat="1" ht="16.5" customHeight="1">
      <c r="A168" s="115"/>
      <c r="B168" s="44"/>
      <c r="C168" s="184" t="s">
        <v>234</v>
      </c>
      <c r="D168" s="184" t="s">
        <v>126</v>
      </c>
      <c r="E168" s="185" t="s">
        <v>235</v>
      </c>
      <c r="F168" s="186" t="s">
        <v>236</v>
      </c>
      <c r="G168" s="187" t="s">
        <v>129</v>
      </c>
      <c r="H168" s="188">
        <v>1</v>
      </c>
      <c r="I168" s="3">
        <v>0</v>
      </c>
      <c r="J168" s="168">
        <f t="shared" ref="J168:J174" si="20">ROUND(I168*H168,2)</f>
        <v>0</v>
      </c>
      <c r="K168" s="169"/>
      <c r="L168" s="44"/>
      <c r="M168" s="170" t="s">
        <v>1</v>
      </c>
      <c r="N168" s="171" t="s">
        <v>33</v>
      </c>
      <c r="O168" s="115"/>
      <c r="P168" s="172">
        <f t="shared" ref="P168:P174" si="21">O168*H168</f>
        <v>0</v>
      </c>
      <c r="Q168" s="172">
        <v>3.1E-4</v>
      </c>
      <c r="R168" s="172">
        <f t="shared" ref="R168:R174" si="22">Q168*H168</f>
        <v>3.1E-4</v>
      </c>
      <c r="S168" s="172">
        <v>0</v>
      </c>
      <c r="T168" s="173">
        <f t="shared" ref="T168:T174" si="23">S168*H168</f>
        <v>0</v>
      </c>
      <c r="U168" s="115"/>
      <c r="V168" s="115"/>
      <c r="W168" s="115"/>
      <c r="AR168" s="111" t="s">
        <v>190</v>
      </c>
      <c r="AT168" s="111" t="s">
        <v>126</v>
      </c>
      <c r="AU168" s="111" t="s">
        <v>77</v>
      </c>
      <c r="AY168" s="26" t="s">
        <v>123</v>
      </c>
      <c r="BE168" s="112">
        <f t="shared" ref="BE168:BE174" si="24">IF(N168="základní",J168,0)</f>
        <v>0</v>
      </c>
      <c r="BF168" s="112">
        <f t="shared" ref="BF168:BF174" si="25">IF(N168="snížená",J168,0)</f>
        <v>0</v>
      </c>
      <c r="BG168" s="112">
        <f t="shared" ref="BG168:BG174" si="26">IF(N168="zákl. přenesená",J168,0)</f>
        <v>0</v>
      </c>
      <c r="BH168" s="112">
        <f t="shared" ref="BH168:BH174" si="27">IF(N168="sníž. přenesená",J168,0)</f>
        <v>0</v>
      </c>
      <c r="BI168" s="112">
        <f t="shared" ref="BI168:BI174" si="28">IF(N168="nulová",J168,0)</f>
        <v>0</v>
      </c>
      <c r="BJ168" s="26" t="s">
        <v>75</v>
      </c>
      <c r="BK168" s="112">
        <f t="shared" ref="BK168:BK174" si="29">ROUND(I168*H168,2)</f>
        <v>0</v>
      </c>
      <c r="BL168" s="26" t="s">
        <v>190</v>
      </c>
      <c r="BM168" s="111" t="s">
        <v>237</v>
      </c>
    </row>
    <row r="169" spans="1:65" s="27" customFormat="1" ht="16.5" customHeight="1">
      <c r="A169" s="115"/>
      <c r="B169" s="44"/>
      <c r="C169" s="184" t="s">
        <v>238</v>
      </c>
      <c r="D169" s="184" t="s">
        <v>126</v>
      </c>
      <c r="E169" s="185" t="s">
        <v>239</v>
      </c>
      <c r="F169" s="186" t="s">
        <v>240</v>
      </c>
      <c r="G169" s="187" t="s">
        <v>138</v>
      </c>
      <c r="H169" s="188">
        <v>1.5</v>
      </c>
      <c r="I169" s="3">
        <v>0</v>
      </c>
      <c r="J169" s="168">
        <f t="shared" si="20"/>
        <v>0</v>
      </c>
      <c r="K169" s="169"/>
      <c r="L169" s="44"/>
      <c r="M169" s="170" t="s">
        <v>1</v>
      </c>
      <c r="N169" s="171" t="s">
        <v>33</v>
      </c>
      <c r="O169" s="115"/>
      <c r="P169" s="172">
        <f t="shared" si="21"/>
        <v>0</v>
      </c>
      <c r="Q169" s="172">
        <v>4.1333333333333299E-4</v>
      </c>
      <c r="R169" s="172">
        <f t="shared" si="22"/>
        <v>6.1999999999999946E-4</v>
      </c>
      <c r="S169" s="172">
        <v>0</v>
      </c>
      <c r="T169" s="173">
        <f t="shared" si="23"/>
        <v>0</v>
      </c>
      <c r="U169" s="115"/>
      <c r="V169" s="115"/>
      <c r="W169" s="115"/>
      <c r="AR169" s="111" t="s">
        <v>190</v>
      </c>
      <c r="AT169" s="111" t="s">
        <v>126</v>
      </c>
      <c r="AU169" s="111" t="s">
        <v>77</v>
      </c>
      <c r="AY169" s="26" t="s">
        <v>123</v>
      </c>
      <c r="BE169" s="112">
        <f t="shared" si="24"/>
        <v>0</v>
      </c>
      <c r="BF169" s="112">
        <f t="shared" si="25"/>
        <v>0</v>
      </c>
      <c r="BG169" s="112">
        <f t="shared" si="26"/>
        <v>0</v>
      </c>
      <c r="BH169" s="112">
        <f t="shared" si="27"/>
        <v>0</v>
      </c>
      <c r="BI169" s="112">
        <f t="shared" si="28"/>
        <v>0</v>
      </c>
      <c r="BJ169" s="26" t="s">
        <v>75</v>
      </c>
      <c r="BK169" s="112">
        <f t="shared" si="29"/>
        <v>0</v>
      </c>
      <c r="BL169" s="26" t="s">
        <v>190</v>
      </c>
      <c r="BM169" s="111" t="s">
        <v>241</v>
      </c>
    </row>
    <row r="170" spans="1:65" s="27" customFormat="1" ht="16.5" customHeight="1">
      <c r="A170" s="115"/>
      <c r="B170" s="44"/>
      <c r="C170" s="184" t="s">
        <v>242</v>
      </c>
      <c r="D170" s="184" t="s">
        <v>126</v>
      </c>
      <c r="E170" s="185" t="s">
        <v>243</v>
      </c>
      <c r="F170" s="186" t="s">
        <v>244</v>
      </c>
      <c r="G170" s="187" t="s">
        <v>129</v>
      </c>
      <c r="H170" s="188">
        <v>1</v>
      </c>
      <c r="I170" s="3">
        <v>0</v>
      </c>
      <c r="J170" s="168">
        <f t="shared" si="20"/>
        <v>0</v>
      </c>
      <c r="K170" s="169"/>
      <c r="L170" s="44"/>
      <c r="M170" s="170" t="s">
        <v>1</v>
      </c>
      <c r="N170" s="171" t="s">
        <v>33</v>
      </c>
      <c r="O170" s="115"/>
      <c r="P170" s="172">
        <f t="shared" si="21"/>
        <v>0</v>
      </c>
      <c r="Q170" s="172">
        <v>0</v>
      </c>
      <c r="R170" s="172">
        <f t="shared" si="22"/>
        <v>0</v>
      </c>
      <c r="S170" s="172">
        <v>0</v>
      </c>
      <c r="T170" s="173">
        <f t="shared" si="23"/>
        <v>0</v>
      </c>
      <c r="U170" s="115"/>
      <c r="V170" s="115"/>
      <c r="W170" s="115"/>
      <c r="AR170" s="111" t="s">
        <v>190</v>
      </c>
      <c r="AT170" s="111" t="s">
        <v>126</v>
      </c>
      <c r="AU170" s="111" t="s">
        <v>77</v>
      </c>
      <c r="AY170" s="26" t="s">
        <v>123</v>
      </c>
      <c r="BE170" s="112">
        <f t="shared" si="24"/>
        <v>0</v>
      </c>
      <c r="BF170" s="112">
        <f t="shared" si="25"/>
        <v>0</v>
      </c>
      <c r="BG170" s="112">
        <f t="shared" si="26"/>
        <v>0</v>
      </c>
      <c r="BH170" s="112">
        <f t="shared" si="27"/>
        <v>0</v>
      </c>
      <c r="BI170" s="112">
        <f t="shared" si="28"/>
        <v>0</v>
      </c>
      <c r="BJ170" s="26" t="s">
        <v>75</v>
      </c>
      <c r="BK170" s="112">
        <f t="shared" si="29"/>
        <v>0</v>
      </c>
      <c r="BL170" s="26" t="s">
        <v>190</v>
      </c>
      <c r="BM170" s="111" t="s">
        <v>245</v>
      </c>
    </row>
    <row r="171" spans="1:65" s="27" customFormat="1" ht="21.75" customHeight="1">
      <c r="A171" s="115"/>
      <c r="B171" s="44"/>
      <c r="C171" s="184" t="s">
        <v>246</v>
      </c>
      <c r="D171" s="184" t="s">
        <v>126</v>
      </c>
      <c r="E171" s="185" t="s">
        <v>247</v>
      </c>
      <c r="F171" s="186" t="s">
        <v>248</v>
      </c>
      <c r="G171" s="187" t="s">
        <v>249</v>
      </c>
      <c r="H171" s="188">
        <v>1</v>
      </c>
      <c r="I171" s="3">
        <v>0</v>
      </c>
      <c r="J171" s="168">
        <f t="shared" si="20"/>
        <v>0</v>
      </c>
      <c r="K171" s="169"/>
      <c r="L171" s="44"/>
      <c r="M171" s="170" t="s">
        <v>1</v>
      </c>
      <c r="N171" s="171" t="s">
        <v>33</v>
      </c>
      <c r="O171" s="115"/>
      <c r="P171" s="172">
        <f t="shared" si="21"/>
        <v>0</v>
      </c>
      <c r="Q171" s="172">
        <v>0</v>
      </c>
      <c r="R171" s="172">
        <f t="shared" si="22"/>
        <v>0</v>
      </c>
      <c r="S171" s="172">
        <v>0</v>
      </c>
      <c r="T171" s="173">
        <f t="shared" si="23"/>
        <v>0</v>
      </c>
      <c r="U171" s="115"/>
      <c r="V171" s="115"/>
      <c r="W171" s="115"/>
      <c r="AR171" s="111" t="s">
        <v>190</v>
      </c>
      <c r="AT171" s="111" t="s">
        <v>126</v>
      </c>
      <c r="AU171" s="111" t="s">
        <v>77</v>
      </c>
      <c r="AY171" s="26" t="s">
        <v>123</v>
      </c>
      <c r="BE171" s="112">
        <f t="shared" si="24"/>
        <v>0</v>
      </c>
      <c r="BF171" s="112">
        <f t="shared" si="25"/>
        <v>0</v>
      </c>
      <c r="BG171" s="112">
        <f t="shared" si="26"/>
        <v>0</v>
      </c>
      <c r="BH171" s="112">
        <f t="shared" si="27"/>
        <v>0</v>
      </c>
      <c r="BI171" s="112">
        <f t="shared" si="28"/>
        <v>0</v>
      </c>
      <c r="BJ171" s="26" t="s">
        <v>75</v>
      </c>
      <c r="BK171" s="112">
        <f t="shared" si="29"/>
        <v>0</v>
      </c>
      <c r="BL171" s="26" t="s">
        <v>190</v>
      </c>
      <c r="BM171" s="111" t="s">
        <v>250</v>
      </c>
    </row>
    <row r="172" spans="1:65" s="27" customFormat="1" ht="33" customHeight="1">
      <c r="A172" s="115"/>
      <c r="B172" s="44"/>
      <c r="C172" s="184" t="s">
        <v>251</v>
      </c>
      <c r="D172" s="184" t="s">
        <v>126</v>
      </c>
      <c r="E172" s="185" t="s">
        <v>252</v>
      </c>
      <c r="F172" s="186" t="s">
        <v>253</v>
      </c>
      <c r="G172" s="187" t="s">
        <v>249</v>
      </c>
      <c r="H172" s="188">
        <v>1</v>
      </c>
      <c r="I172" s="3">
        <v>0</v>
      </c>
      <c r="J172" s="168">
        <f t="shared" si="20"/>
        <v>0</v>
      </c>
      <c r="K172" s="169"/>
      <c r="L172" s="44"/>
      <c r="M172" s="170" t="s">
        <v>1</v>
      </c>
      <c r="N172" s="171" t="s">
        <v>33</v>
      </c>
      <c r="O172" s="115"/>
      <c r="P172" s="172">
        <f t="shared" si="21"/>
        <v>0</v>
      </c>
      <c r="Q172" s="172">
        <v>0</v>
      </c>
      <c r="R172" s="172">
        <f t="shared" si="22"/>
        <v>0</v>
      </c>
      <c r="S172" s="172">
        <v>0</v>
      </c>
      <c r="T172" s="173">
        <f t="shared" si="23"/>
        <v>0</v>
      </c>
      <c r="U172" s="115"/>
      <c r="V172" s="115"/>
      <c r="W172" s="115"/>
      <c r="AR172" s="111" t="s">
        <v>190</v>
      </c>
      <c r="AT172" s="111" t="s">
        <v>126</v>
      </c>
      <c r="AU172" s="111" t="s">
        <v>77</v>
      </c>
      <c r="AY172" s="26" t="s">
        <v>123</v>
      </c>
      <c r="BE172" s="112">
        <f t="shared" si="24"/>
        <v>0</v>
      </c>
      <c r="BF172" s="112">
        <f t="shared" si="25"/>
        <v>0</v>
      </c>
      <c r="BG172" s="112">
        <f t="shared" si="26"/>
        <v>0</v>
      </c>
      <c r="BH172" s="112">
        <f t="shared" si="27"/>
        <v>0</v>
      </c>
      <c r="BI172" s="112">
        <f t="shared" si="28"/>
        <v>0</v>
      </c>
      <c r="BJ172" s="26" t="s">
        <v>75</v>
      </c>
      <c r="BK172" s="112">
        <f t="shared" si="29"/>
        <v>0</v>
      </c>
      <c r="BL172" s="26" t="s">
        <v>190</v>
      </c>
      <c r="BM172" s="111" t="s">
        <v>254</v>
      </c>
    </row>
    <row r="173" spans="1:65" s="27" customFormat="1" ht="16.5" customHeight="1">
      <c r="A173" s="115"/>
      <c r="B173" s="44"/>
      <c r="C173" s="184" t="s">
        <v>255</v>
      </c>
      <c r="D173" s="184" t="s">
        <v>126</v>
      </c>
      <c r="E173" s="185" t="s">
        <v>256</v>
      </c>
      <c r="F173" s="186" t="s">
        <v>257</v>
      </c>
      <c r="G173" s="187" t="s">
        <v>258</v>
      </c>
      <c r="H173" s="5">
        <v>0</v>
      </c>
      <c r="I173" s="3">
        <v>0</v>
      </c>
      <c r="J173" s="168">
        <f t="shared" si="20"/>
        <v>0</v>
      </c>
      <c r="K173" s="169"/>
      <c r="L173" s="44"/>
      <c r="M173" s="170" t="s">
        <v>1</v>
      </c>
      <c r="N173" s="171" t="s">
        <v>33</v>
      </c>
      <c r="O173" s="115"/>
      <c r="P173" s="172">
        <f t="shared" si="21"/>
        <v>0</v>
      </c>
      <c r="Q173" s="172">
        <v>0</v>
      </c>
      <c r="R173" s="172">
        <f t="shared" si="22"/>
        <v>0</v>
      </c>
      <c r="S173" s="172">
        <v>0</v>
      </c>
      <c r="T173" s="173">
        <f t="shared" si="23"/>
        <v>0</v>
      </c>
      <c r="U173" s="115"/>
      <c r="V173" s="115"/>
      <c r="W173" s="115"/>
      <c r="AR173" s="111" t="s">
        <v>190</v>
      </c>
      <c r="AT173" s="111" t="s">
        <v>126</v>
      </c>
      <c r="AU173" s="111" t="s">
        <v>77</v>
      </c>
      <c r="AY173" s="26" t="s">
        <v>123</v>
      </c>
      <c r="BE173" s="112">
        <f t="shared" si="24"/>
        <v>0</v>
      </c>
      <c r="BF173" s="112">
        <f t="shared" si="25"/>
        <v>0</v>
      </c>
      <c r="BG173" s="112">
        <f t="shared" si="26"/>
        <v>0</v>
      </c>
      <c r="BH173" s="112">
        <f t="shared" si="27"/>
        <v>0</v>
      </c>
      <c r="BI173" s="112">
        <f t="shared" si="28"/>
        <v>0</v>
      </c>
      <c r="BJ173" s="26" t="s">
        <v>75</v>
      </c>
      <c r="BK173" s="112">
        <f t="shared" si="29"/>
        <v>0</v>
      </c>
      <c r="BL173" s="26" t="s">
        <v>190</v>
      </c>
      <c r="BM173" s="111" t="s">
        <v>259</v>
      </c>
    </row>
    <row r="174" spans="1:65" s="27" customFormat="1" ht="24.2" customHeight="1">
      <c r="A174" s="115"/>
      <c r="B174" s="44"/>
      <c r="C174" s="184" t="s">
        <v>260</v>
      </c>
      <c r="D174" s="184" t="s">
        <v>126</v>
      </c>
      <c r="E174" s="185" t="s">
        <v>261</v>
      </c>
      <c r="F174" s="186" t="s">
        <v>262</v>
      </c>
      <c r="G174" s="187" t="s">
        <v>211</v>
      </c>
      <c r="H174" s="188">
        <v>1E-3</v>
      </c>
      <c r="I174" s="3">
        <v>0</v>
      </c>
      <c r="J174" s="168">
        <f t="shared" si="20"/>
        <v>0</v>
      </c>
      <c r="K174" s="169"/>
      <c r="L174" s="44"/>
      <c r="M174" s="170" t="s">
        <v>1</v>
      </c>
      <c r="N174" s="171" t="s">
        <v>33</v>
      </c>
      <c r="O174" s="115"/>
      <c r="P174" s="172">
        <f t="shared" si="21"/>
        <v>0</v>
      </c>
      <c r="Q174" s="172">
        <v>0</v>
      </c>
      <c r="R174" s="172">
        <f t="shared" si="22"/>
        <v>0</v>
      </c>
      <c r="S174" s="172">
        <v>0</v>
      </c>
      <c r="T174" s="173">
        <f t="shared" si="23"/>
        <v>0</v>
      </c>
      <c r="U174" s="115"/>
      <c r="V174" s="115"/>
      <c r="W174" s="115"/>
      <c r="AR174" s="111" t="s">
        <v>190</v>
      </c>
      <c r="AT174" s="111" t="s">
        <v>126</v>
      </c>
      <c r="AU174" s="111" t="s">
        <v>77</v>
      </c>
      <c r="AY174" s="26" t="s">
        <v>123</v>
      </c>
      <c r="BE174" s="112">
        <f t="shared" si="24"/>
        <v>0</v>
      </c>
      <c r="BF174" s="112">
        <f t="shared" si="25"/>
        <v>0</v>
      </c>
      <c r="BG174" s="112">
        <f t="shared" si="26"/>
        <v>0</v>
      </c>
      <c r="BH174" s="112">
        <f t="shared" si="27"/>
        <v>0</v>
      </c>
      <c r="BI174" s="112">
        <f t="shared" si="28"/>
        <v>0</v>
      </c>
      <c r="BJ174" s="26" t="s">
        <v>75</v>
      </c>
      <c r="BK174" s="112">
        <f t="shared" si="29"/>
        <v>0</v>
      </c>
      <c r="BL174" s="26" t="s">
        <v>190</v>
      </c>
      <c r="BM174" s="111" t="s">
        <v>263</v>
      </c>
    </row>
    <row r="175" spans="1:65" s="2" customFormat="1" ht="22.9" customHeight="1">
      <c r="A175" s="158"/>
      <c r="B175" s="159"/>
      <c r="C175" s="158"/>
      <c r="D175" s="160" t="s">
        <v>66</v>
      </c>
      <c r="E175" s="166" t="s">
        <v>264</v>
      </c>
      <c r="F175" s="166" t="s">
        <v>265</v>
      </c>
      <c r="G175" s="158"/>
      <c r="H175" s="158"/>
      <c r="I175" s="158"/>
      <c r="J175" s="167">
        <f>BK175</f>
        <v>0</v>
      </c>
      <c r="K175" s="158"/>
      <c r="L175" s="159"/>
      <c r="M175" s="163"/>
      <c r="N175" s="158"/>
      <c r="O175" s="158"/>
      <c r="P175" s="164">
        <f>SUM(P176:P184)</f>
        <v>0</v>
      </c>
      <c r="Q175" s="158"/>
      <c r="R175" s="164">
        <f>SUM(R176:R184)</f>
        <v>3.6900000000000001E-3</v>
      </c>
      <c r="S175" s="158"/>
      <c r="T175" s="165">
        <f>SUM(T176:T184)</f>
        <v>0</v>
      </c>
      <c r="U175" s="158"/>
      <c r="V175" s="158"/>
      <c r="W175" s="158"/>
      <c r="AR175" s="108" t="s">
        <v>77</v>
      </c>
      <c r="AT175" s="109" t="s">
        <v>66</v>
      </c>
      <c r="AU175" s="109" t="s">
        <v>75</v>
      </c>
      <c r="AY175" s="108" t="s">
        <v>123</v>
      </c>
      <c r="BK175" s="110">
        <f>SUM(BK176:BK184)</f>
        <v>0</v>
      </c>
    </row>
    <row r="176" spans="1:65" s="27" customFormat="1" ht="16.5" customHeight="1">
      <c r="A176" s="115"/>
      <c r="B176" s="44"/>
      <c r="C176" s="184" t="s">
        <v>266</v>
      </c>
      <c r="D176" s="184" t="s">
        <v>126</v>
      </c>
      <c r="E176" s="185" t="s">
        <v>267</v>
      </c>
      <c r="F176" s="186" t="s">
        <v>268</v>
      </c>
      <c r="G176" s="187" t="s">
        <v>129</v>
      </c>
      <c r="H176" s="188">
        <v>2</v>
      </c>
      <c r="I176" s="3">
        <v>0</v>
      </c>
      <c r="J176" s="168">
        <f t="shared" ref="J176:J184" si="30">ROUND(I176*H176,2)</f>
        <v>0</v>
      </c>
      <c r="K176" s="169"/>
      <c r="L176" s="44"/>
      <c r="M176" s="170" t="s">
        <v>1</v>
      </c>
      <c r="N176" s="171" t="s">
        <v>33</v>
      </c>
      <c r="O176" s="115"/>
      <c r="P176" s="172">
        <f t="shared" ref="P176:P184" si="31">O176*H176</f>
        <v>0</v>
      </c>
      <c r="Q176" s="172">
        <v>8.0999999999999996E-4</v>
      </c>
      <c r="R176" s="172">
        <f t="shared" ref="R176:R184" si="32">Q176*H176</f>
        <v>1.6199999999999999E-3</v>
      </c>
      <c r="S176" s="172">
        <v>0</v>
      </c>
      <c r="T176" s="173">
        <f t="shared" ref="T176:T184" si="33">S176*H176</f>
        <v>0</v>
      </c>
      <c r="U176" s="115"/>
      <c r="V176" s="115"/>
      <c r="W176" s="115"/>
      <c r="AR176" s="111" t="s">
        <v>190</v>
      </c>
      <c r="AT176" s="111" t="s">
        <v>126</v>
      </c>
      <c r="AU176" s="111" t="s">
        <v>77</v>
      </c>
      <c r="AY176" s="26" t="s">
        <v>123</v>
      </c>
      <c r="BE176" s="112">
        <f t="shared" ref="BE176:BE184" si="34">IF(N176="základní",J176,0)</f>
        <v>0</v>
      </c>
      <c r="BF176" s="112">
        <f t="shared" ref="BF176:BF184" si="35">IF(N176="snížená",J176,0)</f>
        <v>0</v>
      </c>
      <c r="BG176" s="112">
        <f t="shared" ref="BG176:BG184" si="36">IF(N176="zákl. přenesená",J176,0)</f>
        <v>0</v>
      </c>
      <c r="BH176" s="112">
        <f t="shared" ref="BH176:BH184" si="37">IF(N176="sníž. přenesená",J176,0)</f>
        <v>0</v>
      </c>
      <c r="BI176" s="112">
        <f t="shared" ref="BI176:BI184" si="38">IF(N176="nulová",J176,0)</f>
        <v>0</v>
      </c>
      <c r="BJ176" s="26" t="s">
        <v>75</v>
      </c>
      <c r="BK176" s="112">
        <f t="shared" ref="BK176:BK184" si="39">ROUND(I176*H176,2)</f>
        <v>0</v>
      </c>
      <c r="BL176" s="26" t="s">
        <v>190</v>
      </c>
      <c r="BM176" s="111" t="s">
        <v>269</v>
      </c>
    </row>
    <row r="177" spans="1:65" s="27" customFormat="1" ht="24.2" customHeight="1">
      <c r="A177" s="115"/>
      <c r="B177" s="44"/>
      <c r="C177" s="184" t="s">
        <v>270</v>
      </c>
      <c r="D177" s="184" t="s">
        <v>126</v>
      </c>
      <c r="E177" s="185" t="s">
        <v>271</v>
      </c>
      <c r="F177" s="186" t="s">
        <v>272</v>
      </c>
      <c r="G177" s="187" t="s">
        <v>138</v>
      </c>
      <c r="H177" s="188">
        <v>2</v>
      </c>
      <c r="I177" s="3">
        <v>0</v>
      </c>
      <c r="J177" s="168">
        <f t="shared" si="30"/>
        <v>0</v>
      </c>
      <c r="K177" s="169"/>
      <c r="L177" s="44"/>
      <c r="M177" s="170" t="s">
        <v>1</v>
      </c>
      <c r="N177" s="171" t="s">
        <v>33</v>
      </c>
      <c r="O177" s="115"/>
      <c r="P177" s="172">
        <f t="shared" si="31"/>
        <v>0</v>
      </c>
      <c r="Q177" s="172">
        <v>7.2999999999999996E-4</v>
      </c>
      <c r="R177" s="172">
        <f t="shared" si="32"/>
        <v>1.4599999999999999E-3</v>
      </c>
      <c r="S177" s="172">
        <v>0</v>
      </c>
      <c r="T177" s="173">
        <f t="shared" si="33"/>
        <v>0</v>
      </c>
      <c r="U177" s="115"/>
      <c r="V177" s="115"/>
      <c r="W177" s="115"/>
      <c r="AR177" s="111" t="s">
        <v>190</v>
      </c>
      <c r="AT177" s="111" t="s">
        <v>126</v>
      </c>
      <c r="AU177" s="111" t="s">
        <v>77</v>
      </c>
      <c r="AY177" s="26" t="s">
        <v>123</v>
      </c>
      <c r="BE177" s="112">
        <f t="shared" si="34"/>
        <v>0</v>
      </c>
      <c r="BF177" s="112">
        <f t="shared" si="35"/>
        <v>0</v>
      </c>
      <c r="BG177" s="112">
        <f t="shared" si="36"/>
        <v>0</v>
      </c>
      <c r="BH177" s="112">
        <f t="shared" si="37"/>
        <v>0</v>
      </c>
      <c r="BI177" s="112">
        <f t="shared" si="38"/>
        <v>0</v>
      </c>
      <c r="BJ177" s="26" t="s">
        <v>75</v>
      </c>
      <c r="BK177" s="112">
        <f t="shared" si="39"/>
        <v>0</v>
      </c>
      <c r="BL177" s="26" t="s">
        <v>190</v>
      </c>
      <c r="BM177" s="111" t="s">
        <v>273</v>
      </c>
    </row>
    <row r="178" spans="1:65" s="27" customFormat="1" ht="24.2" customHeight="1">
      <c r="A178" s="115"/>
      <c r="B178" s="44"/>
      <c r="C178" s="184" t="s">
        <v>274</v>
      </c>
      <c r="D178" s="184" t="s">
        <v>126</v>
      </c>
      <c r="E178" s="185" t="s">
        <v>275</v>
      </c>
      <c r="F178" s="186" t="s">
        <v>276</v>
      </c>
      <c r="G178" s="187" t="s">
        <v>249</v>
      </c>
      <c r="H178" s="188">
        <v>1</v>
      </c>
      <c r="I178" s="3">
        <v>0</v>
      </c>
      <c r="J178" s="168">
        <f t="shared" si="30"/>
        <v>0</v>
      </c>
      <c r="K178" s="169"/>
      <c r="L178" s="44"/>
      <c r="M178" s="170" t="s">
        <v>1</v>
      </c>
      <c r="N178" s="171" t="s">
        <v>33</v>
      </c>
      <c r="O178" s="115"/>
      <c r="P178" s="172">
        <f t="shared" si="31"/>
        <v>0</v>
      </c>
      <c r="Q178" s="172">
        <v>0</v>
      </c>
      <c r="R178" s="172">
        <f t="shared" si="32"/>
        <v>0</v>
      </c>
      <c r="S178" s="172">
        <v>0</v>
      </c>
      <c r="T178" s="173">
        <f t="shared" si="33"/>
        <v>0</v>
      </c>
      <c r="U178" s="115"/>
      <c r="V178" s="115"/>
      <c r="W178" s="115"/>
      <c r="AR178" s="111" t="s">
        <v>190</v>
      </c>
      <c r="AT178" s="111" t="s">
        <v>126</v>
      </c>
      <c r="AU178" s="111" t="s">
        <v>77</v>
      </c>
      <c r="AY178" s="26" t="s">
        <v>123</v>
      </c>
      <c r="BE178" s="112">
        <f t="shared" si="34"/>
        <v>0</v>
      </c>
      <c r="BF178" s="112">
        <f t="shared" si="35"/>
        <v>0</v>
      </c>
      <c r="BG178" s="112">
        <f t="shared" si="36"/>
        <v>0</v>
      </c>
      <c r="BH178" s="112">
        <f t="shared" si="37"/>
        <v>0</v>
      </c>
      <c r="BI178" s="112">
        <f t="shared" si="38"/>
        <v>0</v>
      </c>
      <c r="BJ178" s="26" t="s">
        <v>75</v>
      </c>
      <c r="BK178" s="112">
        <f t="shared" si="39"/>
        <v>0</v>
      </c>
      <c r="BL178" s="26" t="s">
        <v>190</v>
      </c>
      <c r="BM178" s="111" t="s">
        <v>277</v>
      </c>
    </row>
    <row r="179" spans="1:65" s="27" customFormat="1" ht="37.9" customHeight="1">
      <c r="A179" s="115"/>
      <c r="B179" s="44"/>
      <c r="C179" s="184" t="s">
        <v>278</v>
      </c>
      <c r="D179" s="184" t="s">
        <v>126</v>
      </c>
      <c r="E179" s="185" t="s">
        <v>279</v>
      </c>
      <c r="F179" s="186" t="s">
        <v>280</v>
      </c>
      <c r="G179" s="187" t="s">
        <v>138</v>
      </c>
      <c r="H179" s="188">
        <v>2</v>
      </c>
      <c r="I179" s="3">
        <v>0</v>
      </c>
      <c r="J179" s="168">
        <f t="shared" si="30"/>
        <v>0</v>
      </c>
      <c r="K179" s="169"/>
      <c r="L179" s="44"/>
      <c r="M179" s="170" t="s">
        <v>1</v>
      </c>
      <c r="N179" s="171" t="s">
        <v>33</v>
      </c>
      <c r="O179" s="115"/>
      <c r="P179" s="172">
        <f t="shared" si="31"/>
        <v>0</v>
      </c>
      <c r="Q179" s="172">
        <v>4.0000000000000003E-5</v>
      </c>
      <c r="R179" s="172">
        <f t="shared" si="32"/>
        <v>8.0000000000000007E-5</v>
      </c>
      <c r="S179" s="172">
        <v>0</v>
      </c>
      <c r="T179" s="173">
        <f t="shared" si="33"/>
        <v>0</v>
      </c>
      <c r="U179" s="115"/>
      <c r="V179" s="115"/>
      <c r="W179" s="115"/>
      <c r="AR179" s="111" t="s">
        <v>190</v>
      </c>
      <c r="AT179" s="111" t="s">
        <v>126</v>
      </c>
      <c r="AU179" s="111" t="s">
        <v>77</v>
      </c>
      <c r="AY179" s="26" t="s">
        <v>123</v>
      </c>
      <c r="BE179" s="112">
        <f t="shared" si="34"/>
        <v>0</v>
      </c>
      <c r="BF179" s="112">
        <f t="shared" si="35"/>
        <v>0</v>
      </c>
      <c r="BG179" s="112">
        <f t="shared" si="36"/>
        <v>0</v>
      </c>
      <c r="BH179" s="112">
        <f t="shared" si="37"/>
        <v>0</v>
      </c>
      <c r="BI179" s="112">
        <f t="shared" si="38"/>
        <v>0</v>
      </c>
      <c r="BJ179" s="26" t="s">
        <v>75</v>
      </c>
      <c r="BK179" s="112">
        <f t="shared" si="39"/>
        <v>0</v>
      </c>
      <c r="BL179" s="26" t="s">
        <v>190</v>
      </c>
      <c r="BM179" s="111" t="s">
        <v>281</v>
      </c>
    </row>
    <row r="180" spans="1:65" s="27" customFormat="1" ht="16.5" customHeight="1">
      <c r="A180" s="115"/>
      <c r="B180" s="44"/>
      <c r="C180" s="184" t="s">
        <v>282</v>
      </c>
      <c r="D180" s="184" t="s">
        <v>126</v>
      </c>
      <c r="E180" s="185" t="s">
        <v>283</v>
      </c>
      <c r="F180" s="186" t="s">
        <v>284</v>
      </c>
      <c r="G180" s="187" t="s">
        <v>129</v>
      </c>
      <c r="H180" s="188">
        <v>2</v>
      </c>
      <c r="I180" s="3">
        <v>0</v>
      </c>
      <c r="J180" s="168">
        <f t="shared" si="30"/>
        <v>0</v>
      </c>
      <c r="K180" s="169"/>
      <c r="L180" s="44"/>
      <c r="M180" s="170" t="s">
        <v>1</v>
      </c>
      <c r="N180" s="171" t="s">
        <v>33</v>
      </c>
      <c r="O180" s="115"/>
      <c r="P180" s="172">
        <f t="shared" si="31"/>
        <v>0</v>
      </c>
      <c r="Q180" s="172">
        <v>0</v>
      </c>
      <c r="R180" s="172">
        <f t="shared" si="32"/>
        <v>0</v>
      </c>
      <c r="S180" s="172">
        <v>0</v>
      </c>
      <c r="T180" s="173">
        <f t="shared" si="33"/>
        <v>0</v>
      </c>
      <c r="U180" s="115"/>
      <c r="V180" s="115"/>
      <c r="W180" s="115"/>
      <c r="AR180" s="111" t="s">
        <v>190</v>
      </c>
      <c r="AT180" s="111" t="s">
        <v>126</v>
      </c>
      <c r="AU180" s="111" t="s">
        <v>77</v>
      </c>
      <c r="AY180" s="26" t="s">
        <v>123</v>
      </c>
      <c r="BE180" s="112">
        <f t="shared" si="34"/>
        <v>0</v>
      </c>
      <c r="BF180" s="112">
        <f t="shared" si="35"/>
        <v>0</v>
      </c>
      <c r="BG180" s="112">
        <f t="shared" si="36"/>
        <v>0</v>
      </c>
      <c r="BH180" s="112">
        <f t="shared" si="37"/>
        <v>0</v>
      </c>
      <c r="BI180" s="112">
        <f t="shared" si="38"/>
        <v>0</v>
      </c>
      <c r="BJ180" s="26" t="s">
        <v>75</v>
      </c>
      <c r="BK180" s="112">
        <f t="shared" si="39"/>
        <v>0</v>
      </c>
      <c r="BL180" s="26" t="s">
        <v>190</v>
      </c>
      <c r="BM180" s="111" t="s">
        <v>285</v>
      </c>
    </row>
    <row r="181" spans="1:65" s="27" customFormat="1" ht="24.2" customHeight="1">
      <c r="A181" s="115"/>
      <c r="B181" s="44"/>
      <c r="C181" s="184" t="s">
        <v>286</v>
      </c>
      <c r="D181" s="184" t="s">
        <v>126</v>
      </c>
      <c r="E181" s="185" t="s">
        <v>287</v>
      </c>
      <c r="F181" s="186" t="s">
        <v>288</v>
      </c>
      <c r="G181" s="187" t="s">
        <v>129</v>
      </c>
      <c r="H181" s="188">
        <v>1</v>
      </c>
      <c r="I181" s="3">
        <v>0</v>
      </c>
      <c r="J181" s="168">
        <f t="shared" si="30"/>
        <v>0</v>
      </c>
      <c r="K181" s="169"/>
      <c r="L181" s="44"/>
      <c r="M181" s="170" t="s">
        <v>1</v>
      </c>
      <c r="N181" s="171" t="s">
        <v>33</v>
      </c>
      <c r="O181" s="115"/>
      <c r="P181" s="172">
        <f t="shared" si="31"/>
        <v>0</v>
      </c>
      <c r="Q181" s="172">
        <v>0</v>
      </c>
      <c r="R181" s="172">
        <f t="shared" si="32"/>
        <v>0</v>
      </c>
      <c r="S181" s="172">
        <v>0</v>
      </c>
      <c r="T181" s="173">
        <f t="shared" si="33"/>
        <v>0</v>
      </c>
      <c r="U181" s="115"/>
      <c r="V181" s="115"/>
      <c r="W181" s="115"/>
      <c r="AR181" s="111" t="s">
        <v>190</v>
      </c>
      <c r="AT181" s="111" t="s">
        <v>126</v>
      </c>
      <c r="AU181" s="111" t="s">
        <v>77</v>
      </c>
      <c r="AY181" s="26" t="s">
        <v>123</v>
      </c>
      <c r="BE181" s="112">
        <f t="shared" si="34"/>
        <v>0</v>
      </c>
      <c r="BF181" s="112">
        <f t="shared" si="35"/>
        <v>0</v>
      </c>
      <c r="BG181" s="112">
        <f t="shared" si="36"/>
        <v>0</v>
      </c>
      <c r="BH181" s="112">
        <f t="shared" si="37"/>
        <v>0</v>
      </c>
      <c r="BI181" s="112">
        <f t="shared" si="38"/>
        <v>0</v>
      </c>
      <c r="BJ181" s="26" t="s">
        <v>75</v>
      </c>
      <c r="BK181" s="112">
        <f t="shared" si="39"/>
        <v>0</v>
      </c>
      <c r="BL181" s="26" t="s">
        <v>190</v>
      </c>
      <c r="BM181" s="111" t="s">
        <v>289</v>
      </c>
    </row>
    <row r="182" spans="1:65" s="27" customFormat="1" ht="21.75" customHeight="1">
      <c r="A182" s="115"/>
      <c r="B182" s="44"/>
      <c r="C182" s="184" t="s">
        <v>290</v>
      </c>
      <c r="D182" s="184" t="s">
        <v>126</v>
      </c>
      <c r="E182" s="185" t="s">
        <v>291</v>
      </c>
      <c r="F182" s="186" t="s">
        <v>292</v>
      </c>
      <c r="G182" s="187" t="s">
        <v>129</v>
      </c>
      <c r="H182" s="188">
        <v>2</v>
      </c>
      <c r="I182" s="3">
        <v>0</v>
      </c>
      <c r="J182" s="168">
        <f t="shared" si="30"/>
        <v>0</v>
      </c>
      <c r="K182" s="169"/>
      <c r="L182" s="44"/>
      <c r="M182" s="170" t="s">
        <v>1</v>
      </c>
      <c r="N182" s="171" t="s">
        <v>33</v>
      </c>
      <c r="O182" s="115"/>
      <c r="P182" s="172">
        <f t="shared" si="31"/>
        <v>0</v>
      </c>
      <c r="Q182" s="172">
        <v>1.7000000000000001E-4</v>
      </c>
      <c r="R182" s="172">
        <f t="shared" si="32"/>
        <v>3.4000000000000002E-4</v>
      </c>
      <c r="S182" s="172">
        <v>0</v>
      </c>
      <c r="T182" s="173">
        <f t="shared" si="33"/>
        <v>0</v>
      </c>
      <c r="U182" s="115"/>
      <c r="V182" s="115"/>
      <c r="W182" s="115"/>
      <c r="AR182" s="111" t="s">
        <v>190</v>
      </c>
      <c r="AT182" s="111" t="s">
        <v>126</v>
      </c>
      <c r="AU182" s="111" t="s">
        <v>77</v>
      </c>
      <c r="AY182" s="26" t="s">
        <v>123</v>
      </c>
      <c r="BE182" s="112">
        <f t="shared" si="34"/>
        <v>0</v>
      </c>
      <c r="BF182" s="112">
        <f t="shared" si="35"/>
        <v>0</v>
      </c>
      <c r="BG182" s="112">
        <f t="shared" si="36"/>
        <v>0</v>
      </c>
      <c r="BH182" s="112">
        <f t="shared" si="37"/>
        <v>0</v>
      </c>
      <c r="BI182" s="112">
        <f t="shared" si="38"/>
        <v>0</v>
      </c>
      <c r="BJ182" s="26" t="s">
        <v>75</v>
      </c>
      <c r="BK182" s="112">
        <f t="shared" si="39"/>
        <v>0</v>
      </c>
      <c r="BL182" s="26" t="s">
        <v>190</v>
      </c>
      <c r="BM182" s="111" t="s">
        <v>293</v>
      </c>
    </row>
    <row r="183" spans="1:65" s="27" customFormat="1" ht="16.5" customHeight="1">
      <c r="A183" s="115"/>
      <c r="B183" s="44"/>
      <c r="C183" s="184" t="s">
        <v>294</v>
      </c>
      <c r="D183" s="184" t="s">
        <v>126</v>
      </c>
      <c r="E183" s="185" t="s">
        <v>295</v>
      </c>
      <c r="F183" s="186" t="s">
        <v>296</v>
      </c>
      <c r="G183" s="187" t="s">
        <v>249</v>
      </c>
      <c r="H183" s="188">
        <v>1</v>
      </c>
      <c r="I183" s="3">
        <v>0</v>
      </c>
      <c r="J183" s="168">
        <f t="shared" si="30"/>
        <v>0</v>
      </c>
      <c r="K183" s="169"/>
      <c r="L183" s="44"/>
      <c r="M183" s="170" t="s">
        <v>1</v>
      </c>
      <c r="N183" s="171" t="s">
        <v>33</v>
      </c>
      <c r="O183" s="115"/>
      <c r="P183" s="172">
        <f t="shared" si="31"/>
        <v>0</v>
      </c>
      <c r="Q183" s="172">
        <v>1.9000000000000001E-4</v>
      </c>
      <c r="R183" s="172">
        <f t="shared" si="32"/>
        <v>1.9000000000000001E-4</v>
      </c>
      <c r="S183" s="172">
        <v>0</v>
      </c>
      <c r="T183" s="173">
        <f t="shared" si="33"/>
        <v>0</v>
      </c>
      <c r="U183" s="115"/>
      <c r="V183" s="115"/>
      <c r="W183" s="115"/>
      <c r="AR183" s="111" t="s">
        <v>190</v>
      </c>
      <c r="AT183" s="111" t="s">
        <v>126</v>
      </c>
      <c r="AU183" s="111" t="s">
        <v>77</v>
      </c>
      <c r="AY183" s="26" t="s">
        <v>123</v>
      </c>
      <c r="BE183" s="112">
        <f t="shared" si="34"/>
        <v>0</v>
      </c>
      <c r="BF183" s="112">
        <f t="shared" si="35"/>
        <v>0</v>
      </c>
      <c r="BG183" s="112">
        <f t="shared" si="36"/>
        <v>0</v>
      </c>
      <c r="BH183" s="112">
        <f t="shared" si="37"/>
        <v>0</v>
      </c>
      <c r="BI183" s="112">
        <f t="shared" si="38"/>
        <v>0</v>
      </c>
      <c r="BJ183" s="26" t="s">
        <v>75</v>
      </c>
      <c r="BK183" s="112">
        <f t="shared" si="39"/>
        <v>0</v>
      </c>
      <c r="BL183" s="26" t="s">
        <v>190</v>
      </c>
      <c r="BM183" s="111" t="s">
        <v>297</v>
      </c>
    </row>
    <row r="184" spans="1:65" s="27" customFormat="1" ht="24.2" customHeight="1">
      <c r="A184" s="115"/>
      <c r="B184" s="44"/>
      <c r="C184" s="184" t="s">
        <v>298</v>
      </c>
      <c r="D184" s="184" t="s">
        <v>126</v>
      </c>
      <c r="E184" s="185" t="s">
        <v>299</v>
      </c>
      <c r="F184" s="186" t="s">
        <v>300</v>
      </c>
      <c r="G184" s="187" t="s">
        <v>211</v>
      </c>
      <c r="H184" s="188">
        <v>4.0000000000000001E-3</v>
      </c>
      <c r="I184" s="3">
        <v>0</v>
      </c>
      <c r="J184" s="168">
        <f t="shared" si="30"/>
        <v>0</v>
      </c>
      <c r="K184" s="169"/>
      <c r="L184" s="44"/>
      <c r="M184" s="170" t="s">
        <v>1</v>
      </c>
      <c r="N184" s="171" t="s">
        <v>33</v>
      </c>
      <c r="O184" s="115"/>
      <c r="P184" s="172">
        <f t="shared" si="31"/>
        <v>0</v>
      </c>
      <c r="Q184" s="172">
        <v>0</v>
      </c>
      <c r="R184" s="172">
        <f t="shared" si="32"/>
        <v>0</v>
      </c>
      <c r="S184" s="172">
        <v>0</v>
      </c>
      <c r="T184" s="173">
        <f t="shared" si="33"/>
        <v>0</v>
      </c>
      <c r="U184" s="115"/>
      <c r="V184" s="115"/>
      <c r="W184" s="115"/>
      <c r="AR184" s="111" t="s">
        <v>190</v>
      </c>
      <c r="AT184" s="111" t="s">
        <v>126</v>
      </c>
      <c r="AU184" s="111" t="s">
        <v>77</v>
      </c>
      <c r="AY184" s="26" t="s">
        <v>123</v>
      </c>
      <c r="BE184" s="112">
        <f t="shared" si="34"/>
        <v>0</v>
      </c>
      <c r="BF184" s="112">
        <f t="shared" si="35"/>
        <v>0</v>
      </c>
      <c r="BG184" s="112">
        <f t="shared" si="36"/>
        <v>0</v>
      </c>
      <c r="BH184" s="112">
        <f t="shared" si="37"/>
        <v>0</v>
      </c>
      <c r="BI184" s="112">
        <f t="shared" si="38"/>
        <v>0</v>
      </c>
      <c r="BJ184" s="26" t="s">
        <v>75</v>
      </c>
      <c r="BK184" s="112">
        <f t="shared" si="39"/>
        <v>0</v>
      </c>
      <c r="BL184" s="26" t="s">
        <v>190</v>
      </c>
      <c r="BM184" s="111" t="s">
        <v>301</v>
      </c>
    </row>
    <row r="185" spans="1:65" s="2" customFormat="1" ht="22.9" customHeight="1">
      <c r="A185" s="158"/>
      <c r="B185" s="159"/>
      <c r="C185" s="158"/>
      <c r="D185" s="160" t="s">
        <v>66</v>
      </c>
      <c r="E185" s="166" t="s">
        <v>302</v>
      </c>
      <c r="F185" s="166" t="s">
        <v>303</v>
      </c>
      <c r="G185" s="158"/>
      <c r="H185" s="158"/>
      <c r="I185" s="158"/>
      <c r="J185" s="167">
        <f>BK185</f>
        <v>0</v>
      </c>
      <c r="K185" s="158"/>
      <c r="L185" s="159"/>
      <c r="M185" s="163"/>
      <c r="N185" s="158"/>
      <c r="O185" s="158"/>
      <c r="P185" s="164">
        <f>SUM(P186:P199)</f>
        <v>0</v>
      </c>
      <c r="Q185" s="158"/>
      <c r="R185" s="164">
        <f>SUM(R186:R199)</f>
        <v>2.0170000000000004E-2</v>
      </c>
      <c r="S185" s="158"/>
      <c r="T185" s="165">
        <f>SUM(T186:T199)</f>
        <v>0</v>
      </c>
      <c r="U185" s="158"/>
      <c r="V185" s="158"/>
      <c r="W185" s="158"/>
      <c r="AR185" s="108" t="s">
        <v>77</v>
      </c>
      <c r="AT185" s="109" t="s">
        <v>66</v>
      </c>
      <c r="AU185" s="109" t="s">
        <v>75</v>
      </c>
      <c r="AY185" s="108" t="s">
        <v>123</v>
      </c>
      <c r="BK185" s="110">
        <f>SUM(BK186:BK199)</f>
        <v>0</v>
      </c>
    </row>
    <row r="186" spans="1:65" s="27" customFormat="1" ht="16.5" customHeight="1">
      <c r="A186" s="115"/>
      <c r="B186" s="44"/>
      <c r="C186" s="184" t="s">
        <v>304</v>
      </c>
      <c r="D186" s="184" t="s">
        <v>126</v>
      </c>
      <c r="E186" s="185" t="s">
        <v>305</v>
      </c>
      <c r="F186" s="186" t="s">
        <v>306</v>
      </c>
      <c r="G186" s="187" t="s">
        <v>249</v>
      </c>
      <c r="H186" s="188">
        <v>1</v>
      </c>
      <c r="I186" s="3">
        <v>0</v>
      </c>
      <c r="J186" s="168">
        <f t="shared" ref="J186:J199" si="40">ROUND(I186*H186,2)</f>
        <v>0</v>
      </c>
      <c r="K186" s="169"/>
      <c r="L186" s="44"/>
      <c r="M186" s="170" t="s">
        <v>1</v>
      </c>
      <c r="N186" s="171" t="s">
        <v>33</v>
      </c>
      <c r="O186" s="115"/>
      <c r="P186" s="172">
        <f t="shared" ref="P186:P199" si="41">O186*H186</f>
        <v>0</v>
      </c>
      <c r="Q186" s="172">
        <v>0</v>
      </c>
      <c r="R186" s="172">
        <f t="shared" ref="R186:R199" si="42">Q186*H186</f>
        <v>0</v>
      </c>
      <c r="S186" s="172">
        <v>0</v>
      </c>
      <c r="T186" s="173">
        <f t="shared" ref="T186:T199" si="43">S186*H186</f>
        <v>0</v>
      </c>
      <c r="U186" s="115"/>
      <c r="V186" s="115"/>
      <c r="W186" s="115"/>
      <c r="AR186" s="111" t="s">
        <v>190</v>
      </c>
      <c r="AT186" s="111" t="s">
        <v>126</v>
      </c>
      <c r="AU186" s="111" t="s">
        <v>77</v>
      </c>
      <c r="AY186" s="26" t="s">
        <v>123</v>
      </c>
      <c r="BE186" s="112">
        <f t="shared" ref="BE186:BE199" si="44">IF(N186="základní",J186,0)</f>
        <v>0</v>
      </c>
      <c r="BF186" s="112">
        <f t="shared" ref="BF186:BF199" si="45">IF(N186="snížená",J186,0)</f>
        <v>0</v>
      </c>
      <c r="BG186" s="112">
        <f t="shared" ref="BG186:BG199" si="46">IF(N186="zákl. přenesená",J186,0)</f>
        <v>0</v>
      </c>
      <c r="BH186" s="112">
        <f t="shared" ref="BH186:BH199" si="47">IF(N186="sníž. přenesená",J186,0)</f>
        <v>0</v>
      </c>
      <c r="BI186" s="112">
        <f t="shared" ref="BI186:BI199" si="48">IF(N186="nulová",J186,0)</f>
        <v>0</v>
      </c>
      <c r="BJ186" s="26" t="s">
        <v>75</v>
      </c>
      <c r="BK186" s="112">
        <f t="shared" ref="BK186:BK199" si="49">ROUND(I186*H186,2)</f>
        <v>0</v>
      </c>
      <c r="BL186" s="26" t="s">
        <v>190</v>
      </c>
      <c r="BM186" s="111" t="s">
        <v>307</v>
      </c>
    </row>
    <row r="187" spans="1:65" s="27" customFormat="1" ht="24.2" customHeight="1">
      <c r="A187" s="115"/>
      <c r="B187" s="44"/>
      <c r="C187" s="184" t="s">
        <v>308</v>
      </c>
      <c r="D187" s="184" t="s">
        <v>126</v>
      </c>
      <c r="E187" s="185" t="s">
        <v>309</v>
      </c>
      <c r="F187" s="186" t="s">
        <v>310</v>
      </c>
      <c r="G187" s="187" t="s">
        <v>249</v>
      </c>
      <c r="H187" s="188">
        <v>1</v>
      </c>
      <c r="I187" s="3">
        <v>0</v>
      </c>
      <c r="J187" s="168">
        <f t="shared" si="40"/>
        <v>0</v>
      </c>
      <c r="K187" s="169"/>
      <c r="L187" s="44"/>
      <c r="M187" s="170" t="s">
        <v>1</v>
      </c>
      <c r="N187" s="171" t="s">
        <v>33</v>
      </c>
      <c r="O187" s="115"/>
      <c r="P187" s="172">
        <f t="shared" si="41"/>
        <v>0</v>
      </c>
      <c r="Q187" s="172">
        <v>1.73E-3</v>
      </c>
      <c r="R187" s="172">
        <f t="shared" si="42"/>
        <v>1.73E-3</v>
      </c>
      <c r="S187" s="172">
        <v>0</v>
      </c>
      <c r="T187" s="173">
        <f t="shared" si="43"/>
        <v>0</v>
      </c>
      <c r="U187" s="115"/>
      <c r="V187" s="115"/>
      <c r="W187" s="115"/>
      <c r="AR187" s="111" t="s">
        <v>190</v>
      </c>
      <c r="AT187" s="111" t="s">
        <v>126</v>
      </c>
      <c r="AU187" s="111" t="s">
        <v>77</v>
      </c>
      <c r="AY187" s="26" t="s">
        <v>123</v>
      </c>
      <c r="BE187" s="112">
        <f t="shared" si="44"/>
        <v>0</v>
      </c>
      <c r="BF187" s="112">
        <f t="shared" si="45"/>
        <v>0</v>
      </c>
      <c r="BG187" s="112">
        <f t="shared" si="46"/>
        <v>0</v>
      </c>
      <c r="BH187" s="112">
        <f t="shared" si="47"/>
        <v>0</v>
      </c>
      <c r="BI187" s="112">
        <f t="shared" si="48"/>
        <v>0</v>
      </c>
      <c r="BJ187" s="26" t="s">
        <v>75</v>
      </c>
      <c r="BK187" s="112">
        <f t="shared" si="49"/>
        <v>0</v>
      </c>
      <c r="BL187" s="26" t="s">
        <v>190</v>
      </c>
      <c r="BM187" s="111" t="s">
        <v>311</v>
      </c>
    </row>
    <row r="188" spans="1:65" s="27" customFormat="1" ht="37.9" customHeight="1">
      <c r="A188" s="115"/>
      <c r="B188" s="44"/>
      <c r="C188" s="189" t="s">
        <v>312</v>
      </c>
      <c r="D188" s="189" t="s">
        <v>177</v>
      </c>
      <c r="E188" s="190" t="s">
        <v>313</v>
      </c>
      <c r="F188" s="191" t="s">
        <v>314</v>
      </c>
      <c r="G188" s="192" t="s">
        <v>129</v>
      </c>
      <c r="H188" s="193">
        <v>1</v>
      </c>
      <c r="I188" s="4">
        <v>0</v>
      </c>
      <c r="J188" s="174">
        <f t="shared" si="40"/>
        <v>0</v>
      </c>
      <c r="K188" s="175"/>
      <c r="L188" s="176"/>
      <c r="M188" s="177" t="s">
        <v>1</v>
      </c>
      <c r="N188" s="178" t="s">
        <v>33</v>
      </c>
      <c r="O188" s="115"/>
      <c r="P188" s="172">
        <f t="shared" si="41"/>
        <v>0</v>
      </c>
      <c r="Q188" s="172">
        <v>1.2E-2</v>
      </c>
      <c r="R188" s="172">
        <f t="shared" si="42"/>
        <v>1.2E-2</v>
      </c>
      <c r="S188" s="172">
        <v>0</v>
      </c>
      <c r="T188" s="173">
        <f t="shared" si="43"/>
        <v>0</v>
      </c>
      <c r="U188" s="115"/>
      <c r="V188" s="115"/>
      <c r="W188" s="115"/>
      <c r="AR188" s="111" t="s">
        <v>266</v>
      </c>
      <c r="AT188" s="111" t="s">
        <v>177</v>
      </c>
      <c r="AU188" s="111" t="s">
        <v>77</v>
      </c>
      <c r="AY188" s="26" t="s">
        <v>123</v>
      </c>
      <c r="BE188" s="112">
        <f t="shared" si="44"/>
        <v>0</v>
      </c>
      <c r="BF188" s="112">
        <f t="shared" si="45"/>
        <v>0</v>
      </c>
      <c r="BG188" s="112">
        <f t="shared" si="46"/>
        <v>0</v>
      </c>
      <c r="BH188" s="112">
        <f t="shared" si="47"/>
        <v>0</v>
      </c>
      <c r="BI188" s="112">
        <f t="shared" si="48"/>
        <v>0</v>
      </c>
      <c r="BJ188" s="26" t="s">
        <v>75</v>
      </c>
      <c r="BK188" s="112">
        <f t="shared" si="49"/>
        <v>0</v>
      </c>
      <c r="BL188" s="26" t="s">
        <v>190</v>
      </c>
      <c r="BM188" s="111" t="s">
        <v>315</v>
      </c>
    </row>
    <row r="189" spans="1:65" s="27" customFormat="1" ht="16.5" customHeight="1">
      <c r="A189" s="115"/>
      <c r="B189" s="44"/>
      <c r="C189" s="184" t="s">
        <v>316</v>
      </c>
      <c r="D189" s="184" t="s">
        <v>126</v>
      </c>
      <c r="E189" s="185" t="s">
        <v>317</v>
      </c>
      <c r="F189" s="186" t="s">
        <v>318</v>
      </c>
      <c r="G189" s="187" t="s">
        <v>249</v>
      </c>
      <c r="H189" s="188">
        <v>2</v>
      </c>
      <c r="I189" s="3">
        <v>0</v>
      </c>
      <c r="J189" s="168">
        <f t="shared" si="40"/>
        <v>0</v>
      </c>
      <c r="K189" s="169"/>
      <c r="L189" s="44"/>
      <c r="M189" s="170" t="s">
        <v>1</v>
      </c>
      <c r="N189" s="171" t="s">
        <v>33</v>
      </c>
      <c r="O189" s="115"/>
      <c r="P189" s="172">
        <f t="shared" si="41"/>
        <v>0</v>
      </c>
      <c r="Q189" s="172">
        <v>1.2999999999999999E-4</v>
      </c>
      <c r="R189" s="172">
        <f t="shared" si="42"/>
        <v>2.5999999999999998E-4</v>
      </c>
      <c r="S189" s="172">
        <v>0</v>
      </c>
      <c r="T189" s="173">
        <f t="shared" si="43"/>
        <v>0</v>
      </c>
      <c r="U189" s="115"/>
      <c r="V189" s="115"/>
      <c r="W189" s="115"/>
      <c r="AR189" s="111" t="s">
        <v>190</v>
      </c>
      <c r="AT189" s="111" t="s">
        <v>126</v>
      </c>
      <c r="AU189" s="111" t="s">
        <v>77</v>
      </c>
      <c r="AY189" s="26" t="s">
        <v>123</v>
      </c>
      <c r="BE189" s="112">
        <f t="shared" si="44"/>
        <v>0</v>
      </c>
      <c r="BF189" s="112">
        <f t="shared" si="45"/>
        <v>0</v>
      </c>
      <c r="BG189" s="112">
        <f t="shared" si="46"/>
        <v>0</v>
      </c>
      <c r="BH189" s="112">
        <f t="shared" si="47"/>
        <v>0</v>
      </c>
      <c r="BI189" s="112">
        <f t="shared" si="48"/>
        <v>0</v>
      </c>
      <c r="BJ189" s="26" t="s">
        <v>75</v>
      </c>
      <c r="BK189" s="112">
        <f t="shared" si="49"/>
        <v>0</v>
      </c>
      <c r="BL189" s="26" t="s">
        <v>190</v>
      </c>
      <c r="BM189" s="111" t="s">
        <v>319</v>
      </c>
    </row>
    <row r="190" spans="1:65" s="27" customFormat="1" ht="24.2" customHeight="1">
      <c r="A190" s="115"/>
      <c r="B190" s="44"/>
      <c r="C190" s="189" t="s">
        <v>320</v>
      </c>
      <c r="D190" s="189" t="s">
        <v>177</v>
      </c>
      <c r="E190" s="190" t="s">
        <v>321</v>
      </c>
      <c r="F190" s="191" t="s">
        <v>322</v>
      </c>
      <c r="G190" s="192" t="s">
        <v>129</v>
      </c>
      <c r="H190" s="193">
        <v>2</v>
      </c>
      <c r="I190" s="4">
        <v>0</v>
      </c>
      <c r="J190" s="174">
        <f t="shared" si="40"/>
        <v>0</v>
      </c>
      <c r="K190" s="175"/>
      <c r="L190" s="176"/>
      <c r="M190" s="177" t="s">
        <v>1</v>
      </c>
      <c r="N190" s="178" t="s">
        <v>33</v>
      </c>
      <c r="O190" s="115"/>
      <c r="P190" s="172">
        <f t="shared" si="41"/>
        <v>0</v>
      </c>
      <c r="Q190" s="172">
        <v>1.8E-3</v>
      </c>
      <c r="R190" s="172">
        <f t="shared" si="42"/>
        <v>3.5999999999999999E-3</v>
      </c>
      <c r="S190" s="172">
        <v>0</v>
      </c>
      <c r="T190" s="173">
        <f t="shared" si="43"/>
        <v>0</v>
      </c>
      <c r="U190" s="115"/>
      <c r="V190" s="115"/>
      <c r="W190" s="115"/>
      <c r="AR190" s="111" t="s">
        <v>266</v>
      </c>
      <c r="AT190" s="111" t="s">
        <v>177</v>
      </c>
      <c r="AU190" s="111" t="s">
        <v>77</v>
      </c>
      <c r="AY190" s="26" t="s">
        <v>123</v>
      </c>
      <c r="BE190" s="112">
        <f t="shared" si="44"/>
        <v>0</v>
      </c>
      <c r="BF190" s="112">
        <f t="shared" si="45"/>
        <v>0</v>
      </c>
      <c r="BG190" s="112">
        <f t="shared" si="46"/>
        <v>0</v>
      </c>
      <c r="BH190" s="112">
        <f t="shared" si="47"/>
        <v>0</v>
      </c>
      <c r="BI190" s="112">
        <f t="shared" si="48"/>
        <v>0</v>
      </c>
      <c r="BJ190" s="26" t="s">
        <v>75</v>
      </c>
      <c r="BK190" s="112">
        <f t="shared" si="49"/>
        <v>0</v>
      </c>
      <c r="BL190" s="26" t="s">
        <v>190</v>
      </c>
      <c r="BM190" s="111" t="s">
        <v>323</v>
      </c>
    </row>
    <row r="191" spans="1:65" s="27" customFormat="1" ht="16.5" customHeight="1">
      <c r="A191" s="115"/>
      <c r="B191" s="44"/>
      <c r="C191" s="184" t="s">
        <v>324</v>
      </c>
      <c r="D191" s="184" t="s">
        <v>126</v>
      </c>
      <c r="E191" s="185" t="s">
        <v>325</v>
      </c>
      <c r="F191" s="186" t="s">
        <v>326</v>
      </c>
      <c r="G191" s="187" t="s">
        <v>249</v>
      </c>
      <c r="H191" s="188">
        <v>1</v>
      </c>
      <c r="I191" s="3">
        <v>0</v>
      </c>
      <c r="J191" s="168">
        <f t="shared" si="40"/>
        <v>0</v>
      </c>
      <c r="K191" s="169"/>
      <c r="L191" s="44"/>
      <c r="M191" s="170" t="s">
        <v>1</v>
      </c>
      <c r="N191" s="171" t="s">
        <v>33</v>
      </c>
      <c r="O191" s="115"/>
      <c r="P191" s="172">
        <f t="shared" si="41"/>
        <v>0</v>
      </c>
      <c r="Q191" s="172">
        <v>0</v>
      </c>
      <c r="R191" s="172">
        <f t="shared" si="42"/>
        <v>0</v>
      </c>
      <c r="S191" s="172">
        <v>0</v>
      </c>
      <c r="T191" s="173">
        <f t="shared" si="43"/>
        <v>0</v>
      </c>
      <c r="U191" s="115"/>
      <c r="V191" s="115"/>
      <c r="W191" s="115"/>
      <c r="AR191" s="111" t="s">
        <v>190</v>
      </c>
      <c r="AT191" s="111" t="s">
        <v>126</v>
      </c>
      <c r="AU191" s="111" t="s">
        <v>77</v>
      </c>
      <c r="AY191" s="26" t="s">
        <v>123</v>
      </c>
      <c r="BE191" s="112">
        <f t="shared" si="44"/>
        <v>0</v>
      </c>
      <c r="BF191" s="112">
        <f t="shared" si="45"/>
        <v>0</v>
      </c>
      <c r="BG191" s="112">
        <f t="shared" si="46"/>
        <v>0</v>
      </c>
      <c r="BH191" s="112">
        <f t="shared" si="47"/>
        <v>0</v>
      </c>
      <c r="BI191" s="112">
        <f t="shared" si="48"/>
        <v>0</v>
      </c>
      <c r="BJ191" s="26" t="s">
        <v>75</v>
      </c>
      <c r="BK191" s="112">
        <f t="shared" si="49"/>
        <v>0</v>
      </c>
      <c r="BL191" s="26" t="s">
        <v>190</v>
      </c>
      <c r="BM191" s="111" t="s">
        <v>327</v>
      </c>
    </row>
    <row r="192" spans="1:65" s="27" customFormat="1" ht="21.75" customHeight="1">
      <c r="A192" s="115"/>
      <c r="B192" s="44"/>
      <c r="C192" s="184" t="s">
        <v>328</v>
      </c>
      <c r="D192" s="184" t="s">
        <v>126</v>
      </c>
      <c r="E192" s="185" t="s">
        <v>329</v>
      </c>
      <c r="F192" s="186" t="s">
        <v>330</v>
      </c>
      <c r="G192" s="187" t="s">
        <v>129</v>
      </c>
      <c r="H192" s="188">
        <v>1</v>
      </c>
      <c r="I192" s="3">
        <v>0</v>
      </c>
      <c r="J192" s="168">
        <f t="shared" si="40"/>
        <v>0</v>
      </c>
      <c r="K192" s="169"/>
      <c r="L192" s="44"/>
      <c r="M192" s="170" t="s">
        <v>1</v>
      </c>
      <c r="N192" s="171" t="s">
        <v>33</v>
      </c>
      <c r="O192" s="115"/>
      <c r="P192" s="172">
        <f t="shared" si="41"/>
        <v>0</v>
      </c>
      <c r="Q192" s="172">
        <v>4.0000000000000003E-5</v>
      </c>
      <c r="R192" s="172">
        <f t="shared" si="42"/>
        <v>4.0000000000000003E-5</v>
      </c>
      <c r="S192" s="172">
        <v>0</v>
      </c>
      <c r="T192" s="173">
        <f t="shared" si="43"/>
        <v>0</v>
      </c>
      <c r="U192" s="115"/>
      <c r="V192" s="115"/>
      <c r="W192" s="115"/>
      <c r="AR192" s="111" t="s">
        <v>190</v>
      </c>
      <c r="AT192" s="111" t="s">
        <v>126</v>
      </c>
      <c r="AU192" s="111" t="s">
        <v>77</v>
      </c>
      <c r="AY192" s="26" t="s">
        <v>123</v>
      </c>
      <c r="BE192" s="112">
        <f t="shared" si="44"/>
        <v>0</v>
      </c>
      <c r="BF192" s="112">
        <f t="shared" si="45"/>
        <v>0</v>
      </c>
      <c r="BG192" s="112">
        <f t="shared" si="46"/>
        <v>0</v>
      </c>
      <c r="BH192" s="112">
        <f t="shared" si="47"/>
        <v>0</v>
      </c>
      <c r="BI192" s="112">
        <f t="shared" si="48"/>
        <v>0</v>
      </c>
      <c r="BJ192" s="26" t="s">
        <v>75</v>
      </c>
      <c r="BK192" s="112">
        <f t="shared" si="49"/>
        <v>0</v>
      </c>
      <c r="BL192" s="26" t="s">
        <v>190</v>
      </c>
      <c r="BM192" s="111" t="s">
        <v>331</v>
      </c>
    </row>
    <row r="193" spans="1:65" s="27" customFormat="1" ht="33" customHeight="1">
      <c r="A193" s="115"/>
      <c r="B193" s="44"/>
      <c r="C193" s="189" t="s">
        <v>332</v>
      </c>
      <c r="D193" s="189" t="s">
        <v>177</v>
      </c>
      <c r="E193" s="190" t="s">
        <v>333</v>
      </c>
      <c r="F193" s="191" t="s">
        <v>334</v>
      </c>
      <c r="G193" s="192" t="s">
        <v>129</v>
      </c>
      <c r="H193" s="193">
        <v>1</v>
      </c>
      <c r="I193" s="4">
        <v>0</v>
      </c>
      <c r="J193" s="174">
        <f t="shared" si="40"/>
        <v>0</v>
      </c>
      <c r="K193" s="175"/>
      <c r="L193" s="176"/>
      <c r="M193" s="177" t="s">
        <v>1</v>
      </c>
      <c r="N193" s="178" t="s">
        <v>33</v>
      </c>
      <c r="O193" s="115"/>
      <c r="P193" s="172">
        <f t="shared" si="41"/>
        <v>0</v>
      </c>
      <c r="Q193" s="172">
        <v>1.8E-3</v>
      </c>
      <c r="R193" s="172">
        <f t="shared" si="42"/>
        <v>1.8E-3</v>
      </c>
      <c r="S193" s="172">
        <v>0</v>
      </c>
      <c r="T193" s="173">
        <f t="shared" si="43"/>
        <v>0</v>
      </c>
      <c r="U193" s="115"/>
      <c r="V193" s="115"/>
      <c r="W193" s="115"/>
      <c r="AR193" s="111" t="s">
        <v>266</v>
      </c>
      <c r="AT193" s="111" t="s">
        <v>177</v>
      </c>
      <c r="AU193" s="111" t="s">
        <v>77</v>
      </c>
      <c r="AY193" s="26" t="s">
        <v>123</v>
      </c>
      <c r="BE193" s="112">
        <f t="shared" si="44"/>
        <v>0</v>
      </c>
      <c r="BF193" s="112">
        <f t="shared" si="45"/>
        <v>0</v>
      </c>
      <c r="BG193" s="112">
        <f t="shared" si="46"/>
        <v>0</v>
      </c>
      <c r="BH193" s="112">
        <f t="shared" si="47"/>
        <v>0</v>
      </c>
      <c r="BI193" s="112">
        <f t="shared" si="48"/>
        <v>0</v>
      </c>
      <c r="BJ193" s="26" t="s">
        <v>75</v>
      </c>
      <c r="BK193" s="112">
        <f t="shared" si="49"/>
        <v>0</v>
      </c>
      <c r="BL193" s="26" t="s">
        <v>190</v>
      </c>
      <c r="BM193" s="111" t="s">
        <v>335</v>
      </c>
    </row>
    <row r="194" spans="1:65" s="27" customFormat="1" ht="24.2" customHeight="1">
      <c r="A194" s="115"/>
      <c r="B194" s="44"/>
      <c r="C194" s="184" t="s">
        <v>336</v>
      </c>
      <c r="D194" s="184" t="s">
        <v>126</v>
      </c>
      <c r="E194" s="185" t="s">
        <v>337</v>
      </c>
      <c r="F194" s="186" t="s">
        <v>338</v>
      </c>
      <c r="G194" s="187" t="s">
        <v>129</v>
      </c>
      <c r="H194" s="188">
        <v>1</v>
      </c>
      <c r="I194" s="3">
        <v>0</v>
      </c>
      <c r="J194" s="168">
        <f t="shared" si="40"/>
        <v>0</v>
      </c>
      <c r="K194" s="169"/>
      <c r="L194" s="44"/>
      <c r="M194" s="170" t="s">
        <v>1</v>
      </c>
      <c r="N194" s="171" t="s">
        <v>33</v>
      </c>
      <c r="O194" s="115"/>
      <c r="P194" s="172">
        <f t="shared" si="41"/>
        <v>0</v>
      </c>
      <c r="Q194" s="172">
        <v>6.0000000000000002E-5</v>
      </c>
      <c r="R194" s="172">
        <f t="shared" si="42"/>
        <v>6.0000000000000002E-5</v>
      </c>
      <c r="S194" s="172">
        <v>0</v>
      </c>
      <c r="T194" s="173">
        <f t="shared" si="43"/>
        <v>0</v>
      </c>
      <c r="U194" s="115"/>
      <c r="V194" s="115"/>
      <c r="W194" s="115"/>
      <c r="AR194" s="111" t="s">
        <v>190</v>
      </c>
      <c r="AT194" s="111" t="s">
        <v>126</v>
      </c>
      <c r="AU194" s="111" t="s">
        <v>77</v>
      </c>
      <c r="AY194" s="26" t="s">
        <v>123</v>
      </c>
      <c r="BE194" s="112">
        <f t="shared" si="44"/>
        <v>0</v>
      </c>
      <c r="BF194" s="112">
        <f t="shared" si="45"/>
        <v>0</v>
      </c>
      <c r="BG194" s="112">
        <f t="shared" si="46"/>
        <v>0</v>
      </c>
      <c r="BH194" s="112">
        <f t="shared" si="47"/>
        <v>0</v>
      </c>
      <c r="BI194" s="112">
        <f t="shared" si="48"/>
        <v>0</v>
      </c>
      <c r="BJ194" s="26" t="s">
        <v>75</v>
      </c>
      <c r="BK194" s="112">
        <f t="shared" si="49"/>
        <v>0</v>
      </c>
      <c r="BL194" s="26" t="s">
        <v>190</v>
      </c>
      <c r="BM194" s="111" t="s">
        <v>339</v>
      </c>
    </row>
    <row r="195" spans="1:65" s="27" customFormat="1" ht="24.2" customHeight="1">
      <c r="A195" s="115"/>
      <c r="B195" s="44"/>
      <c r="C195" s="189" t="s">
        <v>340</v>
      </c>
      <c r="D195" s="189" t="s">
        <v>177</v>
      </c>
      <c r="E195" s="190" t="s">
        <v>341</v>
      </c>
      <c r="F195" s="191" t="s">
        <v>342</v>
      </c>
      <c r="G195" s="192" t="s">
        <v>129</v>
      </c>
      <c r="H195" s="193">
        <v>1</v>
      </c>
      <c r="I195" s="4">
        <v>0</v>
      </c>
      <c r="J195" s="174">
        <f t="shared" si="40"/>
        <v>0</v>
      </c>
      <c r="K195" s="175"/>
      <c r="L195" s="176"/>
      <c r="M195" s="177" t="s">
        <v>1</v>
      </c>
      <c r="N195" s="178" t="s">
        <v>33</v>
      </c>
      <c r="O195" s="115"/>
      <c r="P195" s="172">
        <f t="shared" si="41"/>
        <v>0</v>
      </c>
      <c r="Q195" s="172">
        <v>2.9999999999999997E-4</v>
      </c>
      <c r="R195" s="172">
        <f t="shared" si="42"/>
        <v>2.9999999999999997E-4</v>
      </c>
      <c r="S195" s="172">
        <v>0</v>
      </c>
      <c r="T195" s="173">
        <f t="shared" si="43"/>
        <v>0</v>
      </c>
      <c r="U195" s="115"/>
      <c r="V195" s="115"/>
      <c r="W195" s="115"/>
      <c r="AR195" s="111" t="s">
        <v>266</v>
      </c>
      <c r="AT195" s="111" t="s">
        <v>177</v>
      </c>
      <c r="AU195" s="111" t="s">
        <v>77</v>
      </c>
      <c r="AY195" s="26" t="s">
        <v>123</v>
      </c>
      <c r="BE195" s="112">
        <f t="shared" si="44"/>
        <v>0</v>
      </c>
      <c r="BF195" s="112">
        <f t="shared" si="45"/>
        <v>0</v>
      </c>
      <c r="BG195" s="112">
        <f t="shared" si="46"/>
        <v>0</v>
      </c>
      <c r="BH195" s="112">
        <f t="shared" si="47"/>
        <v>0</v>
      </c>
      <c r="BI195" s="112">
        <f t="shared" si="48"/>
        <v>0</v>
      </c>
      <c r="BJ195" s="26" t="s">
        <v>75</v>
      </c>
      <c r="BK195" s="112">
        <f t="shared" si="49"/>
        <v>0</v>
      </c>
      <c r="BL195" s="26" t="s">
        <v>190</v>
      </c>
      <c r="BM195" s="111" t="s">
        <v>343</v>
      </c>
    </row>
    <row r="196" spans="1:65" s="27" customFormat="1" ht="16.5" customHeight="1">
      <c r="A196" s="115"/>
      <c r="B196" s="44"/>
      <c r="C196" s="184" t="s">
        <v>344</v>
      </c>
      <c r="D196" s="184" t="s">
        <v>126</v>
      </c>
      <c r="E196" s="185" t="s">
        <v>345</v>
      </c>
      <c r="F196" s="186" t="s">
        <v>346</v>
      </c>
      <c r="G196" s="187" t="s">
        <v>129</v>
      </c>
      <c r="H196" s="188">
        <v>1</v>
      </c>
      <c r="I196" s="3">
        <v>0</v>
      </c>
      <c r="J196" s="168">
        <f t="shared" si="40"/>
        <v>0</v>
      </c>
      <c r="K196" s="169"/>
      <c r="L196" s="44"/>
      <c r="M196" s="170" t="s">
        <v>1</v>
      </c>
      <c r="N196" s="171" t="s">
        <v>33</v>
      </c>
      <c r="O196" s="115"/>
      <c r="P196" s="172">
        <f t="shared" si="41"/>
        <v>0</v>
      </c>
      <c r="Q196" s="172">
        <v>0</v>
      </c>
      <c r="R196" s="172">
        <f t="shared" si="42"/>
        <v>0</v>
      </c>
      <c r="S196" s="172">
        <v>0</v>
      </c>
      <c r="T196" s="173">
        <f t="shared" si="43"/>
        <v>0</v>
      </c>
      <c r="U196" s="115"/>
      <c r="V196" s="115"/>
      <c r="W196" s="115"/>
      <c r="AR196" s="111" t="s">
        <v>190</v>
      </c>
      <c r="AT196" s="111" t="s">
        <v>126</v>
      </c>
      <c r="AU196" s="111" t="s">
        <v>77</v>
      </c>
      <c r="AY196" s="26" t="s">
        <v>123</v>
      </c>
      <c r="BE196" s="112">
        <f t="shared" si="44"/>
        <v>0</v>
      </c>
      <c r="BF196" s="112">
        <f t="shared" si="45"/>
        <v>0</v>
      </c>
      <c r="BG196" s="112">
        <f t="shared" si="46"/>
        <v>0</v>
      </c>
      <c r="BH196" s="112">
        <f t="shared" si="47"/>
        <v>0</v>
      </c>
      <c r="BI196" s="112">
        <f t="shared" si="48"/>
        <v>0</v>
      </c>
      <c r="BJ196" s="26" t="s">
        <v>75</v>
      </c>
      <c r="BK196" s="112">
        <f t="shared" si="49"/>
        <v>0</v>
      </c>
      <c r="BL196" s="26" t="s">
        <v>190</v>
      </c>
      <c r="BM196" s="111" t="s">
        <v>347</v>
      </c>
    </row>
    <row r="197" spans="1:65" s="27" customFormat="1" ht="21.75" customHeight="1">
      <c r="A197" s="115"/>
      <c r="B197" s="44"/>
      <c r="C197" s="184" t="s">
        <v>348</v>
      </c>
      <c r="D197" s="184" t="s">
        <v>126</v>
      </c>
      <c r="E197" s="185" t="s">
        <v>349</v>
      </c>
      <c r="F197" s="186" t="s">
        <v>350</v>
      </c>
      <c r="G197" s="187" t="s">
        <v>129</v>
      </c>
      <c r="H197" s="188">
        <v>1</v>
      </c>
      <c r="I197" s="3">
        <v>0</v>
      </c>
      <c r="J197" s="168">
        <f t="shared" si="40"/>
        <v>0</v>
      </c>
      <c r="K197" s="169"/>
      <c r="L197" s="44"/>
      <c r="M197" s="170" t="s">
        <v>1</v>
      </c>
      <c r="N197" s="171" t="s">
        <v>33</v>
      </c>
      <c r="O197" s="115"/>
      <c r="P197" s="172">
        <f t="shared" si="41"/>
        <v>0</v>
      </c>
      <c r="Q197" s="172">
        <v>1.3999999999999999E-4</v>
      </c>
      <c r="R197" s="172">
        <f t="shared" si="42"/>
        <v>1.3999999999999999E-4</v>
      </c>
      <c r="S197" s="172">
        <v>0</v>
      </c>
      <c r="T197" s="173">
        <f t="shared" si="43"/>
        <v>0</v>
      </c>
      <c r="U197" s="115"/>
      <c r="V197" s="115"/>
      <c r="W197" s="115"/>
      <c r="AR197" s="111" t="s">
        <v>190</v>
      </c>
      <c r="AT197" s="111" t="s">
        <v>126</v>
      </c>
      <c r="AU197" s="111" t="s">
        <v>77</v>
      </c>
      <c r="AY197" s="26" t="s">
        <v>123</v>
      </c>
      <c r="BE197" s="112">
        <f t="shared" si="44"/>
        <v>0</v>
      </c>
      <c r="BF197" s="112">
        <f t="shared" si="45"/>
        <v>0</v>
      </c>
      <c r="BG197" s="112">
        <f t="shared" si="46"/>
        <v>0</v>
      </c>
      <c r="BH197" s="112">
        <f t="shared" si="47"/>
        <v>0</v>
      </c>
      <c r="BI197" s="112">
        <f t="shared" si="48"/>
        <v>0</v>
      </c>
      <c r="BJ197" s="26" t="s">
        <v>75</v>
      </c>
      <c r="BK197" s="112">
        <f t="shared" si="49"/>
        <v>0</v>
      </c>
      <c r="BL197" s="26" t="s">
        <v>190</v>
      </c>
      <c r="BM197" s="111" t="s">
        <v>351</v>
      </c>
    </row>
    <row r="198" spans="1:65" s="27" customFormat="1" ht="33" customHeight="1">
      <c r="A198" s="115"/>
      <c r="B198" s="44"/>
      <c r="C198" s="189" t="s">
        <v>352</v>
      </c>
      <c r="D198" s="189" t="s">
        <v>177</v>
      </c>
      <c r="E198" s="190" t="s">
        <v>353</v>
      </c>
      <c r="F198" s="191" t="s">
        <v>354</v>
      </c>
      <c r="G198" s="192" t="s">
        <v>129</v>
      </c>
      <c r="H198" s="193">
        <v>1</v>
      </c>
      <c r="I198" s="4">
        <v>0</v>
      </c>
      <c r="J198" s="174">
        <f t="shared" si="40"/>
        <v>0</v>
      </c>
      <c r="K198" s="175"/>
      <c r="L198" s="176"/>
      <c r="M198" s="177" t="s">
        <v>1</v>
      </c>
      <c r="N198" s="178" t="s">
        <v>33</v>
      </c>
      <c r="O198" s="115"/>
      <c r="P198" s="172">
        <f t="shared" si="41"/>
        <v>0</v>
      </c>
      <c r="Q198" s="172">
        <v>2.4000000000000001E-4</v>
      </c>
      <c r="R198" s="172">
        <f t="shared" si="42"/>
        <v>2.4000000000000001E-4</v>
      </c>
      <c r="S198" s="172">
        <v>0</v>
      </c>
      <c r="T198" s="173">
        <f t="shared" si="43"/>
        <v>0</v>
      </c>
      <c r="U198" s="115"/>
      <c r="V198" s="115"/>
      <c r="W198" s="115"/>
      <c r="AR198" s="111" t="s">
        <v>266</v>
      </c>
      <c r="AT198" s="111" t="s">
        <v>177</v>
      </c>
      <c r="AU198" s="111" t="s">
        <v>77</v>
      </c>
      <c r="AY198" s="26" t="s">
        <v>123</v>
      </c>
      <c r="BE198" s="112">
        <f t="shared" si="44"/>
        <v>0</v>
      </c>
      <c r="BF198" s="112">
        <f t="shared" si="45"/>
        <v>0</v>
      </c>
      <c r="BG198" s="112">
        <f t="shared" si="46"/>
        <v>0</v>
      </c>
      <c r="BH198" s="112">
        <f t="shared" si="47"/>
        <v>0</v>
      </c>
      <c r="BI198" s="112">
        <f t="shared" si="48"/>
        <v>0</v>
      </c>
      <c r="BJ198" s="26" t="s">
        <v>75</v>
      </c>
      <c r="BK198" s="112">
        <f t="shared" si="49"/>
        <v>0</v>
      </c>
      <c r="BL198" s="26" t="s">
        <v>190</v>
      </c>
      <c r="BM198" s="111" t="s">
        <v>355</v>
      </c>
    </row>
    <row r="199" spans="1:65" s="27" customFormat="1" ht="24.2" customHeight="1">
      <c r="A199" s="115"/>
      <c r="B199" s="44"/>
      <c r="C199" s="184" t="s">
        <v>356</v>
      </c>
      <c r="D199" s="184" t="s">
        <v>126</v>
      </c>
      <c r="E199" s="185" t="s">
        <v>357</v>
      </c>
      <c r="F199" s="186" t="s">
        <v>358</v>
      </c>
      <c r="G199" s="187" t="s">
        <v>211</v>
      </c>
      <c r="H199" s="188">
        <v>0.02</v>
      </c>
      <c r="I199" s="3">
        <v>0</v>
      </c>
      <c r="J199" s="168">
        <f t="shared" si="40"/>
        <v>0</v>
      </c>
      <c r="K199" s="169"/>
      <c r="L199" s="44"/>
      <c r="M199" s="170" t="s">
        <v>1</v>
      </c>
      <c r="N199" s="171" t="s">
        <v>33</v>
      </c>
      <c r="O199" s="115"/>
      <c r="P199" s="172">
        <f t="shared" si="41"/>
        <v>0</v>
      </c>
      <c r="Q199" s="172">
        <v>0</v>
      </c>
      <c r="R199" s="172">
        <f t="shared" si="42"/>
        <v>0</v>
      </c>
      <c r="S199" s="172">
        <v>0</v>
      </c>
      <c r="T199" s="173">
        <f t="shared" si="43"/>
        <v>0</v>
      </c>
      <c r="U199" s="115"/>
      <c r="V199" s="115"/>
      <c r="W199" s="115"/>
      <c r="AR199" s="111" t="s">
        <v>190</v>
      </c>
      <c r="AT199" s="111" t="s">
        <v>126</v>
      </c>
      <c r="AU199" s="111" t="s">
        <v>77</v>
      </c>
      <c r="AY199" s="26" t="s">
        <v>123</v>
      </c>
      <c r="BE199" s="112">
        <f t="shared" si="44"/>
        <v>0</v>
      </c>
      <c r="BF199" s="112">
        <f t="shared" si="45"/>
        <v>0</v>
      </c>
      <c r="BG199" s="112">
        <f t="shared" si="46"/>
        <v>0</v>
      </c>
      <c r="BH199" s="112">
        <f t="shared" si="47"/>
        <v>0</v>
      </c>
      <c r="BI199" s="112">
        <f t="shared" si="48"/>
        <v>0</v>
      </c>
      <c r="BJ199" s="26" t="s">
        <v>75</v>
      </c>
      <c r="BK199" s="112">
        <f t="shared" si="49"/>
        <v>0</v>
      </c>
      <c r="BL199" s="26" t="s">
        <v>190</v>
      </c>
      <c r="BM199" s="111" t="s">
        <v>359</v>
      </c>
    </row>
    <row r="200" spans="1:65" s="2" customFormat="1" ht="22.9" customHeight="1">
      <c r="A200" s="158"/>
      <c r="B200" s="159"/>
      <c r="C200" s="158"/>
      <c r="D200" s="160" t="s">
        <v>66</v>
      </c>
      <c r="E200" s="166" t="s">
        <v>360</v>
      </c>
      <c r="F200" s="166" t="s">
        <v>361</v>
      </c>
      <c r="G200" s="158"/>
      <c r="H200" s="158"/>
      <c r="I200" s="158"/>
      <c r="J200" s="167">
        <f>BK200</f>
        <v>0</v>
      </c>
      <c r="K200" s="158"/>
      <c r="L200" s="159"/>
      <c r="M200" s="163"/>
      <c r="N200" s="158"/>
      <c r="O200" s="158"/>
      <c r="P200" s="164">
        <f>SUM(P201:P202)</f>
        <v>0</v>
      </c>
      <c r="Q200" s="158"/>
      <c r="R200" s="164">
        <f>SUM(R201:R202)</f>
        <v>0</v>
      </c>
      <c r="S200" s="158"/>
      <c r="T200" s="165">
        <f>SUM(T201:T202)</f>
        <v>0</v>
      </c>
      <c r="U200" s="158"/>
      <c r="V200" s="158"/>
      <c r="W200" s="158"/>
      <c r="AR200" s="108" t="s">
        <v>77</v>
      </c>
      <c r="AT200" s="109" t="s">
        <v>66</v>
      </c>
      <c r="AU200" s="109" t="s">
        <v>75</v>
      </c>
      <c r="AY200" s="108" t="s">
        <v>123</v>
      </c>
      <c r="BK200" s="110">
        <f>SUM(BK201:BK202)</f>
        <v>0</v>
      </c>
    </row>
    <row r="201" spans="1:65" s="27" customFormat="1" ht="16.5" customHeight="1">
      <c r="A201" s="115"/>
      <c r="B201" s="44"/>
      <c r="C201" s="184" t="s">
        <v>362</v>
      </c>
      <c r="D201" s="184" t="s">
        <v>126</v>
      </c>
      <c r="E201" s="185" t="s">
        <v>363</v>
      </c>
      <c r="F201" s="186" t="s">
        <v>364</v>
      </c>
      <c r="G201" s="187" t="s">
        <v>249</v>
      </c>
      <c r="H201" s="188">
        <v>0</v>
      </c>
      <c r="I201" s="369">
        <v>0</v>
      </c>
      <c r="J201" s="168">
        <f>ROUND(I201*H201,2)</f>
        <v>0</v>
      </c>
      <c r="K201" s="169"/>
      <c r="L201" s="44"/>
      <c r="M201" s="170" t="s">
        <v>1</v>
      </c>
      <c r="N201" s="171" t="s">
        <v>33</v>
      </c>
      <c r="O201" s="115"/>
      <c r="P201" s="172">
        <f>O201*H201</f>
        <v>0</v>
      </c>
      <c r="Q201" s="172">
        <v>0</v>
      </c>
      <c r="R201" s="172">
        <f>Q201*H201</f>
        <v>0</v>
      </c>
      <c r="S201" s="172">
        <v>0</v>
      </c>
      <c r="T201" s="173">
        <f>S201*H201</f>
        <v>0</v>
      </c>
      <c r="U201" s="115"/>
      <c r="V201" s="115"/>
      <c r="W201" s="115"/>
      <c r="AR201" s="111" t="s">
        <v>190</v>
      </c>
      <c r="AT201" s="111" t="s">
        <v>126</v>
      </c>
      <c r="AU201" s="111" t="s">
        <v>77</v>
      </c>
      <c r="AY201" s="26" t="s">
        <v>123</v>
      </c>
      <c r="BE201" s="112">
        <f>IF(N201="základní",J201,0)</f>
        <v>0</v>
      </c>
      <c r="BF201" s="112">
        <f>IF(N201="snížená",J201,0)</f>
        <v>0</v>
      </c>
      <c r="BG201" s="112">
        <f>IF(N201="zákl. přenesená",J201,0)</f>
        <v>0</v>
      </c>
      <c r="BH201" s="112">
        <f>IF(N201="sníž. přenesená",J201,0)</f>
        <v>0</v>
      </c>
      <c r="BI201" s="112">
        <f>IF(N201="nulová",J201,0)</f>
        <v>0</v>
      </c>
      <c r="BJ201" s="26" t="s">
        <v>75</v>
      </c>
      <c r="BK201" s="112">
        <f>ROUND(I201*H201,2)</f>
        <v>0</v>
      </c>
      <c r="BL201" s="26" t="s">
        <v>190</v>
      </c>
      <c r="BM201" s="111" t="s">
        <v>365</v>
      </c>
    </row>
    <row r="202" spans="1:65" s="27" customFormat="1" ht="16.5" customHeight="1">
      <c r="A202" s="115"/>
      <c r="B202" s="44"/>
      <c r="C202" s="184" t="s">
        <v>366</v>
      </c>
      <c r="D202" s="184" t="s">
        <v>126</v>
      </c>
      <c r="E202" s="185" t="s">
        <v>367</v>
      </c>
      <c r="F202" s="186" t="s">
        <v>368</v>
      </c>
      <c r="G202" s="187" t="s">
        <v>258</v>
      </c>
      <c r="H202" s="370">
        <v>0</v>
      </c>
      <c r="I202" s="369">
        <v>0</v>
      </c>
      <c r="J202" s="168">
        <f>ROUND(I202*H202,2)</f>
        <v>0</v>
      </c>
      <c r="K202" s="169"/>
      <c r="L202" s="44"/>
      <c r="M202" s="170" t="s">
        <v>1</v>
      </c>
      <c r="N202" s="171" t="s">
        <v>33</v>
      </c>
      <c r="O202" s="115"/>
      <c r="P202" s="172">
        <f>O202*H202</f>
        <v>0</v>
      </c>
      <c r="Q202" s="172">
        <v>0</v>
      </c>
      <c r="R202" s="172">
        <f>Q202*H202</f>
        <v>0</v>
      </c>
      <c r="S202" s="172">
        <v>0</v>
      </c>
      <c r="T202" s="173">
        <f>S202*H202</f>
        <v>0</v>
      </c>
      <c r="U202" s="115"/>
      <c r="V202" s="115"/>
      <c r="W202" s="115"/>
      <c r="AR202" s="111" t="s">
        <v>190</v>
      </c>
      <c r="AT202" s="111" t="s">
        <v>126</v>
      </c>
      <c r="AU202" s="111" t="s">
        <v>77</v>
      </c>
      <c r="AY202" s="26" t="s">
        <v>123</v>
      </c>
      <c r="BE202" s="112">
        <f>IF(N202="základní",J202,0)</f>
        <v>0</v>
      </c>
      <c r="BF202" s="112">
        <f>IF(N202="snížená",J202,0)</f>
        <v>0</v>
      </c>
      <c r="BG202" s="112">
        <f>IF(N202="zákl. přenesená",J202,0)</f>
        <v>0</v>
      </c>
      <c r="BH202" s="112">
        <f>IF(N202="sníž. přenesená",J202,0)</f>
        <v>0</v>
      </c>
      <c r="BI202" s="112">
        <f>IF(N202="nulová",J202,0)</f>
        <v>0</v>
      </c>
      <c r="BJ202" s="26" t="s">
        <v>75</v>
      </c>
      <c r="BK202" s="112">
        <f>ROUND(I202*H202,2)</f>
        <v>0</v>
      </c>
      <c r="BL202" s="26" t="s">
        <v>190</v>
      </c>
      <c r="BM202" s="111" t="s">
        <v>369</v>
      </c>
    </row>
    <row r="203" spans="1:65" s="2" customFormat="1" ht="22.9" customHeight="1">
      <c r="A203" s="158"/>
      <c r="B203" s="159"/>
      <c r="C203" s="158"/>
      <c r="D203" s="160" t="s">
        <v>66</v>
      </c>
      <c r="E203" s="166" t="s">
        <v>370</v>
      </c>
      <c r="F203" s="166" t="s">
        <v>371</v>
      </c>
      <c r="G203" s="158"/>
      <c r="H203" s="158"/>
      <c r="I203" s="158"/>
      <c r="J203" s="167">
        <f>BK203</f>
        <v>0</v>
      </c>
      <c r="K203" s="158"/>
      <c r="L203" s="159"/>
      <c r="M203" s="163"/>
      <c r="N203" s="158"/>
      <c r="O203" s="158"/>
      <c r="P203" s="164">
        <f>SUM(P204:P205)</f>
        <v>0</v>
      </c>
      <c r="Q203" s="158"/>
      <c r="R203" s="164">
        <f>SUM(R204:R205)</f>
        <v>0</v>
      </c>
      <c r="S203" s="158"/>
      <c r="T203" s="165">
        <f>SUM(T204:T205)</f>
        <v>0</v>
      </c>
      <c r="U203" s="158"/>
      <c r="V203" s="158"/>
      <c r="W203" s="158"/>
      <c r="AR203" s="108" t="s">
        <v>77</v>
      </c>
      <c r="AT203" s="109" t="s">
        <v>66</v>
      </c>
      <c r="AU203" s="109" t="s">
        <v>75</v>
      </c>
      <c r="AY203" s="108" t="s">
        <v>123</v>
      </c>
      <c r="BK203" s="110">
        <f>SUM(BK204:BK205)</f>
        <v>0</v>
      </c>
    </row>
    <row r="204" spans="1:65" s="27" customFormat="1" ht="24.2" customHeight="1">
      <c r="A204" s="115"/>
      <c r="B204" s="44"/>
      <c r="C204" s="184" t="s">
        <v>372</v>
      </c>
      <c r="D204" s="184" t="s">
        <v>126</v>
      </c>
      <c r="E204" s="185" t="s">
        <v>373</v>
      </c>
      <c r="F204" s="186" t="s">
        <v>374</v>
      </c>
      <c r="G204" s="187" t="s">
        <v>129</v>
      </c>
      <c r="H204" s="188">
        <v>1</v>
      </c>
      <c r="I204" s="3">
        <v>0</v>
      </c>
      <c r="J204" s="168">
        <f>ROUND(I204*H204,2)</f>
        <v>0</v>
      </c>
      <c r="K204" s="169"/>
      <c r="L204" s="44"/>
      <c r="M204" s="170" t="s">
        <v>1</v>
      </c>
      <c r="N204" s="171" t="s">
        <v>33</v>
      </c>
      <c r="O204" s="115"/>
      <c r="P204" s="172">
        <f>O204*H204</f>
        <v>0</v>
      </c>
      <c r="Q204" s="172">
        <v>0</v>
      </c>
      <c r="R204" s="172">
        <f>Q204*H204</f>
        <v>0</v>
      </c>
      <c r="S204" s="172">
        <v>0</v>
      </c>
      <c r="T204" s="173">
        <f>S204*H204</f>
        <v>0</v>
      </c>
      <c r="U204" s="115"/>
      <c r="V204" s="115"/>
      <c r="W204" s="115"/>
      <c r="AR204" s="111" t="s">
        <v>190</v>
      </c>
      <c r="AT204" s="111" t="s">
        <v>126</v>
      </c>
      <c r="AU204" s="111" t="s">
        <v>77</v>
      </c>
      <c r="AY204" s="26" t="s">
        <v>123</v>
      </c>
      <c r="BE204" s="112">
        <f>IF(N204="základní",J204,0)</f>
        <v>0</v>
      </c>
      <c r="BF204" s="112">
        <f>IF(N204="snížená",J204,0)</f>
        <v>0</v>
      </c>
      <c r="BG204" s="112">
        <f>IF(N204="zákl. přenesená",J204,0)</f>
        <v>0</v>
      </c>
      <c r="BH204" s="112">
        <f>IF(N204="sníž. přenesená",J204,0)</f>
        <v>0</v>
      </c>
      <c r="BI204" s="112">
        <f>IF(N204="nulová",J204,0)</f>
        <v>0</v>
      </c>
      <c r="BJ204" s="26" t="s">
        <v>75</v>
      </c>
      <c r="BK204" s="112">
        <f>ROUND(I204*H204,2)</f>
        <v>0</v>
      </c>
      <c r="BL204" s="26" t="s">
        <v>190</v>
      </c>
      <c r="BM204" s="111" t="s">
        <v>375</v>
      </c>
    </row>
    <row r="205" spans="1:65" s="27" customFormat="1" ht="24.2" customHeight="1">
      <c r="A205" s="115"/>
      <c r="B205" s="44"/>
      <c r="C205" s="184" t="s">
        <v>376</v>
      </c>
      <c r="D205" s="184" t="s">
        <v>126</v>
      </c>
      <c r="E205" s="185" t="s">
        <v>377</v>
      </c>
      <c r="F205" s="186" t="s">
        <v>378</v>
      </c>
      <c r="G205" s="187" t="s">
        <v>258</v>
      </c>
      <c r="H205" s="5">
        <v>0</v>
      </c>
      <c r="I205" s="3">
        <v>0</v>
      </c>
      <c r="J205" s="168">
        <f>ROUND(I205*H205,2)</f>
        <v>0</v>
      </c>
      <c r="K205" s="169"/>
      <c r="L205" s="44"/>
      <c r="M205" s="170" t="s">
        <v>1</v>
      </c>
      <c r="N205" s="171" t="s">
        <v>33</v>
      </c>
      <c r="O205" s="115"/>
      <c r="P205" s="172">
        <f>O205*H205</f>
        <v>0</v>
      </c>
      <c r="Q205" s="172">
        <v>0</v>
      </c>
      <c r="R205" s="172">
        <f>Q205*H205</f>
        <v>0</v>
      </c>
      <c r="S205" s="172">
        <v>0</v>
      </c>
      <c r="T205" s="173">
        <f>S205*H205</f>
        <v>0</v>
      </c>
      <c r="U205" s="115"/>
      <c r="V205" s="115"/>
      <c r="W205" s="115"/>
      <c r="AR205" s="111" t="s">
        <v>190</v>
      </c>
      <c r="AT205" s="111" t="s">
        <v>126</v>
      </c>
      <c r="AU205" s="111" t="s">
        <v>77</v>
      </c>
      <c r="AY205" s="26" t="s">
        <v>123</v>
      </c>
      <c r="BE205" s="112">
        <f>IF(N205="základní",J205,0)</f>
        <v>0</v>
      </c>
      <c r="BF205" s="112">
        <f>IF(N205="snížená",J205,0)</f>
        <v>0</v>
      </c>
      <c r="BG205" s="112">
        <f>IF(N205="zákl. přenesená",J205,0)</f>
        <v>0</v>
      </c>
      <c r="BH205" s="112">
        <f>IF(N205="sníž. přenesená",J205,0)</f>
        <v>0</v>
      </c>
      <c r="BI205" s="112">
        <f>IF(N205="nulová",J205,0)</f>
        <v>0</v>
      </c>
      <c r="BJ205" s="26" t="s">
        <v>75</v>
      </c>
      <c r="BK205" s="112">
        <f>ROUND(I205*H205,2)</f>
        <v>0</v>
      </c>
      <c r="BL205" s="26" t="s">
        <v>190</v>
      </c>
      <c r="BM205" s="111" t="s">
        <v>379</v>
      </c>
    </row>
    <row r="206" spans="1:65" s="2" customFormat="1" ht="22.9" customHeight="1">
      <c r="A206" s="158"/>
      <c r="B206" s="159"/>
      <c r="C206" s="158"/>
      <c r="D206" s="160" t="s">
        <v>66</v>
      </c>
      <c r="E206" s="166" t="s">
        <v>380</v>
      </c>
      <c r="F206" s="166" t="s">
        <v>381</v>
      </c>
      <c r="G206" s="158"/>
      <c r="H206" s="158"/>
      <c r="I206" s="158"/>
      <c r="J206" s="167">
        <f>BK206</f>
        <v>0</v>
      </c>
      <c r="K206" s="158"/>
      <c r="L206" s="159"/>
      <c r="M206" s="163"/>
      <c r="N206" s="158"/>
      <c r="O206" s="158"/>
      <c r="P206" s="164">
        <f>SUM(P207:P210)</f>
        <v>0</v>
      </c>
      <c r="Q206" s="158"/>
      <c r="R206" s="164">
        <f>SUM(R207:R210)</f>
        <v>2.01E-2</v>
      </c>
      <c r="S206" s="158"/>
      <c r="T206" s="165">
        <f>SUM(T207:T210)</f>
        <v>0</v>
      </c>
      <c r="U206" s="158"/>
      <c r="V206" s="158"/>
      <c r="W206" s="158"/>
      <c r="AR206" s="108" t="s">
        <v>77</v>
      </c>
      <c r="AT206" s="109" t="s">
        <v>66</v>
      </c>
      <c r="AU206" s="109" t="s">
        <v>75</v>
      </c>
      <c r="AY206" s="108" t="s">
        <v>123</v>
      </c>
      <c r="BK206" s="110">
        <f>SUM(BK207:BK210)</f>
        <v>0</v>
      </c>
    </row>
    <row r="207" spans="1:65" s="27" customFormat="1" ht="16.5" customHeight="1">
      <c r="A207" s="115"/>
      <c r="B207" s="44"/>
      <c r="C207" s="184" t="s">
        <v>382</v>
      </c>
      <c r="D207" s="184" t="s">
        <v>126</v>
      </c>
      <c r="E207" s="185" t="s">
        <v>383</v>
      </c>
      <c r="F207" s="186" t="s">
        <v>384</v>
      </c>
      <c r="G207" s="187" t="s">
        <v>249</v>
      </c>
      <c r="H207" s="188">
        <v>1</v>
      </c>
      <c r="I207" s="3">
        <v>0</v>
      </c>
      <c r="J207" s="168">
        <f>ROUND(I207*H207,2)</f>
        <v>0</v>
      </c>
      <c r="K207" s="169"/>
      <c r="L207" s="44"/>
      <c r="M207" s="170" t="s">
        <v>1</v>
      </c>
      <c r="N207" s="171" t="s">
        <v>33</v>
      </c>
      <c r="O207" s="115"/>
      <c r="P207" s="172">
        <f>O207*H207</f>
        <v>0</v>
      </c>
      <c r="Q207" s="172">
        <v>0</v>
      </c>
      <c r="R207" s="172">
        <f>Q207*H207</f>
        <v>0</v>
      </c>
      <c r="S207" s="172">
        <v>0</v>
      </c>
      <c r="T207" s="173">
        <f>S207*H207</f>
        <v>0</v>
      </c>
      <c r="U207" s="115"/>
      <c r="V207" s="115"/>
      <c r="W207" s="115"/>
      <c r="AR207" s="111" t="s">
        <v>190</v>
      </c>
      <c r="AT207" s="111" t="s">
        <v>126</v>
      </c>
      <c r="AU207" s="111" t="s">
        <v>77</v>
      </c>
      <c r="AY207" s="26" t="s">
        <v>123</v>
      </c>
      <c r="BE207" s="112">
        <f>IF(N207="základní",J207,0)</f>
        <v>0</v>
      </c>
      <c r="BF207" s="112">
        <f>IF(N207="snížená",J207,0)</f>
        <v>0</v>
      </c>
      <c r="BG207" s="112">
        <f>IF(N207="zákl. přenesená",J207,0)</f>
        <v>0</v>
      </c>
      <c r="BH207" s="112">
        <f>IF(N207="sníž. přenesená",J207,0)</f>
        <v>0</v>
      </c>
      <c r="BI207" s="112">
        <f>IF(N207="nulová",J207,0)</f>
        <v>0</v>
      </c>
      <c r="BJ207" s="26" t="s">
        <v>75</v>
      </c>
      <c r="BK207" s="112">
        <f>ROUND(I207*H207,2)</f>
        <v>0</v>
      </c>
      <c r="BL207" s="26" t="s">
        <v>190</v>
      </c>
      <c r="BM207" s="111" t="s">
        <v>385</v>
      </c>
    </row>
    <row r="208" spans="1:65" s="27" customFormat="1" ht="16.5" customHeight="1">
      <c r="A208" s="115"/>
      <c r="B208" s="44"/>
      <c r="C208" s="184" t="s">
        <v>386</v>
      </c>
      <c r="D208" s="184" t="s">
        <v>126</v>
      </c>
      <c r="E208" s="185" t="s">
        <v>387</v>
      </c>
      <c r="F208" s="186" t="s">
        <v>388</v>
      </c>
      <c r="G208" s="187" t="s">
        <v>134</v>
      </c>
      <c r="H208" s="188">
        <v>2</v>
      </c>
      <c r="I208" s="3">
        <v>0</v>
      </c>
      <c r="J208" s="168">
        <f>ROUND(I208*H208,2)</f>
        <v>0</v>
      </c>
      <c r="K208" s="169"/>
      <c r="L208" s="44"/>
      <c r="M208" s="170" t="s">
        <v>1</v>
      </c>
      <c r="N208" s="171" t="s">
        <v>33</v>
      </c>
      <c r="O208" s="115"/>
      <c r="P208" s="172">
        <f>O208*H208</f>
        <v>0</v>
      </c>
      <c r="Q208" s="172">
        <v>5.0000000000000002E-5</v>
      </c>
      <c r="R208" s="172">
        <f>Q208*H208</f>
        <v>1E-4</v>
      </c>
      <c r="S208" s="172">
        <v>0</v>
      </c>
      <c r="T208" s="173">
        <f>S208*H208</f>
        <v>0</v>
      </c>
      <c r="U208" s="115"/>
      <c r="V208" s="115"/>
      <c r="W208" s="115"/>
      <c r="AR208" s="111" t="s">
        <v>190</v>
      </c>
      <c r="AT208" s="111" t="s">
        <v>126</v>
      </c>
      <c r="AU208" s="111" t="s">
        <v>77</v>
      </c>
      <c r="AY208" s="26" t="s">
        <v>123</v>
      </c>
      <c r="BE208" s="112">
        <f>IF(N208="základní",J208,0)</f>
        <v>0</v>
      </c>
      <c r="BF208" s="112">
        <f>IF(N208="snížená",J208,0)</f>
        <v>0</v>
      </c>
      <c r="BG208" s="112">
        <f>IF(N208="zákl. přenesená",J208,0)</f>
        <v>0</v>
      </c>
      <c r="BH208" s="112">
        <f>IF(N208="sníž. přenesená",J208,0)</f>
        <v>0</v>
      </c>
      <c r="BI208" s="112">
        <f>IF(N208="nulová",J208,0)</f>
        <v>0</v>
      </c>
      <c r="BJ208" s="26" t="s">
        <v>75</v>
      </c>
      <c r="BK208" s="112">
        <f>ROUND(I208*H208,2)</f>
        <v>0</v>
      </c>
      <c r="BL208" s="26" t="s">
        <v>190</v>
      </c>
      <c r="BM208" s="111" t="s">
        <v>389</v>
      </c>
    </row>
    <row r="209" spans="1:65" s="27" customFormat="1" ht="16.5" customHeight="1">
      <c r="A209" s="115"/>
      <c r="B209" s="44"/>
      <c r="C209" s="189" t="s">
        <v>390</v>
      </c>
      <c r="D209" s="189" t="s">
        <v>177</v>
      </c>
      <c r="E209" s="190" t="s">
        <v>391</v>
      </c>
      <c r="F209" s="191" t="s">
        <v>392</v>
      </c>
      <c r="G209" s="192" t="s">
        <v>134</v>
      </c>
      <c r="H209" s="193">
        <v>2</v>
      </c>
      <c r="I209" s="4">
        <v>0</v>
      </c>
      <c r="J209" s="174">
        <f>ROUND(I209*H209,2)</f>
        <v>0</v>
      </c>
      <c r="K209" s="175"/>
      <c r="L209" s="176"/>
      <c r="M209" s="177" t="s">
        <v>1</v>
      </c>
      <c r="N209" s="178" t="s">
        <v>33</v>
      </c>
      <c r="O209" s="115"/>
      <c r="P209" s="172">
        <f>O209*H209</f>
        <v>0</v>
      </c>
      <c r="Q209" s="172">
        <v>0.01</v>
      </c>
      <c r="R209" s="172">
        <f>Q209*H209</f>
        <v>0.02</v>
      </c>
      <c r="S209" s="172">
        <v>0</v>
      </c>
      <c r="T209" s="173">
        <f>S209*H209</f>
        <v>0</v>
      </c>
      <c r="U209" s="115"/>
      <c r="V209" s="115"/>
      <c r="W209" s="115"/>
      <c r="AR209" s="111" t="s">
        <v>266</v>
      </c>
      <c r="AT209" s="111" t="s">
        <v>177</v>
      </c>
      <c r="AU209" s="111" t="s">
        <v>77</v>
      </c>
      <c r="AY209" s="26" t="s">
        <v>123</v>
      </c>
      <c r="BE209" s="112">
        <f>IF(N209="základní",J209,0)</f>
        <v>0</v>
      </c>
      <c r="BF209" s="112">
        <f>IF(N209="snížená",J209,0)</f>
        <v>0</v>
      </c>
      <c r="BG209" s="112">
        <f>IF(N209="zákl. přenesená",J209,0)</f>
        <v>0</v>
      </c>
      <c r="BH209" s="112">
        <f>IF(N209="sníž. přenesená",J209,0)</f>
        <v>0</v>
      </c>
      <c r="BI209" s="112">
        <f>IF(N209="nulová",J209,0)</f>
        <v>0</v>
      </c>
      <c r="BJ209" s="26" t="s">
        <v>75</v>
      </c>
      <c r="BK209" s="112">
        <f>ROUND(I209*H209,2)</f>
        <v>0</v>
      </c>
      <c r="BL209" s="26" t="s">
        <v>190</v>
      </c>
      <c r="BM209" s="111" t="s">
        <v>393</v>
      </c>
    </row>
    <row r="210" spans="1:65" s="27" customFormat="1" ht="24.2" customHeight="1">
      <c r="A210" s="115"/>
      <c r="B210" s="44"/>
      <c r="C210" s="184" t="s">
        <v>394</v>
      </c>
      <c r="D210" s="184" t="s">
        <v>126</v>
      </c>
      <c r="E210" s="185" t="s">
        <v>395</v>
      </c>
      <c r="F210" s="186" t="s">
        <v>396</v>
      </c>
      <c r="G210" s="187" t="s">
        <v>258</v>
      </c>
      <c r="H210" s="5">
        <v>0</v>
      </c>
      <c r="I210" s="3">
        <v>0</v>
      </c>
      <c r="J210" s="168">
        <f>ROUND(I210*H210,2)</f>
        <v>0</v>
      </c>
      <c r="K210" s="169"/>
      <c r="L210" s="44"/>
      <c r="M210" s="170" t="s">
        <v>1</v>
      </c>
      <c r="N210" s="171" t="s">
        <v>33</v>
      </c>
      <c r="O210" s="115"/>
      <c r="P210" s="172">
        <f>O210*H210</f>
        <v>0</v>
      </c>
      <c r="Q210" s="172">
        <v>0</v>
      </c>
      <c r="R210" s="172">
        <f>Q210*H210</f>
        <v>0</v>
      </c>
      <c r="S210" s="172">
        <v>0</v>
      </c>
      <c r="T210" s="173">
        <f>S210*H210</f>
        <v>0</v>
      </c>
      <c r="U210" s="115"/>
      <c r="V210" s="115"/>
      <c r="W210" s="115"/>
      <c r="AR210" s="111" t="s">
        <v>190</v>
      </c>
      <c r="AT210" s="111" t="s">
        <v>126</v>
      </c>
      <c r="AU210" s="111" t="s">
        <v>77</v>
      </c>
      <c r="AY210" s="26" t="s">
        <v>123</v>
      </c>
      <c r="BE210" s="112">
        <f>IF(N210="základní",J210,0)</f>
        <v>0</v>
      </c>
      <c r="BF210" s="112">
        <f>IF(N210="snížená",J210,0)</f>
        <v>0</v>
      </c>
      <c r="BG210" s="112">
        <f>IF(N210="zákl. přenesená",J210,0)</f>
        <v>0</v>
      </c>
      <c r="BH210" s="112">
        <f>IF(N210="sníž. přenesená",J210,0)</f>
        <v>0</v>
      </c>
      <c r="BI210" s="112">
        <f>IF(N210="nulová",J210,0)</f>
        <v>0</v>
      </c>
      <c r="BJ210" s="26" t="s">
        <v>75</v>
      </c>
      <c r="BK210" s="112">
        <f>ROUND(I210*H210,2)</f>
        <v>0</v>
      </c>
      <c r="BL210" s="26" t="s">
        <v>190</v>
      </c>
      <c r="BM210" s="111" t="s">
        <v>397</v>
      </c>
    </row>
    <row r="211" spans="1:65" s="2" customFormat="1" ht="22.9" customHeight="1">
      <c r="A211" s="158"/>
      <c r="B211" s="159"/>
      <c r="C211" s="158"/>
      <c r="D211" s="160" t="s">
        <v>66</v>
      </c>
      <c r="E211" s="166" t="s">
        <v>398</v>
      </c>
      <c r="F211" s="166" t="s">
        <v>399</v>
      </c>
      <c r="G211" s="158"/>
      <c r="H211" s="158"/>
      <c r="I211" s="158"/>
      <c r="J211" s="167">
        <f>BK211</f>
        <v>0</v>
      </c>
      <c r="K211" s="158"/>
      <c r="L211" s="159"/>
      <c r="M211" s="163"/>
      <c r="N211" s="158"/>
      <c r="O211" s="158"/>
      <c r="P211" s="164">
        <f>SUM(P212:P214)</f>
        <v>0</v>
      </c>
      <c r="Q211" s="158"/>
      <c r="R211" s="164">
        <f>SUM(R212:R214)</f>
        <v>2.7799999999999999E-3</v>
      </c>
      <c r="S211" s="158"/>
      <c r="T211" s="165">
        <f>SUM(T212:T214)</f>
        <v>2.5000000000000001E-2</v>
      </c>
      <c r="U211" s="158"/>
      <c r="V211" s="158"/>
      <c r="W211" s="158"/>
      <c r="AR211" s="108" t="s">
        <v>77</v>
      </c>
      <c r="AT211" s="109" t="s">
        <v>66</v>
      </c>
      <c r="AU211" s="109" t="s">
        <v>75</v>
      </c>
      <c r="AY211" s="108" t="s">
        <v>123</v>
      </c>
      <c r="BK211" s="110">
        <f>SUM(BK212:BK214)</f>
        <v>0</v>
      </c>
    </row>
    <row r="212" spans="1:65" s="27" customFormat="1" ht="24.2" customHeight="1">
      <c r="A212" s="115"/>
      <c r="B212" s="44"/>
      <c r="C212" s="184" t="s">
        <v>400</v>
      </c>
      <c r="D212" s="184" t="s">
        <v>126</v>
      </c>
      <c r="E212" s="185" t="s">
        <v>401</v>
      </c>
      <c r="F212" s="186" t="s">
        <v>402</v>
      </c>
      <c r="G212" s="187" t="s">
        <v>134</v>
      </c>
      <c r="H212" s="188">
        <v>2</v>
      </c>
      <c r="I212" s="3">
        <v>0</v>
      </c>
      <c r="J212" s="168">
        <f>ROUND(I212*H212,2)</f>
        <v>0</v>
      </c>
      <c r="K212" s="169"/>
      <c r="L212" s="44"/>
      <c r="M212" s="170" t="s">
        <v>1</v>
      </c>
      <c r="N212" s="171" t="s">
        <v>33</v>
      </c>
      <c r="O212" s="115"/>
      <c r="P212" s="172">
        <f>O212*H212</f>
        <v>0</v>
      </c>
      <c r="Q212" s="172">
        <v>0</v>
      </c>
      <c r="R212" s="172">
        <f>Q212*H212</f>
        <v>0</v>
      </c>
      <c r="S212" s="172">
        <v>2.5000000000000001E-3</v>
      </c>
      <c r="T212" s="173">
        <f>S212*H212</f>
        <v>5.0000000000000001E-3</v>
      </c>
      <c r="U212" s="115"/>
      <c r="V212" s="115"/>
      <c r="W212" s="115"/>
      <c r="AR212" s="111" t="s">
        <v>190</v>
      </c>
      <c r="AT212" s="111" t="s">
        <v>126</v>
      </c>
      <c r="AU212" s="111" t="s">
        <v>77</v>
      </c>
      <c r="AY212" s="26" t="s">
        <v>123</v>
      </c>
      <c r="BE212" s="112">
        <f>IF(N212="základní",J212,0)</f>
        <v>0</v>
      </c>
      <c r="BF212" s="112">
        <f>IF(N212="snížená",J212,0)</f>
        <v>0</v>
      </c>
      <c r="BG212" s="112">
        <f>IF(N212="zákl. přenesená",J212,0)</f>
        <v>0</v>
      </c>
      <c r="BH212" s="112">
        <f>IF(N212="sníž. přenesená",J212,0)</f>
        <v>0</v>
      </c>
      <c r="BI212" s="112">
        <f>IF(N212="nulová",J212,0)</f>
        <v>0</v>
      </c>
      <c r="BJ212" s="26" t="s">
        <v>75</v>
      </c>
      <c r="BK212" s="112">
        <f>ROUND(I212*H212,2)</f>
        <v>0</v>
      </c>
      <c r="BL212" s="26" t="s">
        <v>190</v>
      </c>
      <c r="BM212" s="111" t="s">
        <v>403</v>
      </c>
    </row>
    <row r="213" spans="1:65" s="27" customFormat="1" ht="24.2" customHeight="1">
      <c r="A213" s="115"/>
      <c r="B213" s="44"/>
      <c r="C213" s="184" t="s">
        <v>404</v>
      </c>
      <c r="D213" s="184" t="s">
        <v>126</v>
      </c>
      <c r="E213" s="185" t="s">
        <v>405</v>
      </c>
      <c r="F213" s="186" t="s">
        <v>406</v>
      </c>
      <c r="G213" s="187" t="s">
        <v>129</v>
      </c>
      <c r="H213" s="188">
        <v>2</v>
      </c>
      <c r="I213" s="3">
        <v>0</v>
      </c>
      <c r="J213" s="168">
        <f>ROUND(I213*H213,2)</f>
        <v>0</v>
      </c>
      <c r="K213" s="169"/>
      <c r="L213" s="44"/>
      <c r="M213" s="170" t="s">
        <v>1</v>
      </c>
      <c r="N213" s="171" t="s">
        <v>33</v>
      </c>
      <c r="O213" s="115"/>
      <c r="P213" s="172">
        <f>O213*H213</f>
        <v>0</v>
      </c>
      <c r="Q213" s="172">
        <v>1.39E-3</v>
      </c>
      <c r="R213" s="172">
        <f>Q213*H213</f>
        <v>2.7799999999999999E-3</v>
      </c>
      <c r="S213" s="172">
        <v>0.01</v>
      </c>
      <c r="T213" s="173">
        <f>S213*H213</f>
        <v>0.02</v>
      </c>
      <c r="U213" s="115"/>
      <c r="V213" s="115"/>
      <c r="W213" s="115"/>
      <c r="AR213" s="111" t="s">
        <v>190</v>
      </c>
      <c r="AT213" s="111" t="s">
        <v>126</v>
      </c>
      <c r="AU213" s="111" t="s">
        <v>77</v>
      </c>
      <c r="AY213" s="26" t="s">
        <v>123</v>
      </c>
      <c r="BE213" s="112">
        <f>IF(N213="základní",J213,0)</f>
        <v>0</v>
      </c>
      <c r="BF213" s="112">
        <f>IF(N213="snížená",J213,0)</f>
        <v>0</v>
      </c>
      <c r="BG213" s="112">
        <f>IF(N213="zákl. přenesená",J213,0)</f>
        <v>0</v>
      </c>
      <c r="BH213" s="112">
        <f>IF(N213="sníž. přenesená",J213,0)</f>
        <v>0</v>
      </c>
      <c r="BI213" s="112">
        <f>IF(N213="nulová",J213,0)</f>
        <v>0</v>
      </c>
      <c r="BJ213" s="26" t="s">
        <v>75</v>
      </c>
      <c r="BK213" s="112">
        <f>ROUND(I213*H213,2)</f>
        <v>0</v>
      </c>
      <c r="BL213" s="26" t="s">
        <v>190</v>
      </c>
      <c r="BM213" s="111" t="s">
        <v>407</v>
      </c>
    </row>
    <row r="214" spans="1:65" s="27" customFormat="1" ht="24.2" customHeight="1">
      <c r="A214" s="115"/>
      <c r="B214" s="44"/>
      <c r="C214" s="184" t="s">
        <v>408</v>
      </c>
      <c r="D214" s="184" t="s">
        <v>126</v>
      </c>
      <c r="E214" s="185" t="s">
        <v>409</v>
      </c>
      <c r="F214" s="186" t="s">
        <v>410</v>
      </c>
      <c r="G214" s="187" t="s">
        <v>258</v>
      </c>
      <c r="H214" s="5">
        <v>0</v>
      </c>
      <c r="I214" s="3">
        <v>0</v>
      </c>
      <c r="J214" s="168">
        <f>ROUND(I214*H214,2)</f>
        <v>0</v>
      </c>
      <c r="K214" s="169"/>
      <c r="L214" s="44"/>
      <c r="M214" s="170" t="s">
        <v>1</v>
      </c>
      <c r="N214" s="171" t="s">
        <v>33</v>
      </c>
      <c r="O214" s="115"/>
      <c r="P214" s="172">
        <f>O214*H214</f>
        <v>0</v>
      </c>
      <c r="Q214" s="172">
        <v>0</v>
      </c>
      <c r="R214" s="172">
        <f>Q214*H214</f>
        <v>0</v>
      </c>
      <c r="S214" s="172">
        <v>0</v>
      </c>
      <c r="T214" s="173">
        <f>S214*H214</f>
        <v>0</v>
      </c>
      <c r="U214" s="115"/>
      <c r="V214" s="115"/>
      <c r="W214" s="115"/>
      <c r="AR214" s="111" t="s">
        <v>190</v>
      </c>
      <c r="AT214" s="111" t="s">
        <v>126</v>
      </c>
      <c r="AU214" s="111" t="s">
        <v>77</v>
      </c>
      <c r="AY214" s="26" t="s">
        <v>123</v>
      </c>
      <c r="BE214" s="112">
        <f>IF(N214="základní",J214,0)</f>
        <v>0</v>
      </c>
      <c r="BF214" s="112">
        <f>IF(N214="snížená",J214,0)</f>
        <v>0</v>
      </c>
      <c r="BG214" s="112">
        <f>IF(N214="zákl. přenesená",J214,0)</f>
        <v>0</v>
      </c>
      <c r="BH214" s="112">
        <f>IF(N214="sníž. přenesená",J214,0)</f>
        <v>0</v>
      </c>
      <c r="BI214" s="112">
        <f>IF(N214="nulová",J214,0)</f>
        <v>0</v>
      </c>
      <c r="BJ214" s="26" t="s">
        <v>75</v>
      </c>
      <c r="BK214" s="112">
        <f>ROUND(I214*H214,2)</f>
        <v>0</v>
      </c>
      <c r="BL214" s="26" t="s">
        <v>190</v>
      </c>
      <c r="BM214" s="111" t="s">
        <v>411</v>
      </c>
    </row>
    <row r="215" spans="1:65" s="2" customFormat="1" ht="22.9" customHeight="1">
      <c r="A215" s="158"/>
      <c r="B215" s="159"/>
      <c r="C215" s="158"/>
      <c r="D215" s="160" t="s">
        <v>66</v>
      </c>
      <c r="E215" s="166" t="s">
        <v>412</v>
      </c>
      <c r="F215" s="166" t="s">
        <v>413</v>
      </c>
      <c r="G215" s="158"/>
      <c r="H215" s="158"/>
      <c r="I215" s="158"/>
      <c r="J215" s="167">
        <f>BK215</f>
        <v>0</v>
      </c>
      <c r="K215" s="158"/>
      <c r="L215" s="159"/>
      <c r="M215" s="163"/>
      <c r="N215" s="158"/>
      <c r="O215" s="158"/>
      <c r="P215" s="164">
        <f>SUM(P216:P217)</f>
        <v>0</v>
      </c>
      <c r="Q215" s="158"/>
      <c r="R215" s="164">
        <f>SUM(R216:R217)</f>
        <v>2.5999999999999998E-4</v>
      </c>
      <c r="S215" s="158"/>
      <c r="T215" s="165">
        <f>SUM(T216:T217)</f>
        <v>0</v>
      </c>
      <c r="U215" s="158"/>
      <c r="V215" s="158"/>
      <c r="W215" s="158"/>
      <c r="AR215" s="108" t="s">
        <v>77</v>
      </c>
      <c r="AT215" s="109" t="s">
        <v>66</v>
      </c>
      <c r="AU215" s="109" t="s">
        <v>75</v>
      </c>
      <c r="AY215" s="108" t="s">
        <v>123</v>
      </c>
      <c r="BK215" s="110">
        <f>SUM(BK216:BK217)</f>
        <v>0</v>
      </c>
    </row>
    <row r="216" spans="1:65" s="27" customFormat="1" ht="24.2" customHeight="1">
      <c r="A216" s="115"/>
      <c r="B216" s="44"/>
      <c r="C216" s="184" t="s">
        <v>414</v>
      </c>
      <c r="D216" s="184" t="s">
        <v>126</v>
      </c>
      <c r="E216" s="185" t="s">
        <v>415</v>
      </c>
      <c r="F216" s="186" t="s">
        <v>416</v>
      </c>
      <c r="G216" s="187" t="s">
        <v>134</v>
      </c>
      <c r="H216" s="188">
        <v>1</v>
      </c>
      <c r="I216" s="3">
        <v>0</v>
      </c>
      <c r="J216" s="168">
        <f>ROUND(I216*H216,2)</f>
        <v>0</v>
      </c>
      <c r="K216" s="169"/>
      <c r="L216" s="44"/>
      <c r="M216" s="170" t="s">
        <v>1</v>
      </c>
      <c r="N216" s="171" t="s">
        <v>33</v>
      </c>
      <c r="O216" s="115"/>
      <c r="P216" s="172">
        <f>O216*H216</f>
        <v>0</v>
      </c>
      <c r="Q216" s="172">
        <v>1.3999999999999999E-4</v>
      </c>
      <c r="R216" s="172">
        <f>Q216*H216</f>
        <v>1.3999999999999999E-4</v>
      </c>
      <c r="S216" s="172">
        <v>0</v>
      </c>
      <c r="T216" s="173">
        <f>S216*H216</f>
        <v>0</v>
      </c>
      <c r="U216" s="115"/>
      <c r="V216" s="115"/>
      <c r="W216" s="115"/>
      <c r="AR216" s="111" t="s">
        <v>190</v>
      </c>
      <c r="AT216" s="111" t="s">
        <v>126</v>
      </c>
      <c r="AU216" s="111" t="s">
        <v>77</v>
      </c>
      <c r="AY216" s="26" t="s">
        <v>123</v>
      </c>
      <c r="BE216" s="112">
        <f>IF(N216="základní",J216,0)</f>
        <v>0</v>
      </c>
      <c r="BF216" s="112">
        <f>IF(N216="snížená",J216,0)</f>
        <v>0</v>
      </c>
      <c r="BG216" s="112">
        <f>IF(N216="zákl. přenesená",J216,0)</f>
        <v>0</v>
      </c>
      <c r="BH216" s="112">
        <f>IF(N216="sníž. přenesená",J216,0)</f>
        <v>0</v>
      </c>
      <c r="BI216" s="112">
        <f>IF(N216="nulová",J216,0)</f>
        <v>0</v>
      </c>
      <c r="BJ216" s="26" t="s">
        <v>75</v>
      </c>
      <c r="BK216" s="112">
        <f>ROUND(I216*H216,2)</f>
        <v>0</v>
      </c>
      <c r="BL216" s="26" t="s">
        <v>190</v>
      </c>
      <c r="BM216" s="111" t="s">
        <v>417</v>
      </c>
    </row>
    <row r="217" spans="1:65" s="27" customFormat="1" ht="24.2" customHeight="1">
      <c r="A217" s="115"/>
      <c r="B217" s="44"/>
      <c r="C217" s="184" t="s">
        <v>418</v>
      </c>
      <c r="D217" s="184" t="s">
        <v>126</v>
      </c>
      <c r="E217" s="185" t="s">
        <v>419</v>
      </c>
      <c r="F217" s="186" t="s">
        <v>420</v>
      </c>
      <c r="G217" s="187" t="s">
        <v>134</v>
      </c>
      <c r="H217" s="188">
        <v>1</v>
      </c>
      <c r="I217" s="3">
        <v>0</v>
      </c>
      <c r="J217" s="168">
        <f>ROUND(I217*H217,2)</f>
        <v>0</v>
      </c>
      <c r="K217" s="169"/>
      <c r="L217" s="44"/>
      <c r="M217" s="170" t="s">
        <v>1</v>
      </c>
      <c r="N217" s="171" t="s">
        <v>33</v>
      </c>
      <c r="O217" s="115"/>
      <c r="P217" s="172">
        <f>O217*H217</f>
        <v>0</v>
      </c>
      <c r="Q217" s="172">
        <v>1.2E-4</v>
      </c>
      <c r="R217" s="172">
        <f>Q217*H217</f>
        <v>1.2E-4</v>
      </c>
      <c r="S217" s="172">
        <v>0</v>
      </c>
      <c r="T217" s="173">
        <f>S217*H217</f>
        <v>0</v>
      </c>
      <c r="U217" s="115"/>
      <c r="V217" s="115"/>
      <c r="W217" s="115"/>
      <c r="AR217" s="111" t="s">
        <v>190</v>
      </c>
      <c r="AT217" s="111" t="s">
        <v>126</v>
      </c>
      <c r="AU217" s="111" t="s">
        <v>77</v>
      </c>
      <c r="AY217" s="26" t="s">
        <v>123</v>
      </c>
      <c r="BE217" s="112">
        <f>IF(N217="základní",J217,0)</f>
        <v>0</v>
      </c>
      <c r="BF217" s="112">
        <f>IF(N217="snížená",J217,0)</f>
        <v>0</v>
      </c>
      <c r="BG217" s="112">
        <f>IF(N217="zákl. přenesená",J217,0)</f>
        <v>0</v>
      </c>
      <c r="BH217" s="112">
        <f>IF(N217="sníž. přenesená",J217,0)</f>
        <v>0</v>
      </c>
      <c r="BI217" s="112">
        <f>IF(N217="nulová",J217,0)</f>
        <v>0</v>
      </c>
      <c r="BJ217" s="26" t="s">
        <v>75</v>
      </c>
      <c r="BK217" s="112">
        <f>ROUND(I217*H217,2)</f>
        <v>0</v>
      </c>
      <c r="BL217" s="26" t="s">
        <v>190</v>
      </c>
      <c r="BM217" s="111" t="s">
        <v>421</v>
      </c>
    </row>
    <row r="218" spans="1:65" s="2" customFormat="1" ht="22.9" customHeight="1">
      <c r="A218" s="158"/>
      <c r="B218" s="159"/>
      <c r="C218" s="158"/>
      <c r="D218" s="160" t="s">
        <v>66</v>
      </c>
      <c r="E218" s="166" t="s">
        <v>422</v>
      </c>
      <c r="F218" s="166" t="s">
        <v>423</v>
      </c>
      <c r="G218" s="158"/>
      <c r="H218" s="158"/>
      <c r="I218" s="158"/>
      <c r="J218" s="167">
        <f>BK218</f>
        <v>0</v>
      </c>
      <c r="K218" s="158"/>
      <c r="L218" s="159"/>
      <c r="M218" s="163"/>
      <c r="N218" s="158"/>
      <c r="O218" s="158"/>
      <c r="P218" s="164">
        <f>SUM(P219:P220)</f>
        <v>0</v>
      </c>
      <c r="Q218" s="158"/>
      <c r="R218" s="164">
        <f>SUM(R219:R220)</f>
        <v>3.6427500000000002E-2</v>
      </c>
      <c r="S218" s="158"/>
      <c r="T218" s="165">
        <f>SUM(T219:T220)</f>
        <v>0</v>
      </c>
      <c r="U218" s="158"/>
      <c r="V218" s="158"/>
      <c r="W218" s="158"/>
      <c r="AR218" s="108" t="s">
        <v>77</v>
      </c>
      <c r="AT218" s="109" t="s">
        <v>66</v>
      </c>
      <c r="AU218" s="109" t="s">
        <v>75</v>
      </c>
      <c r="AY218" s="108" t="s">
        <v>123</v>
      </c>
      <c r="BK218" s="110">
        <f>SUM(BK219:BK220)</f>
        <v>0</v>
      </c>
    </row>
    <row r="219" spans="1:65" s="27" customFormat="1" ht="24.2" customHeight="1">
      <c r="A219" s="115"/>
      <c r="B219" s="44"/>
      <c r="C219" s="184" t="s">
        <v>424</v>
      </c>
      <c r="D219" s="184" t="s">
        <v>126</v>
      </c>
      <c r="E219" s="185" t="s">
        <v>425</v>
      </c>
      <c r="F219" s="186" t="s">
        <v>426</v>
      </c>
      <c r="G219" s="187" t="s">
        <v>134</v>
      </c>
      <c r="H219" s="188">
        <v>72.855000000000004</v>
      </c>
      <c r="I219" s="3">
        <v>0</v>
      </c>
      <c r="J219" s="168">
        <f>ROUND(I219*H219,2)</f>
        <v>0</v>
      </c>
      <c r="K219" s="169"/>
      <c r="L219" s="44"/>
      <c r="M219" s="170" t="s">
        <v>1</v>
      </c>
      <c r="N219" s="171" t="s">
        <v>33</v>
      </c>
      <c r="O219" s="115"/>
      <c r="P219" s="172">
        <f>O219*H219</f>
        <v>0</v>
      </c>
      <c r="Q219" s="172">
        <v>2.1000000000000001E-4</v>
      </c>
      <c r="R219" s="172">
        <f>Q219*H219</f>
        <v>1.5299550000000002E-2</v>
      </c>
      <c r="S219" s="172">
        <v>0</v>
      </c>
      <c r="T219" s="173">
        <f>S219*H219</f>
        <v>0</v>
      </c>
      <c r="U219" s="115"/>
      <c r="V219" s="115"/>
      <c r="W219" s="115"/>
      <c r="AR219" s="111" t="s">
        <v>190</v>
      </c>
      <c r="AT219" s="111" t="s">
        <v>126</v>
      </c>
      <c r="AU219" s="111" t="s">
        <v>77</v>
      </c>
      <c r="AY219" s="26" t="s">
        <v>123</v>
      </c>
      <c r="BE219" s="112">
        <f>IF(N219="základní",J219,0)</f>
        <v>0</v>
      </c>
      <c r="BF219" s="112">
        <f>IF(N219="snížená",J219,0)</f>
        <v>0</v>
      </c>
      <c r="BG219" s="112">
        <f>IF(N219="zákl. přenesená",J219,0)</f>
        <v>0</v>
      </c>
      <c r="BH219" s="112">
        <f>IF(N219="sníž. přenesená",J219,0)</f>
        <v>0</v>
      </c>
      <c r="BI219" s="112">
        <f>IF(N219="nulová",J219,0)</f>
        <v>0</v>
      </c>
      <c r="BJ219" s="26" t="s">
        <v>75</v>
      </c>
      <c r="BK219" s="112">
        <f>ROUND(I219*H219,2)</f>
        <v>0</v>
      </c>
      <c r="BL219" s="26" t="s">
        <v>190</v>
      </c>
      <c r="BM219" s="111" t="s">
        <v>427</v>
      </c>
    </row>
    <row r="220" spans="1:65" s="27" customFormat="1" ht="24.2" customHeight="1">
      <c r="A220" s="115"/>
      <c r="B220" s="44"/>
      <c r="C220" s="184" t="s">
        <v>428</v>
      </c>
      <c r="D220" s="184" t="s">
        <v>126</v>
      </c>
      <c r="E220" s="185" t="s">
        <v>429</v>
      </c>
      <c r="F220" s="186" t="s">
        <v>430</v>
      </c>
      <c r="G220" s="187" t="s">
        <v>134</v>
      </c>
      <c r="H220" s="188">
        <v>72.855000000000004</v>
      </c>
      <c r="I220" s="3">
        <v>0</v>
      </c>
      <c r="J220" s="168">
        <f>ROUND(I220*H220,2)</f>
        <v>0</v>
      </c>
      <c r="K220" s="169"/>
      <c r="L220" s="44"/>
      <c r="M220" s="170" t="s">
        <v>1</v>
      </c>
      <c r="N220" s="171" t="s">
        <v>33</v>
      </c>
      <c r="O220" s="115"/>
      <c r="P220" s="172">
        <f>O220*H220</f>
        <v>0</v>
      </c>
      <c r="Q220" s="172">
        <v>2.9E-4</v>
      </c>
      <c r="R220" s="172">
        <f>Q220*H220</f>
        <v>2.1127950000000003E-2</v>
      </c>
      <c r="S220" s="172">
        <v>0</v>
      </c>
      <c r="T220" s="173">
        <f>S220*H220</f>
        <v>0</v>
      </c>
      <c r="U220" s="115"/>
      <c r="V220" s="115"/>
      <c r="W220" s="115"/>
      <c r="AR220" s="111" t="s">
        <v>190</v>
      </c>
      <c r="AT220" s="111" t="s">
        <v>126</v>
      </c>
      <c r="AU220" s="111" t="s">
        <v>77</v>
      </c>
      <c r="AY220" s="26" t="s">
        <v>123</v>
      </c>
      <c r="BE220" s="112">
        <f>IF(N220="základní",J220,0)</f>
        <v>0</v>
      </c>
      <c r="BF220" s="112">
        <f>IF(N220="snížená",J220,0)</f>
        <v>0</v>
      </c>
      <c r="BG220" s="112">
        <f>IF(N220="zákl. přenesená",J220,0)</f>
        <v>0</v>
      </c>
      <c r="BH220" s="112">
        <f>IF(N220="sníž. přenesená",J220,0)</f>
        <v>0</v>
      </c>
      <c r="BI220" s="112">
        <f>IF(N220="nulová",J220,0)</f>
        <v>0</v>
      </c>
      <c r="BJ220" s="26" t="s">
        <v>75</v>
      </c>
      <c r="BK220" s="112">
        <f>ROUND(I220*H220,2)</f>
        <v>0</v>
      </c>
      <c r="BL220" s="26" t="s">
        <v>190</v>
      </c>
      <c r="BM220" s="111" t="s">
        <v>431</v>
      </c>
    </row>
    <row r="221" spans="1:65" s="2" customFormat="1" ht="25.9" customHeight="1">
      <c r="A221" s="158"/>
      <c r="B221" s="159"/>
      <c r="C221" s="158"/>
      <c r="D221" s="160" t="s">
        <v>66</v>
      </c>
      <c r="E221" s="161" t="s">
        <v>432</v>
      </c>
      <c r="F221" s="161" t="s">
        <v>433</v>
      </c>
      <c r="G221" s="158"/>
      <c r="H221" s="158"/>
      <c r="I221" s="158"/>
      <c r="J221" s="162">
        <f>BK221</f>
        <v>0</v>
      </c>
      <c r="K221" s="158"/>
      <c r="L221" s="159"/>
      <c r="M221" s="163"/>
      <c r="N221" s="158"/>
      <c r="O221" s="158"/>
      <c r="P221" s="164">
        <f>P222+P224</f>
        <v>0</v>
      </c>
      <c r="Q221" s="158"/>
      <c r="R221" s="164">
        <f>R222+R224</f>
        <v>0</v>
      </c>
      <c r="S221" s="158"/>
      <c r="T221" s="165">
        <f>T222+T224</f>
        <v>0</v>
      </c>
      <c r="U221" s="158"/>
      <c r="V221" s="158"/>
      <c r="W221" s="158"/>
      <c r="AR221" s="108" t="s">
        <v>145</v>
      </c>
      <c r="AT221" s="109" t="s">
        <v>66</v>
      </c>
      <c r="AU221" s="109" t="s">
        <v>67</v>
      </c>
      <c r="AY221" s="108" t="s">
        <v>123</v>
      </c>
      <c r="BK221" s="110">
        <f>BK222+BK224</f>
        <v>0</v>
      </c>
    </row>
    <row r="222" spans="1:65" s="2" customFormat="1" ht="22.9" customHeight="1">
      <c r="A222" s="158"/>
      <c r="B222" s="159"/>
      <c r="C222" s="158"/>
      <c r="D222" s="160" t="s">
        <v>66</v>
      </c>
      <c r="E222" s="166" t="s">
        <v>434</v>
      </c>
      <c r="F222" s="166" t="s">
        <v>435</v>
      </c>
      <c r="G222" s="158"/>
      <c r="H222" s="158"/>
      <c r="I222" s="158"/>
      <c r="J222" s="167">
        <f>BK222</f>
        <v>0</v>
      </c>
      <c r="K222" s="158"/>
      <c r="L222" s="159"/>
      <c r="M222" s="163"/>
      <c r="N222" s="158"/>
      <c r="O222" s="158"/>
      <c r="P222" s="164">
        <f>P223</f>
        <v>0</v>
      </c>
      <c r="Q222" s="158"/>
      <c r="R222" s="164">
        <f>R223</f>
        <v>0</v>
      </c>
      <c r="S222" s="158"/>
      <c r="T222" s="165">
        <f>T223</f>
        <v>0</v>
      </c>
      <c r="U222" s="158"/>
      <c r="V222" s="158"/>
      <c r="W222" s="158"/>
      <c r="AR222" s="108" t="s">
        <v>145</v>
      </c>
      <c r="AT222" s="109" t="s">
        <v>66</v>
      </c>
      <c r="AU222" s="109" t="s">
        <v>75</v>
      </c>
      <c r="AY222" s="108" t="s">
        <v>123</v>
      </c>
      <c r="BK222" s="110">
        <f>BK223</f>
        <v>0</v>
      </c>
    </row>
    <row r="223" spans="1:65" s="27" customFormat="1" ht="16.5" customHeight="1">
      <c r="A223" s="115"/>
      <c r="B223" s="44"/>
      <c r="C223" s="184" t="s">
        <v>436</v>
      </c>
      <c r="D223" s="184" t="s">
        <v>126</v>
      </c>
      <c r="E223" s="185" t="s">
        <v>437</v>
      </c>
      <c r="F223" s="186" t="s">
        <v>435</v>
      </c>
      <c r="G223" s="187" t="s">
        <v>249</v>
      </c>
      <c r="H223" s="188">
        <v>1</v>
      </c>
      <c r="I223" s="3">
        <v>0</v>
      </c>
      <c r="J223" s="168">
        <f>ROUND(I223*H223,2)</f>
        <v>0</v>
      </c>
      <c r="K223" s="169"/>
      <c r="L223" s="44"/>
      <c r="M223" s="170" t="s">
        <v>1</v>
      </c>
      <c r="N223" s="171" t="s">
        <v>33</v>
      </c>
      <c r="O223" s="115"/>
      <c r="P223" s="172">
        <f>O223*H223</f>
        <v>0</v>
      </c>
      <c r="Q223" s="172">
        <v>0</v>
      </c>
      <c r="R223" s="172">
        <f>Q223*H223</f>
        <v>0</v>
      </c>
      <c r="S223" s="172">
        <v>0</v>
      </c>
      <c r="T223" s="173">
        <f>S223*H223</f>
        <v>0</v>
      </c>
      <c r="U223" s="115"/>
      <c r="V223" s="115"/>
      <c r="W223" s="115"/>
      <c r="AR223" s="111" t="s">
        <v>438</v>
      </c>
      <c r="AT223" s="111" t="s">
        <v>126</v>
      </c>
      <c r="AU223" s="111" t="s">
        <v>77</v>
      </c>
      <c r="AY223" s="26" t="s">
        <v>123</v>
      </c>
      <c r="BE223" s="112">
        <f>IF(N223="základní",J223,0)</f>
        <v>0</v>
      </c>
      <c r="BF223" s="112">
        <f>IF(N223="snížená",J223,0)</f>
        <v>0</v>
      </c>
      <c r="BG223" s="112">
        <f>IF(N223="zákl. přenesená",J223,0)</f>
        <v>0</v>
      </c>
      <c r="BH223" s="112">
        <f>IF(N223="sníž. přenesená",J223,0)</f>
        <v>0</v>
      </c>
      <c r="BI223" s="112">
        <f>IF(N223="nulová",J223,0)</f>
        <v>0</v>
      </c>
      <c r="BJ223" s="26" t="s">
        <v>75</v>
      </c>
      <c r="BK223" s="112">
        <f>ROUND(I223*H223,2)</f>
        <v>0</v>
      </c>
      <c r="BL223" s="26" t="s">
        <v>438</v>
      </c>
      <c r="BM223" s="111" t="s">
        <v>439</v>
      </c>
    </row>
    <row r="224" spans="1:65" s="2" customFormat="1" ht="22.9" customHeight="1">
      <c r="A224" s="158"/>
      <c r="B224" s="159"/>
      <c r="C224" s="158"/>
      <c r="D224" s="160" t="s">
        <v>66</v>
      </c>
      <c r="E224" s="166" t="s">
        <v>440</v>
      </c>
      <c r="F224" s="166" t="s">
        <v>441</v>
      </c>
      <c r="G224" s="158"/>
      <c r="H224" s="158"/>
      <c r="I224" s="158"/>
      <c r="J224" s="167">
        <f>BK224</f>
        <v>0</v>
      </c>
      <c r="K224" s="158"/>
      <c r="L224" s="159"/>
      <c r="M224" s="163"/>
      <c r="N224" s="158"/>
      <c r="O224" s="158"/>
      <c r="P224" s="164">
        <f>P225</f>
        <v>0</v>
      </c>
      <c r="Q224" s="158"/>
      <c r="R224" s="164">
        <f>R225</f>
        <v>0</v>
      </c>
      <c r="S224" s="158"/>
      <c r="T224" s="165">
        <f>T225</f>
        <v>0</v>
      </c>
      <c r="U224" s="158"/>
      <c r="V224" s="158"/>
      <c r="W224" s="158"/>
      <c r="AR224" s="108" t="s">
        <v>145</v>
      </c>
      <c r="AT224" s="109" t="s">
        <v>66</v>
      </c>
      <c r="AU224" s="109" t="s">
        <v>75</v>
      </c>
      <c r="AY224" s="108" t="s">
        <v>123</v>
      </c>
      <c r="BK224" s="110">
        <f>BK225</f>
        <v>0</v>
      </c>
    </row>
    <row r="225" spans="1:65" s="27" customFormat="1" ht="16.5" customHeight="1">
      <c r="A225" s="115"/>
      <c r="B225" s="44"/>
      <c r="C225" s="184" t="s">
        <v>442</v>
      </c>
      <c r="D225" s="184" t="s">
        <v>126</v>
      </c>
      <c r="E225" s="185" t="s">
        <v>443</v>
      </c>
      <c r="F225" s="186" t="s">
        <v>441</v>
      </c>
      <c r="G225" s="187" t="s">
        <v>249</v>
      </c>
      <c r="H225" s="188">
        <v>1</v>
      </c>
      <c r="I225" s="3">
        <v>0</v>
      </c>
      <c r="J225" s="168">
        <f>ROUND(I225*H225,2)</f>
        <v>0</v>
      </c>
      <c r="K225" s="169"/>
      <c r="L225" s="44"/>
      <c r="M225" s="179" t="s">
        <v>1</v>
      </c>
      <c r="N225" s="180" t="s">
        <v>33</v>
      </c>
      <c r="O225" s="181"/>
      <c r="P225" s="182">
        <f>O225*H225</f>
        <v>0</v>
      </c>
      <c r="Q225" s="182">
        <v>0</v>
      </c>
      <c r="R225" s="182">
        <f>Q225*H225</f>
        <v>0</v>
      </c>
      <c r="S225" s="182">
        <v>0</v>
      </c>
      <c r="T225" s="183">
        <f>S225*H225</f>
        <v>0</v>
      </c>
      <c r="U225" s="115"/>
      <c r="V225" s="115"/>
      <c r="W225" s="115"/>
      <c r="AR225" s="111" t="s">
        <v>438</v>
      </c>
      <c r="AT225" s="111" t="s">
        <v>126</v>
      </c>
      <c r="AU225" s="111" t="s">
        <v>77</v>
      </c>
      <c r="AY225" s="26" t="s">
        <v>123</v>
      </c>
      <c r="BE225" s="112">
        <f>IF(N225="základní",J225,0)</f>
        <v>0</v>
      </c>
      <c r="BF225" s="112">
        <f>IF(N225="snížená",J225,0)</f>
        <v>0</v>
      </c>
      <c r="BG225" s="112">
        <f>IF(N225="zákl. přenesená",J225,0)</f>
        <v>0</v>
      </c>
      <c r="BH225" s="112">
        <f>IF(N225="sníž. přenesená",J225,0)</f>
        <v>0</v>
      </c>
      <c r="BI225" s="112">
        <f>IF(N225="nulová",J225,0)</f>
        <v>0</v>
      </c>
      <c r="BJ225" s="26" t="s">
        <v>75</v>
      </c>
      <c r="BK225" s="112">
        <f>ROUND(I225*H225,2)</f>
        <v>0</v>
      </c>
      <c r="BL225" s="26" t="s">
        <v>438</v>
      </c>
      <c r="BM225" s="111" t="s">
        <v>444</v>
      </c>
    </row>
    <row r="226" spans="1:65" s="27" customFormat="1" ht="6.95" customHeight="1">
      <c r="A226" s="115"/>
      <c r="B226" s="58"/>
      <c r="C226" s="59"/>
      <c r="D226" s="59"/>
      <c r="E226" s="59"/>
      <c r="F226" s="59"/>
      <c r="G226" s="59"/>
      <c r="H226" s="59"/>
      <c r="I226" s="59"/>
      <c r="J226" s="59"/>
      <c r="K226" s="59"/>
      <c r="L226" s="44"/>
      <c r="M226" s="115"/>
      <c r="N226" s="115"/>
      <c r="O226" s="115"/>
      <c r="P226" s="115"/>
      <c r="Q226" s="115"/>
      <c r="R226" s="115"/>
      <c r="S226" s="115"/>
      <c r="T226" s="115"/>
      <c r="U226" s="115"/>
      <c r="V226" s="115"/>
      <c r="W226" s="115"/>
    </row>
    <row r="227" spans="1:65">
      <c r="A227" s="29"/>
      <c r="B227" s="29"/>
      <c r="C227" s="29"/>
      <c r="D227" s="29"/>
      <c r="E227" s="29"/>
      <c r="F227" s="29"/>
      <c r="G227" s="29"/>
      <c r="H227" s="29"/>
      <c r="I227" s="29"/>
      <c r="J227" s="29"/>
      <c r="K227" s="29"/>
      <c r="L227" s="29"/>
      <c r="M227" s="29"/>
      <c r="N227" s="29"/>
      <c r="O227" s="29"/>
      <c r="P227" s="29"/>
      <c r="Q227" s="29"/>
      <c r="R227" s="29"/>
      <c r="S227" s="29"/>
      <c r="T227" s="29"/>
      <c r="U227" s="29"/>
      <c r="V227" s="29"/>
      <c r="W227" s="29"/>
    </row>
    <row r="228" spans="1:65">
      <c r="A228" s="29"/>
      <c r="B228" s="29"/>
      <c r="C228" s="29"/>
      <c r="D228" s="29"/>
      <c r="E228" s="29"/>
      <c r="F228" s="29"/>
      <c r="G228" s="29"/>
      <c r="H228" s="29"/>
      <c r="I228" s="29"/>
      <c r="J228" s="29"/>
      <c r="K228" s="29"/>
      <c r="L228" s="29"/>
      <c r="M228" s="29"/>
      <c r="N228" s="29"/>
      <c r="O228" s="29"/>
      <c r="P228" s="29"/>
      <c r="Q228" s="29"/>
      <c r="R228" s="29"/>
      <c r="S228" s="29"/>
      <c r="T228" s="29"/>
      <c r="U228" s="29"/>
      <c r="V228" s="29"/>
      <c r="W228" s="29"/>
    </row>
    <row r="229" spans="1:65">
      <c r="A229" s="29"/>
      <c r="B229" s="29"/>
      <c r="C229" s="29"/>
      <c r="D229" s="29"/>
      <c r="E229" s="29"/>
      <c r="F229" s="29"/>
      <c r="G229" s="29"/>
      <c r="H229" s="29"/>
      <c r="I229" s="29"/>
      <c r="J229" s="29"/>
      <c r="K229" s="29"/>
      <c r="L229" s="29"/>
      <c r="M229" s="29"/>
      <c r="N229" s="29"/>
      <c r="O229" s="29"/>
      <c r="P229" s="29"/>
      <c r="Q229" s="29"/>
      <c r="R229" s="29"/>
      <c r="S229" s="29"/>
      <c r="T229" s="29"/>
      <c r="U229" s="29"/>
      <c r="V229" s="29"/>
      <c r="W229" s="29"/>
    </row>
    <row r="230" spans="1:65">
      <c r="A230" s="29"/>
      <c r="B230" s="29"/>
      <c r="C230" s="29"/>
      <c r="D230" s="29"/>
      <c r="E230" s="29"/>
      <c r="F230" s="29"/>
      <c r="G230" s="29"/>
      <c r="H230" s="29"/>
      <c r="I230" s="29"/>
      <c r="J230" s="29"/>
      <c r="K230" s="29"/>
      <c r="L230" s="29"/>
      <c r="M230" s="29"/>
      <c r="N230" s="29"/>
      <c r="O230" s="29"/>
      <c r="P230" s="29"/>
      <c r="Q230" s="29"/>
      <c r="R230" s="29"/>
      <c r="S230" s="29"/>
      <c r="T230" s="29"/>
      <c r="U230" s="29"/>
      <c r="V230" s="29"/>
      <c r="W230" s="29"/>
    </row>
    <row r="231" spans="1:65">
      <c r="A231" s="29"/>
      <c r="B231" s="29"/>
      <c r="C231" s="29"/>
      <c r="D231" s="29"/>
      <c r="E231" s="29"/>
      <c r="F231" s="29"/>
      <c r="G231" s="29"/>
      <c r="H231" s="29"/>
      <c r="I231" s="29"/>
      <c r="J231" s="29"/>
      <c r="K231" s="29"/>
      <c r="L231" s="29"/>
      <c r="M231" s="29"/>
      <c r="N231" s="29"/>
      <c r="O231" s="29"/>
      <c r="P231" s="29"/>
      <c r="Q231" s="29"/>
      <c r="R231" s="29"/>
      <c r="S231" s="29"/>
      <c r="T231" s="29"/>
      <c r="U231" s="29"/>
      <c r="V231" s="29"/>
      <c r="W231" s="29"/>
    </row>
    <row r="232" spans="1:65">
      <c r="A232" s="29"/>
      <c r="B232" s="29"/>
      <c r="C232" s="29"/>
      <c r="D232" s="29"/>
      <c r="E232" s="29"/>
      <c r="F232" s="29"/>
      <c r="G232" s="29"/>
      <c r="H232" s="29"/>
      <c r="I232" s="29"/>
      <c r="J232" s="29"/>
      <c r="K232" s="29"/>
      <c r="L232" s="29"/>
      <c r="M232" s="29"/>
      <c r="N232" s="29"/>
      <c r="O232" s="29"/>
      <c r="P232" s="29"/>
      <c r="Q232" s="29"/>
      <c r="R232" s="29"/>
      <c r="S232" s="29"/>
      <c r="T232" s="29"/>
      <c r="U232" s="29"/>
      <c r="V232" s="29"/>
      <c r="W232" s="29"/>
    </row>
    <row r="233" spans="1:65">
      <c r="A233" s="29"/>
      <c r="B233" s="29"/>
      <c r="C233" s="29"/>
      <c r="D233" s="29"/>
      <c r="E233" s="29"/>
      <c r="F233" s="29"/>
      <c r="G233" s="29"/>
      <c r="H233" s="29"/>
      <c r="I233" s="29"/>
      <c r="J233" s="29"/>
      <c r="K233" s="29"/>
      <c r="L233" s="29"/>
      <c r="M233" s="29"/>
      <c r="N233" s="29"/>
      <c r="O233" s="29"/>
      <c r="P233" s="29"/>
      <c r="Q233" s="29"/>
      <c r="R233" s="29"/>
      <c r="S233" s="29"/>
      <c r="T233" s="29"/>
      <c r="U233" s="29"/>
      <c r="V233" s="29"/>
      <c r="W233" s="29"/>
    </row>
    <row r="234" spans="1:65">
      <c r="A234" s="29"/>
      <c r="B234" s="29"/>
      <c r="C234" s="29"/>
      <c r="D234" s="29"/>
      <c r="E234" s="29"/>
      <c r="F234" s="29"/>
      <c r="G234" s="29"/>
      <c r="H234" s="29"/>
      <c r="I234" s="29"/>
      <c r="J234" s="29"/>
      <c r="K234" s="29"/>
      <c r="L234" s="29"/>
      <c r="M234" s="29"/>
      <c r="N234" s="29"/>
      <c r="O234" s="29"/>
      <c r="P234" s="29"/>
      <c r="Q234" s="29"/>
      <c r="R234" s="29"/>
      <c r="S234" s="29"/>
      <c r="T234" s="29"/>
      <c r="U234" s="29"/>
      <c r="V234" s="29"/>
      <c r="W234" s="29"/>
    </row>
    <row r="235" spans="1:65">
      <c r="A235" s="29"/>
      <c r="B235" s="29"/>
      <c r="C235" s="29"/>
      <c r="D235" s="29"/>
      <c r="E235" s="29"/>
      <c r="F235" s="29"/>
      <c r="G235" s="29"/>
      <c r="H235" s="29"/>
      <c r="I235" s="29"/>
      <c r="J235" s="29"/>
      <c r="K235" s="29"/>
      <c r="L235" s="29"/>
      <c r="M235" s="29"/>
      <c r="N235" s="29"/>
      <c r="O235" s="29"/>
      <c r="P235" s="29"/>
      <c r="Q235" s="29"/>
      <c r="R235" s="29"/>
      <c r="S235" s="29"/>
      <c r="T235" s="29"/>
      <c r="U235" s="29"/>
      <c r="V235" s="29"/>
      <c r="W235" s="29"/>
    </row>
    <row r="236" spans="1:65">
      <c r="A236" s="29"/>
      <c r="B236" s="29"/>
      <c r="C236" s="29"/>
      <c r="D236" s="29"/>
      <c r="E236" s="29"/>
      <c r="F236" s="29"/>
      <c r="G236" s="29"/>
      <c r="H236" s="29"/>
      <c r="I236" s="29"/>
      <c r="J236" s="29"/>
      <c r="K236" s="29"/>
      <c r="L236" s="29"/>
      <c r="M236" s="29"/>
      <c r="N236" s="29"/>
      <c r="O236" s="29"/>
      <c r="P236" s="29"/>
      <c r="Q236" s="29"/>
      <c r="R236" s="29"/>
      <c r="S236" s="29"/>
      <c r="T236" s="29"/>
      <c r="U236" s="29"/>
      <c r="V236" s="29"/>
      <c r="W236" s="29"/>
    </row>
    <row r="237" spans="1:65">
      <c r="A237" s="29"/>
      <c r="B237" s="29"/>
      <c r="C237" s="29"/>
      <c r="D237" s="29"/>
      <c r="E237" s="29"/>
      <c r="F237" s="29"/>
      <c r="G237" s="29"/>
      <c r="H237" s="29"/>
      <c r="I237" s="29"/>
      <c r="J237" s="29"/>
      <c r="K237" s="29"/>
      <c r="L237" s="29"/>
      <c r="M237" s="29"/>
      <c r="N237" s="29"/>
      <c r="O237" s="29"/>
      <c r="P237" s="29"/>
      <c r="Q237" s="29"/>
      <c r="R237" s="29"/>
      <c r="S237" s="29"/>
      <c r="T237" s="29"/>
      <c r="U237" s="29"/>
      <c r="V237" s="29"/>
      <c r="W237" s="29"/>
    </row>
    <row r="238" spans="1:65">
      <c r="A238" s="29"/>
      <c r="B238" s="29"/>
      <c r="C238" s="29"/>
      <c r="D238" s="29"/>
      <c r="E238" s="29"/>
      <c r="F238" s="29"/>
      <c r="G238" s="29"/>
      <c r="H238" s="29"/>
      <c r="I238" s="29"/>
      <c r="J238" s="29"/>
      <c r="K238" s="29"/>
      <c r="L238" s="29"/>
      <c r="M238" s="29"/>
      <c r="N238" s="29"/>
      <c r="O238" s="29"/>
      <c r="P238" s="29"/>
      <c r="Q238" s="29"/>
      <c r="R238" s="29"/>
      <c r="S238" s="29"/>
      <c r="T238" s="29"/>
      <c r="U238" s="29"/>
      <c r="V238" s="29"/>
      <c r="W238" s="29"/>
    </row>
    <row r="239" spans="1:65">
      <c r="A239" s="29"/>
      <c r="B239" s="29"/>
      <c r="C239" s="29"/>
      <c r="D239" s="29"/>
      <c r="E239" s="29"/>
      <c r="F239" s="29"/>
      <c r="G239" s="29"/>
      <c r="H239" s="29"/>
      <c r="I239" s="29"/>
      <c r="J239" s="29"/>
      <c r="K239" s="29"/>
      <c r="L239" s="29"/>
      <c r="M239" s="29"/>
      <c r="N239" s="29"/>
      <c r="O239" s="29"/>
      <c r="P239" s="29"/>
      <c r="Q239" s="29"/>
      <c r="R239" s="29"/>
      <c r="S239" s="29"/>
      <c r="T239" s="29"/>
      <c r="U239" s="29"/>
      <c r="V239" s="29"/>
      <c r="W239" s="29"/>
    </row>
    <row r="240" spans="1:65">
      <c r="A240" s="29"/>
      <c r="B240" s="29"/>
      <c r="C240" s="29"/>
      <c r="D240" s="29"/>
      <c r="E240" s="29"/>
      <c r="F240" s="29"/>
      <c r="G240" s="29"/>
      <c r="H240" s="29"/>
      <c r="I240" s="29"/>
      <c r="J240" s="29"/>
      <c r="K240" s="29"/>
      <c r="L240" s="29"/>
      <c r="M240" s="29"/>
      <c r="N240" s="29"/>
      <c r="O240" s="29"/>
      <c r="P240" s="29"/>
      <c r="Q240" s="29"/>
      <c r="R240" s="29"/>
      <c r="S240" s="29"/>
      <c r="T240" s="29"/>
      <c r="U240" s="29"/>
      <c r="V240" s="29"/>
      <c r="W240" s="29"/>
    </row>
    <row r="241" spans="1:23">
      <c r="A241" s="29"/>
      <c r="B241" s="29"/>
      <c r="C241" s="29"/>
      <c r="D241" s="29"/>
      <c r="E241" s="29"/>
      <c r="F241" s="29"/>
      <c r="G241" s="29"/>
      <c r="H241" s="29"/>
      <c r="I241" s="29"/>
      <c r="J241" s="29"/>
      <c r="K241" s="29"/>
      <c r="L241" s="29"/>
      <c r="M241" s="29"/>
      <c r="N241" s="29"/>
      <c r="O241" s="29"/>
      <c r="P241" s="29"/>
      <c r="Q241" s="29"/>
      <c r="R241" s="29"/>
      <c r="S241" s="29"/>
      <c r="T241" s="29"/>
      <c r="U241" s="29"/>
      <c r="V241" s="29"/>
      <c r="W241" s="29"/>
    </row>
    <row r="242" spans="1:23">
      <c r="A242" s="29"/>
      <c r="B242" s="29"/>
      <c r="C242" s="29"/>
      <c r="D242" s="29"/>
      <c r="E242" s="29"/>
      <c r="F242" s="29"/>
      <c r="G242" s="29"/>
      <c r="H242" s="29"/>
      <c r="I242" s="29"/>
      <c r="J242" s="29"/>
      <c r="K242" s="29"/>
      <c r="L242" s="29"/>
      <c r="M242" s="29"/>
      <c r="N242" s="29"/>
      <c r="O242" s="29"/>
      <c r="P242" s="29"/>
      <c r="Q242" s="29"/>
      <c r="R242" s="29"/>
      <c r="S242" s="29"/>
      <c r="T242" s="29"/>
      <c r="U242" s="29"/>
      <c r="V242" s="29"/>
      <c r="W242" s="29"/>
    </row>
  </sheetData>
  <sheetProtection algorithmName="SHA-512" hashValue="nKVctdMcyCMRBptYkjnCSnuBjdkXlNCvXK30koJ+ZnRrp7SPmPwC3Kf/KkZY6/7UELpIXsxzOrl08pm+0Hgfvg==" saltValue="guzJlQUiXidETi0zqYhwIQ==" spinCount="100000" sheet="1" objects="1" scenarios="1" formatCells="0" formatColumns="0" formatRows="0" autoFilter="0"/>
  <autoFilter ref="C134:K225"/>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M432"/>
  <sheetViews>
    <sheetView showGridLines="0" topLeftCell="A246" zoomScale="85" zoomScaleNormal="85" workbookViewId="0">
      <selection activeCell="F255" sqref="F255"/>
    </sheetView>
  </sheetViews>
  <sheetFormatPr defaultColWidth="9.1640625" defaultRowHeight="11.25"/>
  <cols>
    <col min="1" max="1" width="8.33203125" style="6" customWidth="1"/>
    <col min="2" max="2" width="1.1640625" style="6" customWidth="1"/>
    <col min="3" max="3" width="4.1640625" style="6" customWidth="1"/>
    <col min="4" max="4" width="4.33203125" style="6" customWidth="1"/>
    <col min="5" max="5" width="17.1640625" style="6" customWidth="1"/>
    <col min="6" max="6" width="50.83203125" style="6" customWidth="1"/>
    <col min="7" max="7" width="7.5" style="6" customWidth="1"/>
    <col min="8" max="8" width="14" style="6" customWidth="1"/>
    <col min="9" max="9" width="15.83203125" style="6" customWidth="1"/>
    <col min="10" max="10" width="22.33203125" style="6" customWidth="1"/>
    <col min="11" max="11" width="22.33203125" style="6" hidden="1" customWidth="1"/>
    <col min="12" max="12" width="9.33203125" style="6" customWidth="1"/>
    <col min="13" max="13" width="10.83203125" style="6" hidden="1" customWidth="1"/>
    <col min="14" max="14" width="9.1640625" style="6"/>
    <col min="15" max="20" width="14.1640625" style="6" hidden="1" customWidth="1"/>
    <col min="21" max="21" width="16.33203125" style="6" hidden="1" customWidth="1"/>
    <col min="22" max="22" width="12.33203125" style="6" customWidth="1"/>
    <col min="23" max="23" width="16.33203125" style="6" customWidth="1"/>
    <col min="24" max="24" width="12.33203125" style="6" customWidth="1"/>
    <col min="25" max="25" width="15" style="6" customWidth="1"/>
    <col min="26" max="26" width="11" style="6" customWidth="1"/>
    <col min="27" max="27" width="15" style="6" customWidth="1"/>
    <col min="28" max="28" width="16.33203125" style="6" customWidth="1"/>
    <col min="29" max="29" width="11" style="6" customWidth="1"/>
    <col min="30" max="30" width="15" style="6" customWidth="1"/>
    <col min="31" max="31" width="16.33203125" style="6" customWidth="1"/>
    <col min="32" max="16384" width="9.1640625" style="6"/>
  </cols>
  <sheetData>
    <row r="1" spans="1:46">
      <c r="A1" s="29"/>
      <c r="B1" s="29"/>
      <c r="C1" s="29"/>
      <c r="D1" s="29"/>
      <c r="E1" s="29"/>
      <c r="F1" s="29"/>
      <c r="G1" s="29"/>
      <c r="H1" s="29"/>
      <c r="I1" s="29"/>
      <c r="J1" s="29"/>
      <c r="K1" s="29"/>
      <c r="L1" s="29"/>
      <c r="M1" s="29"/>
      <c r="N1" s="29"/>
      <c r="O1" s="29"/>
      <c r="P1" s="29"/>
      <c r="Q1" s="29"/>
      <c r="R1" s="29"/>
      <c r="S1" s="29"/>
      <c r="T1" s="29"/>
      <c r="U1" s="29"/>
      <c r="V1" s="29"/>
      <c r="W1" s="29"/>
      <c r="X1" s="29"/>
      <c r="Y1" s="29"/>
    </row>
    <row r="2" spans="1:46" ht="36.950000000000003" customHeight="1">
      <c r="A2" s="29"/>
      <c r="B2" s="29"/>
      <c r="C2" s="29"/>
      <c r="D2" s="29"/>
      <c r="E2" s="29"/>
      <c r="F2" s="29"/>
      <c r="G2" s="29"/>
      <c r="H2" s="29"/>
      <c r="I2" s="29"/>
      <c r="J2" s="29"/>
      <c r="K2" s="29"/>
      <c r="L2" s="373" t="s">
        <v>1220</v>
      </c>
      <c r="M2" s="374"/>
      <c r="N2" s="374"/>
      <c r="O2" s="374"/>
      <c r="P2" s="374"/>
      <c r="Q2" s="374"/>
      <c r="R2" s="374"/>
      <c r="S2" s="374"/>
      <c r="T2" s="374"/>
      <c r="U2" s="374"/>
      <c r="V2" s="374"/>
      <c r="W2" s="29"/>
      <c r="X2" s="29"/>
      <c r="Y2" s="29"/>
      <c r="AT2" s="26" t="s">
        <v>80</v>
      </c>
    </row>
    <row r="3" spans="1:46" ht="6.95" customHeight="1">
      <c r="A3" s="29"/>
      <c r="B3" s="31"/>
      <c r="C3" s="32"/>
      <c r="D3" s="32"/>
      <c r="E3" s="32"/>
      <c r="F3" s="32"/>
      <c r="G3" s="32"/>
      <c r="H3" s="32"/>
      <c r="I3" s="32"/>
      <c r="J3" s="32"/>
      <c r="K3" s="32"/>
      <c r="L3" s="33"/>
      <c r="M3" s="29"/>
      <c r="N3" s="29"/>
      <c r="O3" s="29"/>
      <c r="P3" s="29"/>
      <c r="Q3" s="29"/>
      <c r="R3" s="29"/>
      <c r="S3" s="29"/>
      <c r="T3" s="29"/>
      <c r="U3" s="29"/>
      <c r="V3" s="29"/>
      <c r="W3" s="29"/>
      <c r="X3" s="29"/>
      <c r="Y3" s="29"/>
      <c r="AT3" s="26" t="s">
        <v>77</v>
      </c>
    </row>
    <row r="4" spans="1:46" ht="24.95" customHeight="1">
      <c r="A4" s="29"/>
      <c r="B4" s="33"/>
      <c r="C4" s="29"/>
      <c r="D4" s="34" t="s">
        <v>81</v>
      </c>
      <c r="E4" s="29"/>
      <c r="F4" s="29"/>
      <c r="G4" s="29"/>
      <c r="H4" s="29"/>
      <c r="I4" s="29"/>
      <c r="J4" s="29"/>
      <c r="K4" s="29"/>
      <c r="L4" s="33"/>
      <c r="M4" s="113" t="s">
        <v>9</v>
      </c>
      <c r="N4" s="29"/>
      <c r="O4" s="29"/>
      <c r="P4" s="29"/>
      <c r="Q4" s="29"/>
      <c r="R4" s="29"/>
      <c r="S4" s="29"/>
      <c r="T4" s="29"/>
      <c r="U4" s="29"/>
      <c r="V4" s="29"/>
      <c r="W4" s="29"/>
      <c r="X4" s="29"/>
      <c r="Y4" s="29"/>
      <c r="AT4" s="26" t="s">
        <v>3</v>
      </c>
    </row>
    <row r="5" spans="1:46" ht="6.95" customHeight="1">
      <c r="A5" s="29"/>
      <c r="B5" s="33"/>
      <c r="C5" s="29"/>
      <c r="D5" s="29"/>
      <c r="E5" s="29"/>
      <c r="F5" s="29"/>
      <c r="G5" s="29"/>
      <c r="H5" s="29"/>
      <c r="I5" s="29"/>
      <c r="J5" s="29"/>
      <c r="K5" s="29"/>
      <c r="L5" s="33"/>
      <c r="M5" s="29"/>
      <c r="N5" s="29"/>
      <c r="O5" s="29"/>
      <c r="P5" s="29"/>
      <c r="Q5" s="29"/>
      <c r="R5" s="29"/>
      <c r="S5" s="29"/>
      <c r="T5" s="29"/>
      <c r="U5" s="29"/>
      <c r="V5" s="29"/>
      <c r="W5" s="29"/>
      <c r="X5" s="29"/>
      <c r="Y5" s="29"/>
    </row>
    <row r="6" spans="1:46" ht="12" customHeight="1">
      <c r="A6" s="29"/>
      <c r="B6" s="33"/>
      <c r="C6" s="29"/>
      <c r="D6" s="114" t="s">
        <v>13</v>
      </c>
      <c r="E6" s="29"/>
      <c r="F6" s="29"/>
      <c r="G6" s="29"/>
      <c r="H6" s="29"/>
      <c r="I6" s="29"/>
      <c r="J6" s="29"/>
      <c r="K6" s="29"/>
      <c r="L6" s="33"/>
      <c r="M6" s="29"/>
      <c r="N6" s="29"/>
      <c r="O6" s="29"/>
      <c r="P6" s="29"/>
      <c r="Q6" s="29"/>
      <c r="R6" s="29"/>
      <c r="S6" s="29"/>
      <c r="T6" s="29"/>
      <c r="U6" s="29"/>
      <c r="V6" s="29"/>
      <c r="W6" s="29"/>
      <c r="X6" s="29"/>
      <c r="Y6" s="29"/>
    </row>
    <row r="7" spans="1:46" ht="16.5" customHeight="1">
      <c r="A7" s="29"/>
      <c r="B7" s="33"/>
      <c r="C7" s="29"/>
      <c r="D7" s="29"/>
      <c r="E7" s="412" t="str">
        <f>'REK stavba'!K6</f>
        <v>Modernizace rezervační kanceláře LDA</v>
      </c>
      <c r="F7" s="413"/>
      <c r="G7" s="413"/>
      <c r="H7" s="413"/>
      <c r="I7" s="29"/>
      <c r="J7" s="29"/>
      <c r="K7" s="29"/>
      <c r="L7" s="33"/>
      <c r="M7" s="29"/>
      <c r="N7" s="29"/>
      <c r="O7" s="29"/>
      <c r="P7" s="29"/>
      <c r="Q7" s="29"/>
      <c r="R7" s="29"/>
      <c r="S7" s="29"/>
      <c r="T7" s="29"/>
      <c r="U7" s="29"/>
      <c r="V7" s="29"/>
      <c r="W7" s="29"/>
      <c r="X7" s="29"/>
      <c r="Y7" s="29"/>
    </row>
    <row r="8" spans="1:46" s="27" customFormat="1" ht="12" customHeight="1">
      <c r="A8" s="115"/>
      <c r="B8" s="44"/>
      <c r="C8" s="115"/>
      <c r="D8" s="114" t="s">
        <v>82</v>
      </c>
      <c r="E8" s="115"/>
      <c r="F8" s="115"/>
      <c r="G8" s="115"/>
      <c r="H8" s="115"/>
      <c r="I8" s="115"/>
      <c r="J8" s="115"/>
      <c r="K8" s="115"/>
      <c r="L8" s="44"/>
      <c r="M8" s="115"/>
      <c r="N8" s="115"/>
      <c r="O8" s="115"/>
      <c r="P8" s="115"/>
      <c r="Q8" s="115"/>
      <c r="R8" s="115"/>
      <c r="S8" s="115"/>
      <c r="T8" s="115"/>
      <c r="U8" s="115"/>
      <c r="V8" s="115"/>
      <c r="W8" s="115"/>
      <c r="X8" s="115"/>
      <c r="Y8" s="115"/>
    </row>
    <row r="9" spans="1:46" s="27" customFormat="1" ht="16.5" customHeight="1">
      <c r="A9" s="115"/>
      <c r="B9" s="44"/>
      <c r="C9" s="115"/>
      <c r="D9" s="115"/>
      <c r="E9" s="388" t="s">
        <v>445</v>
      </c>
      <c r="F9" s="411"/>
      <c r="G9" s="411"/>
      <c r="H9" s="411"/>
      <c r="I9" s="115"/>
      <c r="J9" s="115"/>
      <c r="K9" s="115"/>
      <c r="L9" s="44"/>
      <c r="M9" s="115"/>
      <c r="N9" s="115"/>
      <c r="O9" s="115"/>
      <c r="P9" s="115"/>
      <c r="Q9" s="115"/>
      <c r="R9" s="115"/>
      <c r="S9" s="115"/>
      <c r="T9" s="115"/>
      <c r="U9" s="115"/>
      <c r="V9" s="115"/>
      <c r="W9" s="115"/>
      <c r="X9" s="115"/>
      <c r="Y9" s="115"/>
    </row>
    <row r="10" spans="1:46" s="27" customFormat="1">
      <c r="A10" s="115"/>
      <c r="B10" s="44"/>
      <c r="C10" s="115"/>
      <c r="D10" s="115"/>
      <c r="E10" s="115"/>
      <c r="F10" s="115"/>
      <c r="G10" s="115"/>
      <c r="H10" s="115"/>
      <c r="I10" s="115"/>
      <c r="J10" s="115"/>
      <c r="K10" s="115"/>
      <c r="L10" s="44"/>
      <c r="M10" s="115"/>
      <c r="N10" s="115"/>
      <c r="O10" s="115"/>
      <c r="P10" s="115"/>
      <c r="Q10" s="115"/>
      <c r="R10" s="115"/>
      <c r="S10" s="115"/>
      <c r="T10" s="115"/>
      <c r="U10" s="115"/>
      <c r="V10" s="115"/>
      <c r="W10" s="115"/>
      <c r="X10" s="115"/>
      <c r="Y10" s="115"/>
    </row>
    <row r="11" spans="1:46" s="27" customFormat="1" ht="12" customHeight="1">
      <c r="A11" s="115"/>
      <c r="B11" s="44"/>
      <c r="C11" s="115"/>
      <c r="D11" s="114" t="s">
        <v>14</v>
      </c>
      <c r="E11" s="115"/>
      <c r="F11" s="40" t="s">
        <v>1</v>
      </c>
      <c r="G11" s="115"/>
      <c r="H11" s="115"/>
      <c r="I11" s="114" t="s">
        <v>15</v>
      </c>
      <c r="J11" s="40" t="s">
        <v>1</v>
      </c>
      <c r="K11" s="115"/>
      <c r="L11" s="44"/>
      <c r="M11" s="115"/>
      <c r="N11" s="115"/>
      <c r="O11" s="115"/>
      <c r="P11" s="115"/>
      <c r="Q11" s="115"/>
      <c r="R11" s="115"/>
      <c r="S11" s="115"/>
      <c r="T11" s="115"/>
      <c r="U11" s="115"/>
      <c r="V11" s="115"/>
      <c r="W11" s="115"/>
      <c r="X11" s="115"/>
      <c r="Y11" s="115"/>
    </row>
    <row r="12" spans="1:46" s="27" customFormat="1" ht="12" customHeight="1">
      <c r="A12" s="115"/>
      <c r="B12" s="44"/>
      <c r="C12" s="115"/>
      <c r="D12" s="114" t="s">
        <v>16</v>
      </c>
      <c r="E12" s="115"/>
      <c r="F12" s="40" t="s">
        <v>17</v>
      </c>
      <c r="G12" s="115"/>
      <c r="H12" s="115"/>
      <c r="I12" s="114" t="s">
        <v>18</v>
      </c>
      <c r="J12" s="134"/>
      <c r="K12" s="115"/>
      <c r="L12" s="44"/>
      <c r="M12" s="115"/>
      <c r="N12" s="115"/>
      <c r="O12" s="115"/>
      <c r="P12" s="115"/>
      <c r="Q12" s="115"/>
      <c r="R12" s="115"/>
      <c r="S12" s="115"/>
      <c r="T12" s="115"/>
      <c r="U12" s="115"/>
      <c r="V12" s="115"/>
      <c r="W12" s="115"/>
      <c r="X12" s="115"/>
      <c r="Y12" s="115"/>
    </row>
    <row r="13" spans="1:46" s="27" customFormat="1" ht="10.9" customHeight="1">
      <c r="A13" s="115"/>
      <c r="B13" s="44"/>
      <c r="C13" s="115"/>
      <c r="D13" s="115"/>
      <c r="E13" s="115"/>
      <c r="F13" s="115"/>
      <c r="G13" s="115"/>
      <c r="H13" s="115"/>
      <c r="I13" s="115"/>
      <c r="J13" s="115"/>
      <c r="K13" s="115"/>
      <c r="L13" s="44"/>
      <c r="M13" s="115"/>
      <c r="N13" s="115"/>
      <c r="O13" s="115"/>
      <c r="P13" s="115"/>
      <c r="Q13" s="115"/>
      <c r="R13" s="115"/>
      <c r="S13" s="115"/>
      <c r="T13" s="115"/>
      <c r="U13" s="115"/>
      <c r="V13" s="115"/>
      <c r="W13" s="115"/>
      <c r="X13" s="115"/>
      <c r="Y13" s="115"/>
    </row>
    <row r="14" spans="1:46" s="27" customFormat="1" ht="12" customHeight="1">
      <c r="A14" s="115"/>
      <c r="B14" s="44"/>
      <c r="C14" s="115"/>
      <c r="D14" s="114" t="s">
        <v>19</v>
      </c>
      <c r="E14" s="115"/>
      <c r="F14" s="115"/>
      <c r="G14" s="115"/>
      <c r="H14" s="115"/>
      <c r="I14" s="114" t="s">
        <v>20</v>
      </c>
      <c r="J14" s="40" t="s">
        <v>21</v>
      </c>
      <c r="K14" s="115"/>
      <c r="L14" s="44"/>
      <c r="M14" s="115"/>
      <c r="N14" s="115"/>
      <c r="O14" s="115"/>
      <c r="P14" s="115"/>
      <c r="Q14" s="115"/>
      <c r="R14" s="115"/>
      <c r="S14" s="115"/>
      <c r="T14" s="115"/>
      <c r="U14" s="115"/>
      <c r="V14" s="115"/>
      <c r="W14" s="115"/>
      <c r="X14" s="115"/>
      <c r="Y14" s="115"/>
    </row>
    <row r="15" spans="1:46" s="27" customFormat="1" ht="18" customHeight="1">
      <c r="A15" s="115"/>
      <c r="B15" s="44"/>
      <c r="C15" s="115"/>
      <c r="D15" s="115"/>
      <c r="E15" s="40" t="str">
        <f>'REK stavba'!E11</f>
        <v>Slatinné lázně Třeboň s.r.o., Lázeňská 1001, 379 01 Třeboň</v>
      </c>
      <c r="F15" s="115"/>
      <c r="G15" s="115"/>
      <c r="H15" s="115"/>
      <c r="I15" s="114" t="s">
        <v>22</v>
      </c>
      <c r="J15" s="40" t="s">
        <v>23</v>
      </c>
      <c r="K15" s="115"/>
      <c r="L15" s="44"/>
      <c r="M15" s="115"/>
      <c r="N15" s="115"/>
      <c r="O15" s="115"/>
      <c r="P15" s="115"/>
      <c r="Q15" s="115"/>
      <c r="R15" s="115"/>
      <c r="S15" s="115"/>
      <c r="T15" s="115"/>
      <c r="U15" s="115"/>
      <c r="V15" s="115"/>
      <c r="W15" s="115"/>
      <c r="X15" s="115"/>
      <c r="Y15" s="115"/>
    </row>
    <row r="16" spans="1:46" s="27" customFormat="1" ht="6.95" customHeight="1">
      <c r="A16" s="115"/>
      <c r="B16" s="44"/>
      <c r="C16" s="115"/>
      <c r="D16" s="115"/>
      <c r="E16" s="115"/>
      <c r="F16" s="115"/>
      <c r="G16" s="115"/>
      <c r="H16" s="115"/>
      <c r="I16" s="115"/>
      <c r="J16" s="115"/>
      <c r="K16" s="115"/>
      <c r="L16" s="44"/>
      <c r="M16" s="115"/>
      <c r="N16" s="115"/>
      <c r="O16" s="115"/>
      <c r="P16" s="115"/>
      <c r="Q16" s="115"/>
      <c r="R16" s="115"/>
      <c r="S16" s="115"/>
      <c r="T16" s="115"/>
      <c r="U16" s="115"/>
      <c r="V16" s="115"/>
      <c r="W16" s="115"/>
      <c r="X16" s="115"/>
      <c r="Y16" s="115"/>
    </row>
    <row r="17" spans="1:25" s="27" customFormat="1" ht="12" hidden="1" customHeight="1">
      <c r="A17" s="115"/>
      <c r="B17" s="44"/>
      <c r="C17" s="115"/>
      <c r="D17" s="114" t="s">
        <v>1242</v>
      </c>
      <c r="E17" s="115"/>
      <c r="F17" s="115"/>
      <c r="G17" s="115"/>
      <c r="H17" s="115"/>
      <c r="I17" s="114" t="s">
        <v>20</v>
      </c>
      <c r="J17" s="117"/>
      <c r="K17" s="115"/>
      <c r="L17" s="44"/>
      <c r="M17" s="115"/>
      <c r="N17" s="115"/>
      <c r="O17" s="115"/>
      <c r="P17" s="115"/>
      <c r="Q17" s="115"/>
      <c r="R17" s="115"/>
      <c r="S17" s="115"/>
      <c r="T17" s="115"/>
      <c r="U17" s="115"/>
      <c r="V17" s="115"/>
      <c r="W17" s="115"/>
      <c r="X17" s="115"/>
      <c r="Y17" s="115"/>
    </row>
    <row r="18" spans="1:25" s="27" customFormat="1" ht="18" hidden="1" customHeight="1">
      <c r="A18" s="115"/>
      <c r="B18" s="44"/>
      <c r="C18" s="115"/>
      <c r="D18" s="115"/>
      <c r="E18" s="414"/>
      <c r="F18" s="414"/>
      <c r="G18" s="414"/>
      <c r="H18" s="414"/>
      <c r="I18" s="114" t="s">
        <v>22</v>
      </c>
      <c r="J18" s="117"/>
      <c r="K18" s="115"/>
      <c r="L18" s="44"/>
      <c r="M18" s="115"/>
      <c r="N18" s="115"/>
      <c r="O18" s="115"/>
      <c r="P18" s="115"/>
      <c r="Q18" s="115"/>
      <c r="R18" s="115"/>
      <c r="S18" s="115"/>
      <c r="T18" s="115"/>
      <c r="U18" s="115"/>
      <c r="V18" s="115"/>
      <c r="W18" s="115"/>
      <c r="X18" s="115"/>
      <c r="Y18" s="115"/>
    </row>
    <row r="19" spans="1:25" s="27" customFormat="1" ht="6.95" hidden="1" customHeight="1">
      <c r="A19" s="115"/>
      <c r="B19" s="44"/>
      <c r="C19" s="115"/>
      <c r="D19" s="115"/>
      <c r="E19" s="115"/>
      <c r="F19" s="115"/>
      <c r="G19" s="115"/>
      <c r="H19" s="115"/>
      <c r="I19" s="115"/>
      <c r="J19" s="115"/>
      <c r="K19" s="115"/>
      <c r="L19" s="44"/>
      <c r="M19" s="115"/>
      <c r="N19" s="115"/>
      <c r="O19" s="115"/>
      <c r="P19" s="115"/>
      <c r="Q19" s="115"/>
      <c r="R19" s="115"/>
      <c r="S19" s="115"/>
      <c r="T19" s="115"/>
      <c r="U19" s="115"/>
      <c r="V19" s="115"/>
      <c r="W19" s="115"/>
      <c r="X19" s="115"/>
      <c r="Y19" s="115"/>
    </row>
    <row r="20" spans="1:25" s="27" customFormat="1" ht="12" hidden="1" customHeight="1">
      <c r="A20" s="115"/>
      <c r="B20" s="44"/>
      <c r="C20" s="115"/>
      <c r="D20" s="114" t="s">
        <v>24</v>
      </c>
      <c r="E20" s="115"/>
      <c r="F20" s="115"/>
      <c r="G20" s="115"/>
      <c r="H20" s="115"/>
      <c r="I20" s="114" t="s">
        <v>20</v>
      </c>
      <c r="J20" s="40"/>
      <c r="K20" s="115"/>
      <c r="L20" s="44"/>
      <c r="M20" s="115"/>
      <c r="N20" s="115"/>
      <c r="O20" s="115"/>
      <c r="P20" s="115"/>
      <c r="Q20" s="115"/>
      <c r="R20" s="115"/>
      <c r="S20" s="115"/>
      <c r="T20" s="115"/>
      <c r="U20" s="115"/>
      <c r="V20" s="115"/>
      <c r="W20" s="115"/>
      <c r="X20" s="115"/>
      <c r="Y20" s="115"/>
    </row>
    <row r="21" spans="1:25" s="27" customFormat="1" ht="18" hidden="1" customHeight="1">
      <c r="A21" s="115"/>
      <c r="B21" s="44"/>
      <c r="C21" s="115"/>
      <c r="D21" s="115"/>
      <c r="E21" s="40"/>
      <c r="F21" s="115"/>
      <c r="G21" s="115"/>
      <c r="H21" s="115"/>
      <c r="I21" s="114" t="s">
        <v>22</v>
      </c>
      <c r="J21" s="40" t="s">
        <v>1</v>
      </c>
      <c r="K21" s="115"/>
      <c r="L21" s="44"/>
      <c r="M21" s="115"/>
      <c r="N21" s="115"/>
      <c r="O21" s="115"/>
      <c r="P21" s="115"/>
      <c r="Q21" s="115"/>
      <c r="R21" s="115"/>
      <c r="S21" s="115"/>
      <c r="T21" s="115"/>
      <c r="U21" s="115"/>
      <c r="V21" s="115"/>
      <c r="W21" s="115"/>
      <c r="X21" s="115"/>
      <c r="Y21" s="115"/>
    </row>
    <row r="22" spans="1:25" s="27" customFormat="1" ht="6.95" hidden="1" customHeight="1">
      <c r="A22" s="115"/>
      <c r="B22" s="44"/>
      <c r="C22" s="115"/>
      <c r="D22" s="115"/>
      <c r="E22" s="115"/>
      <c r="F22" s="115"/>
      <c r="G22" s="115"/>
      <c r="H22" s="115"/>
      <c r="I22" s="115"/>
      <c r="J22" s="115"/>
      <c r="K22" s="115"/>
      <c r="L22" s="44"/>
      <c r="M22" s="115"/>
      <c r="N22" s="115"/>
      <c r="O22" s="115"/>
      <c r="P22" s="115"/>
      <c r="Q22" s="115"/>
      <c r="R22" s="115"/>
      <c r="S22" s="115"/>
      <c r="T22" s="115"/>
      <c r="U22" s="115"/>
      <c r="V22" s="115"/>
      <c r="W22" s="115"/>
      <c r="X22" s="115"/>
      <c r="Y22" s="115"/>
    </row>
    <row r="23" spans="1:25" s="27" customFormat="1" ht="12" hidden="1" customHeight="1">
      <c r="A23" s="115"/>
      <c r="B23" s="44"/>
      <c r="C23" s="115"/>
      <c r="D23" s="114" t="s">
        <v>26</v>
      </c>
      <c r="E23" s="115"/>
      <c r="F23" s="115"/>
      <c r="G23" s="115"/>
      <c r="H23" s="115"/>
      <c r="I23" s="114" t="s">
        <v>20</v>
      </c>
      <c r="J23" s="40" t="s">
        <v>1</v>
      </c>
      <c r="K23" s="115"/>
      <c r="L23" s="44"/>
      <c r="M23" s="115"/>
      <c r="N23" s="115"/>
      <c r="O23" s="115"/>
      <c r="P23" s="115"/>
      <c r="Q23" s="115"/>
      <c r="R23" s="115"/>
      <c r="S23" s="115"/>
      <c r="T23" s="115"/>
      <c r="U23" s="115"/>
      <c r="V23" s="115"/>
      <c r="W23" s="115"/>
      <c r="X23" s="115"/>
      <c r="Y23" s="115"/>
    </row>
    <row r="24" spans="1:25" s="27" customFormat="1" ht="18" hidden="1" customHeight="1">
      <c r="A24" s="115"/>
      <c r="B24" s="44"/>
      <c r="C24" s="115"/>
      <c r="D24" s="115"/>
      <c r="E24" s="40"/>
      <c r="F24" s="115"/>
      <c r="G24" s="115"/>
      <c r="H24" s="115"/>
      <c r="I24" s="114" t="s">
        <v>22</v>
      </c>
      <c r="J24" s="40" t="s">
        <v>1</v>
      </c>
      <c r="K24" s="115"/>
      <c r="L24" s="44"/>
      <c r="M24" s="115"/>
      <c r="N24" s="115"/>
      <c r="O24" s="115"/>
      <c r="P24" s="115"/>
      <c r="Q24" s="115"/>
      <c r="R24" s="115"/>
      <c r="S24" s="115"/>
      <c r="T24" s="115"/>
      <c r="U24" s="115"/>
      <c r="V24" s="115"/>
      <c r="W24" s="115"/>
      <c r="X24" s="115"/>
      <c r="Y24" s="115"/>
    </row>
    <row r="25" spans="1:25" s="27" customFormat="1" ht="6.95" hidden="1" customHeight="1">
      <c r="A25" s="115"/>
      <c r="B25" s="44"/>
      <c r="C25" s="115"/>
      <c r="D25" s="115"/>
      <c r="E25" s="115"/>
      <c r="F25" s="115"/>
      <c r="G25" s="115"/>
      <c r="H25" s="115"/>
      <c r="I25" s="115"/>
      <c r="J25" s="115"/>
      <c r="K25" s="115"/>
      <c r="L25" s="44"/>
      <c r="M25" s="115"/>
      <c r="N25" s="115"/>
      <c r="O25" s="115"/>
      <c r="P25" s="115"/>
      <c r="Q25" s="115"/>
      <c r="R25" s="115"/>
      <c r="S25" s="115"/>
      <c r="T25" s="115"/>
      <c r="U25" s="115"/>
      <c r="V25" s="115"/>
      <c r="W25" s="115"/>
      <c r="X25" s="115"/>
      <c r="Y25" s="115"/>
    </row>
    <row r="26" spans="1:25" s="27" customFormat="1" ht="12" hidden="1" customHeight="1">
      <c r="A26" s="115"/>
      <c r="B26" s="44"/>
      <c r="C26" s="115"/>
      <c r="D26" s="114" t="s">
        <v>27</v>
      </c>
      <c r="E26" s="115"/>
      <c r="F26" s="115"/>
      <c r="G26" s="115"/>
      <c r="H26" s="115"/>
      <c r="I26" s="115"/>
      <c r="J26" s="115"/>
      <c r="K26" s="115"/>
      <c r="L26" s="44"/>
      <c r="M26" s="115"/>
      <c r="N26" s="115"/>
      <c r="O26" s="115"/>
      <c r="P26" s="115"/>
      <c r="Q26" s="115"/>
      <c r="R26" s="115"/>
      <c r="S26" s="115"/>
      <c r="T26" s="115"/>
      <c r="U26" s="115"/>
      <c r="V26" s="115"/>
      <c r="W26" s="115"/>
      <c r="X26" s="115"/>
      <c r="Y26" s="115"/>
    </row>
    <row r="27" spans="1:25" s="103" customFormat="1" ht="16.5" customHeight="1">
      <c r="A27" s="118"/>
      <c r="B27" s="119"/>
      <c r="C27" s="118"/>
      <c r="D27" s="118"/>
      <c r="E27" s="381" t="s">
        <v>1</v>
      </c>
      <c r="F27" s="381"/>
      <c r="G27" s="381"/>
      <c r="H27" s="381"/>
      <c r="I27" s="118"/>
      <c r="J27" s="118"/>
      <c r="K27" s="118"/>
      <c r="L27" s="119"/>
      <c r="M27" s="118"/>
      <c r="N27" s="118"/>
      <c r="O27" s="118"/>
      <c r="P27" s="118"/>
      <c r="Q27" s="118"/>
      <c r="R27" s="118"/>
      <c r="S27" s="118"/>
      <c r="T27" s="118"/>
      <c r="U27" s="118"/>
      <c r="V27" s="118"/>
      <c r="W27" s="118"/>
      <c r="X27" s="118"/>
      <c r="Y27" s="118"/>
    </row>
    <row r="28" spans="1:25" s="27" customFormat="1" ht="6.95" customHeight="1">
      <c r="A28" s="115"/>
      <c r="B28" s="44"/>
      <c r="C28" s="115"/>
      <c r="D28" s="115"/>
      <c r="E28" s="115"/>
      <c r="F28" s="115"/>
      <c r="G28" s="115"/>
      <c r="H28" s="115"/>
      <c r="I28" s="115"/>
      <c r="J28" s="115"/>
      <c r="K28" s="115"/>
      <c r="L28" s="44"/>
      <c r="M28" s="115"/>
      <c r="N28" s="115"/>
      <c r="O28" s="115"/>
      <c r="P28" s="115"/>
      <c r="Q28" s="115"/>
      <c r="R28" s="115"/>
      <c r="S28" s="115"/>
      <c r="T28" s="115"/>
      <c r="U28" s="115"/>
      <c r="V28" s="115"/>
      <c r="W28" s="115"/>
      <c r="X28" s="115"/>
      <c r="Y28" s="115"/>
    </row>
    <row r="29" spans="1:25" s="27" customFormat="1" ht="6.95" customHeight="1">
      <c r="A29" s="115"/>
      <c r="B29" s="44"/>
      <c r="C29" s="115"/>
      <c r="D29" s="68"/>
      <c r="E29" s="68"/>
      <c r="F29" s="68"/>
      <c r="G29" s="68"/>
      <c r="H29" s="68"/>
      <c r="I29" s="68"/>
      <c r="J29" s="68"/>
      <c r="K29" s="68"/>
      <c r="L29" s="44"/>
      <c r="M29" s="115"/>
      <c r="N29" s="115"/>
      <c r="O29" s="115"/>
      <c r="P29" s="115"/>
      <c r="Q29" s="115"/>
      <c r="R29" s="115"/>
      <c r="S29" s="115"/>
      <c r="T29" s="115"/>
      <c r="U29" s="115"/>
      <c r="V29" s="115"/>
      <c r="W29" s="115"/>
      <c r="X29" s="115"/>
      <c r="Y29" s="115"/>
    </row>
    <row r="30" spans="1:25" s="27" customFormat="1" ht="25.35" customHeight="1">
      <c r="A30" s="115"/>
      <c r="B30" s="44"/>
      <c r="C30" s="115"/>
      <c r="D30" s="120" t="s">
        <v>28</v>
      </c>
      <c r="E30" s="115"/>
      <c r="F30" s="115"/>
      <c r="G30" s="115"/>
      <c r="H30" s="115"/>
      <c r="I30" s="115"/>
      <c r="J30" s="121">
        <f>ROUND(J145, 2)</f>
        <v>0</v>
      </c>
      <c r="K30" s="115"/>
      <c r="L30" s="44"/>
      <c r="M30" s="115"/>
      <c r="N30" s="115"/>
      <c r="O30" s="115"/>
      <c r="P30" s="115"/>
      <c r="Q30" s="115"/>
      <c r="R30" s="115"/>
      <c r="S30" s="115"/>
      <c r="T30" s="115"/>
      <c r="U30" s="115"/>
      <c r="V30" s="115"/>
      <c r="W30" s="115"/>
      <c r="X30" s="115"/>
      <c r="Y30" s="115"/>
    </row>
    <row r="31" spans="1:25" s="27" customFormat="1" ht="6.95" customHeight="1">
      <c r="A31" s="115"/>
      <c r="B31" s="44"/>
      <c r="C31" s="115"/>
      <c r="D31" s="68"/>
      <c r="E31" s="68"/>
      <c r="F31" s="68"/>
      <c r="G31" s="68"/>
      <c r="H31" s="68"/>
      <c r="I31" s="68"/>
      <c r="J31" s="68"/>
      <c r="K31" s="68"/>
      <c r="L31" s="44"/>
      <c r="M31" s="115"/>
      <c r="N31" s="115"/>
      <c r="O31" s="115"/>
      <c r="P31" s="115"/>
      <c r="Q31" s="115"/>
      <c r="R31" s="115"/>
      <c r="S31" s="115"/>
      <c r="T31" s="115"/>
      <c r="U31" s="115"/>
      <c r="V31" s="115"/>
      <c r="W31" s="115"/>
      <c r="X31" s="115"/>
      <c r="Y31" s="115"/>
    </row>
    <row r="32" spans="1:25" s="27" customFormat="1" ht="14.45" customHeight="1">
      <c r="A32" s="115"/>
      <c r="B32" s="44"/>
      <c r="C32" s="115"/>
      <c r="D32" s="115"/>
      <c r="E32" s="115"/>
      <c r="F32" s="122" t="s">
        <v>30</v>
      </c>
      <c r="G32" s="115"/>
      <c r="H32" s="115"/>
      <c r="I32" s="122" t="s">
        <v>29</v>
      </c>
      <c r="J32" s="122" t="s">
        <v>31</v>
      </c>
      <c r="K32" s="115"/>
      <c r="L32" s="44"/>
      <c r="M32" s="115"/>
      <c r="N32" s="115"/>
      <c r="O32" s="115"/>
      <c r="P32" s="115"/>
      <c r="Q32" s="115"/>
      <c r="R32" s="115"/>
      <c r="S32" s="115"/>
      <c r="T32" s="115"/>
      <c r="U32" s="115"/>
      <c r="V32" s="115"/>
      <c r="W32" s="115"/>
      <c r="X32" s="115"/>
      <c r="Y32" s="115"/>
    </row>
    <row r="33" spans="1:25" s="27" customFormat="1" ht="14.45" customHeight="1">
      <c r="A33" s="115"/>
      <c r="B33" s="44"/>
      <c r="C33" s="115"/>
      <c r="D33" s="123" t="s">
        <v>32</v>
      </c>
      <c r="E33" s="114" t="s">
        <v>33</v>
      </c>
      <c r="F33" s="124">
        <f>ROUND((SUM(BE145:BE331)),  2)</f>
        <v>0</v>
      </c>
      <c r="G33" s="115"/>
      <c r="H33" s="115"/>
      <c r="I33" s="125">
        <v>0.21</v>
      </c>
      <c r="J33" s="124">
        <f>ROUND(((SUM(BE145:BE331))*I33),  2)</f>
        <v>0</v>
      </c>
      <c r="K33" s="115"/>
      <c r="L33" s="44"/>
      <c r="M33" s="115"/>
      <c r="N33" s="115"/>
      <c r="O33" s="115"/>
      <c r="P33" s="115"/>
      <c r="Q33" s="115"/>
      <c r="R33" s="115"/>
      <c r="S33" s="115"/>
      <c r="T33" s="115"/>
      <c r="U33" s="115"/>
      <c r="V33" s="115"/>
      <c r="W33" s="115"/>
      <c r="X33" s="115"/>
      <c r="Y33" s="115"/>
    </row>
    <row r="34" spans="1:25" s="27" customFormat="1" ht="14.45" customHeight="1">
      <c r="A34" s="115"/>
      <c r="B34" s="44"/>
      <c r="C34" s="115"/>
      <c r="D34" s="115"/>
      <c r="E34" s="114" t="s">
        <v>34</v>
      </c>
      <c r="F34" s="124">
        <f>ROUND((SUM(BF145:BF331)),  2)</f>
        <v>0</v>
      </c>
      <c r="G34" s="115"/>
      <c r="H34" s="115"/>
      <c r="I34" s="125">
        <v>0.12</v>
      </c>
      <c r="J34" s="124">
        <f>ROUND(((SUM(BF145:BF331))*I34),  2)</f>
        <v>0</v>
      </c>
      <c r="K34" s="115"/>
      <c r="L34" s="44"/>
      <c r="M34" s="115"/>
      <c r="N34" s="115"/>
      <c r="O34" s="115"/>
      <c r="P34" s="115"/>
      <c r="Q34" s="115"/>
      <c r="R34" s="115"/>
      <c r="S34" s="115"/>
      <c r="T34" s="115"/>
      <c r="U34" s="115"/>
      <c r="V34" s="115"/>
      <c r="W34" s="115"/>
      <c r="X34" s="115"/>
      <c r="Y34" s="115"/>
    </row>
    <row r="35" spans="1:25" s="27" customFormat="1" ht="14.45" hidden="1" customHeight="1">
      <c r="A35" s="115"/>
      <c r="B35" s="44"/>
      <c r="C35" s="115"/>
      <c r="D35" s="115"/>
      <c r="E35" s="114" t="s">
        <v>35</v>
      </c>
      <c r="F35" s="124">
        <f>ROUND((SUM(BG145:BG331)),  2)</f>
        <v>0</v>
      </c>
      <c r="G35" s="115"/>
      <c r="H35" s="115"/>
      <c r="I35" s="125">
        <v>0.21</v>
      </c>
      <c r="J35" s="124">
        <f>0</f>
        <v>0</v>
      </c>
      <c r="K35" s="115"/>
      <c r="L35" s="44"/>
      <c r="M35" s="115"/>
      <c r="N35" s="115"/>
      <c r="O35" s="115"/>
      <c r="P35" s="115"/>
      <c r="Q35" s="115"/>
      <c r="R35" s="115"/>
      <c r="S35" s="115"/>
      <c r="T35" s="115"/>
      <c r="U35" s="115"/>
      <c r="V35" s="115"/>
      <c r="W35" s="115"/>
      <c r="X35" s="115"/>
      <c r="Y35" s="115"/>
    </row>
    <row r="36" spans="1:25" s="27" customFormat="1" ht="14.45" hidden="1" customHeight="1">
      <c r="A36" s="115"/>
      <c r="B36" s="44"/>
      <c r="C36" s="115"/>
      <c r="D36" s="115"/>
      <c r="E36" s="114" t="s">
        <v>36</v>
      </c>
      <c r="F36" s="124">
        <f>ROUND((SUM(BH145:BH331)),  2)</f>
        <v>0</v>
      </c>
      <c r="G36" s="115"/>
      <c r="H36" s="115"/>
      <c r="I36" s="125">
        <v>0.12</v>
      </c>
      <c r="J36" s="124">
        <f>0</f>
        <v>0</v>
      </c>
      <c r="K36" s="115"/>
      <c r="L36" s="44"/>
      <c r="M36" s="115"/>
      <c r="N36" s="115"/>
      <c r="O36" s="115"/>
      <c r="P36" s="115"/>
      <c r="Q36" s="115"/>
      <c r="R36" s="115"/>
      <c r="S36" s="115"/>
      <c r="T36" s="115"/>
      <c r="U36" s="115"/>
      <c r="V36" s="115"/>
      <c r="W36" s="115"/>
      <c r="X36" s="115"/>
      <c r="Y36" s="115"/>
    </row>
    <row r="37" spans="1:25" s="27" customFormat="1" ht="14.45" hidden="1" customHeight="1">
      <c r="A37" s="115"/>
      <c r="B37" s="44"/>
      <c r="C37" s="115"/>
      <c r="D37" s="115"/>
      <c r="E37" s="114" t="s">
        <v>37</v>
      </c>
      <c r="F37" s="124">
        <f>ROUND((SUM(BI145:BI331)),  2)</f>
        <v>0</v>
      </c>
      <c r="G37" s="115"/>
      <c r="H37" s="115"/>
      <c r="I37" s="125">
        <v>0</v>
      </c>
      <c r="J37" s="124">
        <f>0</f>
        <v>0</v>
      </c>
      <c r="K37" s="115"/>
      <c r="L37" s="44"/>
      <c r="M37" s="115"/>
      <c r="N37" s="115"/>
      <c r="O37" s="115"/>
      <c r="P37" s="115"/>
      <c r="Q37" s="115"/>
      <c r="R37" s="115"/>
      <c r="S37" s="115"/>
      <c r="T37" s="115"/>
      <c r="U37" s="115"/>
      <c r="V37" s="115"/>
      <c r="W37" s="115"/>
      <c r="X37" s="115"/>
      <c r="Y37" s="115"/>
    </row>
    <row r="38" spans="1:25" s="27" customFormat="1" ht="6.95" customHeight="1">
      <c r="A38" s="115"/>
      <c r="B38" s="44"/>
      <c r="C38" s="115"/>
      <c r="D38" s="115"/>
      <c r="E38" s="115"/>
      <c r="F38" s="115"/>
      <c r="G38" s="115"/>
      <c r="H38" s="115"/>
      <c r="I38" s="115"/>
      <c r="J38" s="115"/>
      <c r="K38" s="115"/>
      <c r="L38" s="44"/>
      <c r="M38" s="115"/>
      <c r="N38" s="115"/>
      <c r="O38" s="115"/>
      <c r="P38" s="115"/>
      <c r="Q38" s="115"/>
      <c r="R38" s="115"/>
      <c r="S38" s="115"/>
      <c r="T38" s="115"/>
      <c r="U38" s="115"/>
      <c r="V38" s="115"/>
      <c r="W38" s="115"/>
      <c r="X38" s="115"/>
      <c r="Y38" s="115"/>
    </row>
    <row r="39" spans="1:25" s="27" customFormat="1" ht="25.35" customHeight="1">
      <c r="A39" s="115"/>
      <c r="B39" s="44"/>
      <c r="C39" s="126"/>
      <c r="D39" s="127" t="s">
        <v>38</v>
      </c>
      <c r="E39" s="71"/>
      <c r="F39" s="71"/>
      <c r="G39" s="128" t="s">
        <v>39</v>
      </c>
      <c r="H39" s="129" t="s">
        <v>40</v>
      </c>
      <c r="I39" s="71"/>
      <c r="J39" s="130">
        <f>SUM(J30:J37)</f>
        <v>0</v>
      </c>
      <c r="K39" s="131"/>
      <c r="L39" s="44"/>
      <c r="M39" s="115"/>
      <c r="N39" s="115"/>
      <c r="O39" s="115"/>
      <c r="P39" s="115"/>
      <c r="Q39" s="115"/>
      <c r="R39" s="115"/>
      <c r="S39" s="115"/>
      <c r="T39" s="115"/>
      <c r="U39" s="115"/>
      <c r="V39" s="115"/>
      <c r="W39" s="115"/>
      <c r="X39" s="115"/>
      <c r="Y39" s="115"/>
    </row>
    <row r="40" spans="1:25" s="27" customFormat="1" ht="14.45" customHeight="1">
      <c r="A40" s="115"/>
      <c r="B40" s="44"/>
      <c r="C40" s="115"/>
      <c r="D40" s="115"/>
      <c r="E40" s="115"/>
      <c r="F40" s="115"/>
      <c r="G40" s="115"/>
      <c r="H40" s="115"/>
      <c r="I40" s="115"/>
      <c r="J40" s="115"/>
      <c r="K40" s="115"/>
      <c r="L40" s="44"/>
      <c r="M40" s="115"/>
      <c r="N40" s="115"/>
      <c r="O40" s="115"/>
      <c r="P40" s="115"/>
      <c r="Q40" s="115"/>
      <c r="R40" s="115"/>
      <c r="S40" s="115"/>
      <c r="T40" s="115"/>
      <c r="U40" s="115"/>
      <c r="V40" s="115"/>
      <c r="W40" s="115"/>
      <c r="X40" s="115"/>
      <c r="Y40" s="115"/>
    </row>
    <row r="41" spans="1:25" ht="14.45" hidden="1" customHeight="1">
      <c r="A41" s="29"/>
      <c r="B41" s="33"/>
      <c r="C41" s="29"/>
      <c r="D41" s="29"/>
      <c r="E41" s="29"/>
      <c r="F41" s="29"/>
      <c r="G41" s="29"/>
      <c r="H41" s="29"/>
      <c r="I41" s="29"/>
      <c r="J41" s="29"/>
      <c r="K41" s="29"/>
      <c r="L41" s="33"/>
      <c r="M41" s="29"/>
      <c r="N41" s="29"/>
      <c r="O41" s="29"/>
      <c r="P41" s="29"/>
      <c r="Q41" s="29"/>
      <c r="R41" s="29"/>
      <c r="S41" s="29"/>
      <c r="T41" s="29"/>
      <c r="U41" s="29"/>
      <c r="V41" s="29"/>
      <c r="W41" s="29"/>
      <c r="X41" s="29"/>
      <c r="Y41" s="29"/>
    </row>
    <row r="42" spans="1:25" ht="14.45" hidden="1" customHeight="1">
      <c r="A42" s="29"/>
      <c r="B42" s="33"/>
      <c r="C42" s="29"/>
      <c r="D42" s="29"/>
      <c r="E42" s="29"/>
      <c r="F42" s="29"/>
      <c r="G42" s="29"/>
      <c r="H42" s="29"/>
      <c r="I42" s="29"/>
      <c r="J42" s="29"/>
      <c r="K42" s="29"/>
      <c r="L42" s="33"/>
      <c r="M42" s="29"/>
      <c r="N42" s="29"/>
      <c r="O42" s="29"/>
      <c r="P42" s="29"/>
      <c r="Q42" s="29"/>
      <c r="R42" s="29"/>
      <c r="S42" s="29"/>
      <c r="T42" s="29"/>
      <c r="U42" s="29"/>
      <c r="V42" s="29"/>
      <c r="W42" s="29"/>
      <c r="X42" s="29"/>
      <c r="Y42" s="29"/>
    </row>
    <row r="43" spans="1:25" ht="14.45" hidden="1" customHeight="1">
      <c r="A43" s="29"/>
      <c r="B43" s="33"/>
      <c r="C43" s="29"/>
      <c r="D43" s="29"/>
      <c r="E43" s="29"/>
      <c r="F43" s="29"/>
      <c r="G43" s="29"/>
      <c r="H43" s="29"/>
      <c r="I43" s="29"/>
      <c r="J43" s="29"/>
      <c r="K43" s="29"/>
      <c r="L43" s="33"/>
      <c r="M43" s="29"/>
      <c r="N43" s="29"/>
      <c r="O43" s="29"/>
      <c r="P43" s="29"/>
      <c r="Q43" s="29"/>
      <c r="R43" s="29"/>
      <c r="S43" s="29"/>
      <c r="T43" s="29"/>
      <c r="U43" s="29"/>
      <c r="V43" s="29"/>
      <c r="W43" s="29"/>
      <c r="X43" s="29"/>
      <c r="Y43" s="29"/>
    </row>
    <row r="44" spans="1:25" ht="14.45" hidden="1" customHeight="1">
      <c r="A44" s="29"/>
      <c r="B44" s="33"/>
      <c r="C44" s="29"/>
      <c r="D44" s="29"/>
      <c r="E44" s="29"/>
      <c r="F44" s="29"/>
      <c r="G44" s="29"/>
      <c r="H44" s="29"/>
      <c r="I44" s="29"/>
      <c r="J44" s="29"/>
      <c r="K44" s="29"/>
      <c r="L44" s="33"/>
      <c r="M44" s="29"/>
      <c r="N44" s="29"/>
      <c r="O44" s="29"/>
      <c r="P44" s="29"/>
      <c r="Q44" s="29"/>
      <c r="R44" s="29"/>
      <c r="S44" s="29"/>
      <c r="T44" s="29"/>
      <c r="U44" s="29"/>
      <c r="V44" s="29"/>
      <c r="W44" s="29"/>
      <c r="X44" s="29"/>
      <c r="Y44" s="29"/>
    </row>
    <row r="45" spans="1:25" ht="14.45" hidden="1" customHeight="1">
      <c r="A45" s="29"/>
      <c r="B45" s="33"/>
      <c r="C45" s="29"/>
      <c r="D45" s="29"/>
      <c r="E45" s="29"/>
      <c r="F45" s="29"/>
      <c r="G45" s="29"/>
      <c r="H45" s="29"/>
      <c r="I45" s="29"/>
      <c r="J45" s="29"/>
      <c r="K45" s="29"/>
      <c r="L45" s="33"/>
      <c r="M45" s="29"/>
      <c r="N45" s="29"/>
      <c r="O45" s="29"/>
      <c r="P45" s="29"/>
      <c r="Q45" s="29"/>
      <c r="R45" s="29"/>
      <c r="S45" s="29"/>
      <c r="T45" s="29"/>
      <c r="U45" s="29"/>
      <c r="V45" s="29"/>
      <c r="W45" s="29"/>
      <c r="X45" s="29"/>
      <c r="Y45" s="29"/>
    </row>
    <row r="46" spans="1:25" ht="14.45" hidden="1" customHeight="1">
      <c r="A46" s="29"/>
      <c r="B46" s="33"/>
      <c r="C46" s="29"/>
      <c r="D46" s="29"/>
      <c r="E46" s="29"/>
      <c r="F46" s="29"/>
      <c r="G46" s="29"/>
      <c r="H46" s="29"/>
      <c r="I46" s="29"/>
      <c r="J46" s="29"/>
      <c r="K46" s="29"/>
      <c r="L46" s="33"/>
      <c r="M46" s="29"/>
      <c r="N46" s="29"/>
      <c r="O46" s="29"/>
      <c r="P46" s="29"/>
      <c r="Q46" s="29"/>
      <c r="R46" s="29"/>
      <c r="S46" s="29"/>
      <c r="T46" s="29"/>
      <c r="U46" s="29"/>
      <c r="V46" s="29"/>
      <c r="W46" s="29"/>
      <c r="X46" s="29"/>
      <c r="Y46" s="29"/>
    </row>
    <row r="47" spans="1:25" ht="14.45" hidden="1" customHeight="1">
      <c r="A47" s="29"/>
      <c r="B47" s="33"/>
      <c r="C47" s="29"/>
      <c r="D47" s="29"/>
      <c r="E47" s="29"/>
      <c r="F47" s="29"/>
      <c r="G47" s="29"/>
      <c r="H47" s="29"/>
      <c r="I47" s="29"/>
      <c r="J47" s="29"/>
      <c r="K47" s="29"/>
      <c r="L47" s="33"/>
      <c r="M47" s="29"/>
      <c r="N47" s="29"/>
      <c r="O47" s="29"/>
      <c r="P47" s="29"/>
      <c r="Q47" s="29"/>
      <c r="R47" s="29"/>
      <c r="S47" s="29"/>
      <c r="T47" s="29"/>
      <c r="U47" s="29"/>
      <c r="V47" s="29"/>
      <c r="W47" s="29"/>
      <c r="X47" s="29"/>
      <c r="Y47" s="29"/>
    </row>
    <row r="48" spans="1:25" ht="14.45" hidden="1" customHeight="1">
      <c r="A48" s="29"/>
      <c r="B48" s="33"/>
      <c r="C48" s="29"/>
      <c r="D48" s="29"/>
      <c r="E48" s="29"/>
      <c r="F48" s="29"/>
      <c r="G48" s="29"/>
      <c r="H48" s="29"/>
      <c r="I48" s="29"/>
      <c r="J48" s="29"/>
      <c r="K48" s="29"/>
      <c r="L48" s="33"/>
      <c r="M48" s="29"/>
      <c r="N48" s="29"/>
      <c r="O48" s="29"/>
      <c r="P48" s="29"/>
      <c r="Q48" s="29"/>
      <c r="R48" s="29"/>
      <c r="S48" s="29"/>
      <c r="T48" s="29"/>
      <c r="U48" s="29"/>
      <c r="V48" s="29"/>
      <c r="W48" s="29"/>
      <c r="X48" s="29"/>
      <c r="Y48" s="29"/>
    </row>
    <row r="49" spans="1:25" ht="14.45" hidden="1" customHeight="1">
      <c r="A49" s="29"/>
      <c r="B49" s="33"/>
      <c r="C49" s="29"/>
      <c r="D49" s="29"/>
      <c r="E49" s="29"/>
      <c r="F49" s="29"/>
      <c r="G49" s="29"/>
      <c r="H49" s="29"/>
      <c r="I49" s="29"/>
      <c r="J49" s="29"/>
      <c r="K49" s="29"/>
      <c r="L49" s="33"/>
      <c r="M49" s="29"/>
      <c r="N49" s="29"/>
      <c r="O49" s="29"/>
      <c r="P49" s="29"/>
      <c r="Q49" s="29"/>
      <c r="R49" s="29"/>
      <c r="S49" s="29"/>
      <c r="T49" s="29"/>
      <c r="U49" s="29"/>
      <c r="V49" s="29"/>
      <c r="W49" s="29"/>
      <c r="X49" s="29"/>
      <c r="Y49" s="29"/>
    </row>
    <row r="50" spans="1:25" s="27" customFormat="1" ht="14.45" hidden="1" customHeight="1">
      <c r="A50" s="115"/>
      <c r="B50" s="44"/>
      <c r="C50" s="115"/>
      <c r="D50" s="55" t="s">
        <v>41</v>
      </c>
      <c r="E50" s="56"/>
      <c r="F50" s="56"/>
      <c r="G50" s="55" t="s">
        <v>42</v>
      </c>
      <c r="H50" s="56"/>
      <c r="I50" s="56"/>
      <c r="J50" s="56"/>
      <c r="K50" s="56"/>
      <c r="L50" s="44"/>
      <c r="M50" s="115"/>
      <c r="N50" s="115"/>
      <c r="O50" s="115"/>
      <c r="P50" s="115"/>
      <c r="Q50" s="115"/>
      <c r="R50" s="115"/>
      <c r="S50" s="115"/>
      <c r="T50" s="115"/>
      <c r="U50" s="115"/>
      <c r="V50" s="115"/>
      <c r="W50" s="115"/>
      <c r="X50" s="115"/>
      <c r="Y50" s="115"/>
    </row>
    <row r="51" spans="1:25" hidden="1">
      <c r="A51" s="29"/>
      <c r="B51" s="33"/>
      <c r="C51" s="29"/>
      <c r="D51" s="29"/>
      <c r="E51" s="29"/>
      <c r="F51" s="29"/>
      <c r="G51" s="29"/>
      <c r="H51" s="29"/>
      <c r="I51" s="29"/>
      <c r="J51" s="29"/>
      <c r="K51" s="29"/>
      <c r="L51" s="33"/>
      <c r="M51" s="29"/>
      <c r="N51" s="29"/>
      <c r="O51" s="29"/>
      <c r="P51" s="29"/>
      <c r="Q51" s="29"/>
      <c r="R51" s="29"/>
      <c r="S51" s="29"/>
      <c r="T51" s="29"/>
      <c r="U51" s="29"/>
      <c r="V51" s="29"/>
      <c r="W51" s="29"/>
      <c r="X51" s="29"/>
      <c r="Y51" s="29"/>
    </row>
    <row r="52" spans="1:25" hidden="1">
      <c r="A52" s="29"/>
      <c r="B52" s="33"/>
      <c r="C52" s="29"/>
      <c r="D52" s="29"/>
      <c r="E52" s="29"/>
      <c r="F52" s="29"/>
      <c r="G52" s="29"/>
      <c r="H52" s="29"/>
      <c r="I52" s="29"/>
      <c r="J52" s="29"/>
      <c r="K52" s="29"/>
      <c r="L52" s="33"/>
      <c r="M52" s="29"/>
      <c r="N52" s="29"/>
      <c r="O52" s="29"/>
      <c r="P52" s="29"/>
      <c r="Q52" s="29"/>
      <c r="R52" s="29"/>
      <c r="S52" s="29"/>
      <c r="T52" s="29"/>
      <c r="U52" s="29"/>
      <c r="V52" s="29"/>
      <c r="W52" s="29"/>
      <c r="X52" s="29"/>
      <c r="Y52" s="29"/>
    </row>
    <row r="53" spans="1:25" hidden="1">
      <c r="A53" s="29"/>
      <c r="B53" s="33"/>
      <c r="C53" s="29"/>
      <c r="D53" s="29"/>
      <c r="E53" s="29"/>
      <c r="F53" s="29"/>
      <c r="G53" s="29"/>
      <c r="H53" s="29"/>
      <c r="I53" s="29"/>
      <c r="J53" s="29"/>
      <c r="K53" s="29"/>
      <c r="L53" s="33"/>
      <c r="M53" s="29"/>
      <c r="N53" s="29"/>
      <c r="O53" s="29"/>
      <c r="P53" s="29"/>
      <c r="Q53" s="29"/>
      <c r="R53" s="29"/>
      <c r="S53" s="29"/>
      <c r="T53" s="29"/>
      <c r="U53" s="29"/>
      <c r="V53" s="29"/>
      <c r="W53" s="29"/>
      <c r="X53" s="29"/>
      <c r="Y53" s="29"/>
    </row>
    <row r="54" spans="1:25" hidden="1">
      <c r="A54" s="29"/>
      <c r="B54" s="33"/>
      <c r="C54" s="29"/>
      <c r="D54" s="29"/>
      <c r="E54" s="29"/>
      <c r="F54" s="29"/>
      <c r="G54" s="29"/>
      <c r="H54" s="29"/>
      <c r="I54" s="29"/>
      <c r="J54" s="29"/>
      <c r="K54" s="29"/>
      <c r="L54" s="33"/>
      <c r="M54" s="29"/>
      <c r="N54" s="29"/>
      <c r="O54" s="29"/>
      <c r="P54" s="29"/>
      <c r="Q54" s="29"/>
      <c r="R54" s="29"/>
      <c r="S54" s="29"/>
      <c r="T54" s="29"/>
      <c r="U54" s="29"/>
      <c r="V54" s="29"/>
      <c r="W54" s="29"/>
      <c r="X54" s="29"/>
      <c r="Y54" s="29"/>
    </row>
    <row r="55" spans="1:25" hidden="1">
      <c r="A55" s="29"/>
      <c r="B55" s="33"/>
      <c r="C55" s="29"/>
      <c r="D55" s="29"/>
      <c r="E55" s="29"/>
      <c r="F55" s="29"/>
      <c r="G55" s="29"/>
      <c r="H55" s="29"/>
      <c r="I55" s="29"/>
      <c r="J55" s="29"/>
      <c r="K55" s="29"/>
      <c r="L55" s="33"/>
      <c r="M55" s="29"/>
      <c r="N55" s="29"/>
      <c r="O55" s="29"/>
      <c r="P55" s="29"/>
      <c r="Q55" s="29"/>
      <c r="R55" s="29"/>
      <c r="S55" s="29"/>
      <c r="T55" s="29"/>
      <c r="U55" s="29"/>
      <c r="V55" s="29"/>
      <c r="W55" s="29"/>
      <c r="X55" s="29"/>
      <c r="Y55" s="29"/>
    </row>
    <row r="56" spans="1:25" hidden="1">
      <c r="A56" s="29"/>
      <c r="B56" s="33"/>
      <c r="C56" s="29"/>
      <c r="D56" s="29"/>
      <c r="E56" s="29"/>
      <c r="F56" s="29"/>
      <c r="G56" s="29"/>
      <c r="H56" s="29"/>
      <c r="I56" s="29"/>
      <c r="J56" s="29"/>
      <c r="K56" s="29"/>
      <c r="L56" s="33"/>
      <c r="M56" s="29"/>
      <c r="N56" s="29"/>
      <c r="O56" s="29"/>
      <c r="P56" s="29"/>
      <c r="Q56" s="29"/>
      <c r="R56" s="29"/>
      <c r="S56" s="29"/>
      <c r="T56" s="29"/>
      <c r="U56" s="29"/>
      <c r="V56" s="29"/>
      <c r="W56" s="29"/>
      <c r="X56" s="29"/>
      <c r="Y56" s="29"/>
    </row>
    <row r="57" spans="1:25" hidden="1">
      <c r="A57" s="29"/>
      <c r="B57" s="33"/>
      <c r="C57" s="29"/>
      <c r="D57" s="29"/>
      <c r="E57" s="29"/>
      <c r="F57" s="29"/>
      <c r="G57" s="29"/>
      <c r="H57" s="29"/>
      <c r="I57" s="29"/>
      <c r="J57" s="29"/>
      <c r="K57" s="29"/>
      <c r="L57" s="33"/>
      <c r="M57" s="29"/>
      <c r="N57" s="29"/>
      <c r="O57" s="29"/>
      <c r="P57" s="29"/>
      <c r="Q57" s="29"/>
      <c r="R57" s="29"/>
      <c r="S57" s="29"/>
      <c r="T57" s="29"/>
      <c r="U57" s="29"/>
      <c r="V57" s="29"/>
      <c r="W57" s="29"/>
      <c r="X57" s="29"/>
      <c r="Y57" s="29"/>
    </row>
    <row r="58" spans="1:25" hidden="1">
      <c r="A58" s="29"/>
      <c r="B58" s="33"/>
      <c r="C58" s="29"/>
      <c r="D58" s="29"/>
      <c r="E58" s="29"/>
      <c r="F58" s="29"/>
      <c r="G58" s="29"/>
      <c r="H58" s="29"/>
      <c r="I58" s="29"/>
      <c r="J58" s="29"/>
      <c r="K58" s="29"/>
      <c r="L58" s="33"/>
      <c r="M58" s="29"/>
      <c r="N58" s="29"/>
      <c r="O58" s="29"/>
      <c r="P58" s="29"/>
      <c r="Q58" s="29"/>
      <c r="R58" s="29"/>
      <c r="S58" s="29"/>
      <c r="T58" s="29"/>
      <c r="U58" s="29"/>
      <c r="V58" s="29"/>
      <c r="W58" s="29"/>
      <c r="X58" s="29"/>
      <c r="Y58" s="29"/>
    </row>
    <row r="59" spans="1:25" hidden="1">
      <c r="A59" s="29"/>
      <c r="B59" s="33"/>
      <c r="C59" s="29"/>
      <c r="D59" s="29"/>
      <c r="E59" s="29"/>
      <c r="F59" s="29"/>
      <c r="G59" s="29"/>
      <c r="H59" s="29"/>
      <c r="I59" s="29"/>
      <c r="J59" s="29"/>
      <c r="K59" s="29"/>
      <c r="L59" s="33"/>
      <c r="M59" s="29"/>
      <c r="N59" s="29"/>
      <c r="O59" s="29"/>
      <c r="P59" s="29"/>
      <c r="Q59" s="29"/>
      <c r="R59" s="29"/>
      <c r="S59" s="29"/>
      <c r="T59" s="29"/>
      <c r="U59" s="29"/>
      <c r="V59" s="29"/>
      <c r="W59" s="29"/>
      <c r="X59" s="29"/>
      <c r="Y59" s="29"/>
    </row>
    <row r="60" spans="1:25" hidden="1">
      <c r="A60" s="29"/>
      <c r="B60" s="33"/>
      <c r="C60" s="29"/>
      <c r="D60" s="29"/>
      <c r="E60" s="29"/>
      <c r="F60" s="29"/>
      <c r="G60" s="29"/>
      <c r="H60" s="29"/>
      <c r="I60" s="29"/>
      <c r="J60" s="29"/>
      <c r="K60" s="29"/>
      <c r="L60" s="33"/>
      <c r="M60" s="29"/>
      <c r="N60" s="29"/>
      <c r="O60" s="29"/>
      <c r="P60" s="29"/>
      <c r="Q60" s="29"/>
      <c r="R60" s="29"/>
      <c r="S60" s="29"/>
      <c r="T60" s="29"/>
      <c r="U60" s="29"/>
      <c r="V60" s="29"/>
      <c r="W60" s="29"/>
      <c r="X60" s="29"/>
      <c r="Y60" s="29"/>
    </row>
    <row r="61" spans="1:25" s="27" customFormat="1" ht="12.75" hidden="1">
      <c r="A61" s="115"/>
      <c r="B61" s="44"/>
      <c r="C61" s="115"/>
      <c r="D61" s="57" t="s">
        <v>43</v>
      </c>
      <c r="E61" s="48"/>
      <c r="F61" s="132" t="s">
        <v>44</v>
      </c>
      <c r="G61" s="57" t="s">
        <v>43</v>
      </c>
      <c r="H61" s="48"/>
      <c r="I61" s="48"/>
      <c r="J61" s="133" t="s">
        <v>44</v>
      </c>
      <c r="K61" s="48"/>
      <c r="L61" s="44"/>
      <c r="M61" s="115"/>
      <c r="N61" s="115"/>
      <c r="O61" s="115"/>
      <c r="P61" s="115"/>
      <c r="Q61" s="115"/>
      <c r="R61" s="115"/>
      <c r="S61" s="115"/>
      <c r="T61" s="115"/>
      <c r="U61" s="115"/>
      <c r="V61" s="115"/>
      <c r="W61" s="115"/>
      <c r="X61" s="115"/>
      <c r="Y61" s="115"/>
    </row>
    <row r="62" spans="1:25" hidden="1">
      <c r="A62" s="29"/>
      <c r="B62" s="33"/>
      <c r="C62" s="29"/>
      <c r="D62" s="29"/>
      <c r="E62" s="29"/>
      <c r="F62" s="29"/>
      <c r="G62" s="29"/>
      <c r="H62" s="29"/>
      <c r="I62" s="29"/>
      <c r="J62" s="29"/>
      <c r="K62" s="29"/>
      <c r="L62" s="33"/>
      <c r="M62" s="29"/>
      <c r="N62" s="29"/>
      <c r="O62" s="29"/>
      <c r="P62" s="29"/>
      <c r="Q62" s="29"/>
      <c r="R62" s="29"/>
      <c r="S62" s="29"/>
      <c r="T62" s="29"/>
      <c r="U62" s="29"/>
      <c r="V62" s="29"/>
      <c r="W62" s="29"/>
      <c r="X62" s="29"/>
      <c r="Y62" s="29"/>
    </row>
    <row r="63" spans="1:25" hidden="1">
      <c r="A63" s="29"/>
      <c r="B63" s="33"/>
      <c r="C63" s="29"/>
      <c r="D63" s="29"/>
      <c r="E63" s="29"/>
      <c r="F63" s="29"/>
      <c r="G63" s="29"/>
      <c r="H63" s="29"/>
      <c r="I63" s="29"/>
      <c r="J63" s="29"/>
      <c r="K63" s="29"/>
      <c r="L63" s="33"/>
      <c r="M63" s="29"/>
      <c r="N63" s="29"/>
      <c r="O63" s="29"/>
      <c r="P63" s="29"/>
      <c r="Q63" s="29"/>
      <c r="R63" s="29"/>
      <c r="S63" s="29"/>
      <c r="T63" s="29"/>
      <c r="U63" s="29"/>
      <c r="V63" s="29"/>
      <c r="W63" s="29"/>
      <c r="X63" s="29"/>
      <c r="Y63" s="29"/>
    </row>
    <row r="64" spans="1:25" hidden="1">
      <c r="A64" s="29"/>
      <c r="B64" s="33"/>
      <c r="C64" s="29"/>
      <c r="D64" s="29"/>
      <c r="E64" s="29"/>
      <c r="F64" s="29"/>
      <c r="G64" s="29"/>
      <c r="H64" s="29"/>
      <c r="I64" s="29"/>
      <c r="J64" s="29"/>
      <c r="K64" s="29"/>
      <c r="L64" s="33"/>
      <c r="M64" s="29"/>
      <c r="N64" s="29"/>
      <c r="O64" s="29"/>
      <c r="P64" s="29"/>
      <c r="Q64" s="29"/>
      <c r="R64" s="29"/>
      <c r="S64" s="29"/>
      <c r="T64" s="29"/>
      <c r="U64" s="29"/>
      <c r="V64" s="29"/>
      <c r="W64" s="29"/>
      <c r="X64" s="29"/>
      <c r="Y64" s="29"/>
    </row>
    <row r="65" spans="1:25" s="27" customFormat="1" ht="12.75" hidden="1">
      <c r="A65" s="115"/>
      <c r="B65" s="44"/>
      <c r="C65" s="115"/>
      <c r="D65" s="55" t="s">
        <v>45</v>
      </c>
      <c r="E65" s="56"/>
      <c r="F65" s="56"/>
      <c r="G65" s="55" t="s">
        <v>1222</v>
      </c>
      <c r="H65" s="56"/>
      <c r="I65" s="56"/>
      <c r="J65" s="56"/>
      <c r="K65" s="56"/>
      <c r="L65" s="44"/>
      <c r="M65" s="115"/>
      <c r="N65" s="115"/>
      <c r="O65" s="115"/>
      <c r="P65" s="115"/>
      <c r="Q65" s="115"/>
      <c r="R65" s="115"/>
      <c r="S65" s="115"/>
      <c r="T65" s="115"/>
      <c r="U65" s="115"/>
      <c r="V65" s="115"/>
      <c r="W65" s="115"/>
      <c r="X65" s="115"/>
      <c r="Y65" s="115"/>
    </row>
    <row r="66" spans="1:25" hidden="1">
      <c r="A66" s="29"/>
      <c r="B66" s="33"/>
      <c r="C66" s="29"/>
      <c r="D66" s="29"/>
      <c r="E66" s="29"/>
      <c r="F66" s="29"/>
      <c r="G66" s="29"/>
      <c r="H66" s="29"/>
      <c r="I66" s="29"/>
      <c r="J66" s="29"/>
      <c r="K66" s="29"/>
      <c r="L66" s="33"/>
      <c r="M66" s="29"/>
      <c r="N66" s="29"/>
      <c r="O66" s="29"/>
      <c r="P66" s="29"/>
      <c r="Q66" s="29"/>
      <c r="R66" s="29"/>
      <c r="S66" s="29"/>
      <c r="T66" s="29"/>
      <c r="U66" s="29"/>
      <c r="V66" s="29"/>
      <c r="W66" s="29"/>
      <c r="X66" s="29"/>
      <c r="Y66" s="29"/>
    </row>
    <row r="67" spans="1:25" hidden="1">
      <c r="A67" s="29"/>
      <c r="B67" s="33"/>
      <c r="C67" s="29"/>
      <c r="D67" s="29"/>
      <c r="E67" s="29"/>
      <c r="F67" s="29"/>
      <c r="G67" s="29"/>
      <c r="H67" s="29"/>
      <c r="I67" s="29"/>
      <c r="J67" s="29"/>
      <c r="K67" s="29"/>
      <c r="L67" s="33"/>
      <c r="M67" s="29"/>
      <c r="N67" s="29"/>
      <c r="O67" s="29"/>
      <c r="P67" s="29"/>
      <c r="Q67" s="29"/>
      <c r="R67" s="29"/>
      <c r="S67" s="29"/>
      <c r="T67" s="29"/>
      <c r="U67" s="29"/>
      <c r="V67" s="29"/>
      <c r="W67" s="29"/>
      <c r="X67" s="29"/>
      <c r="Y67" s="29"/>
    </row>
    <row r="68" spans="1:25" hidden="1">
      <c r="A68" s="29"/>
      <c r="B68" s="33"/>
      <c r="C68" s="29"/>
      <c r="D68" s="29"/>
      <c r="E68" s="29"/>
      <c r="F68" s="29"/>
      <c r="G68" s="29"/>
      <c r="H68" s="29"/>
      <c r="I68" s="29"/>
      <c r="J68" s="29"/>
      <c r="K68" s="29"/>
      <c r="L68" s="33"/>
      <c r="M68" s="29"/>
      <c r="N68" s="29"/>
      <c r="O68" s="29"/>
      <c r="P68" s="29"/>
      <c r="Q68" s="29"/>
      <c r="R68" s="29"/>
      <c r="S68" s="29"/>
      <c r="T68" s="29"/>
      <c r="U68" s="29"/>
      <c r="V68" s="29"/>
      <c r="W68" s="29"/>
      <c r="X68" s="29"/>
      <c r="Y68" s="29"/>
    </row>
    <row r="69" spans="1:25" hidden="1">
      <c r="A69" s="29"/>
      <c r="B69" s="33"/>
      <c r="C69" s="29"/>
      <c r="D69" s="29"/>
      <c r="E69" s="29"/>
      <c r="F69" s="29"/>
      <c r="G69" s="29"/>
      <c r="H69" s="29"/>
      <c r="I69" s="29"/>
      <c r="J69" s="29"/>
      <c r="K69" s="29"/>
      <c r="L69" s="33"/>
      <c r="M69" s="29"/>
      <c r="N69" s="29"/>
      <c r="O69" s="29"/>
      <c r="P69" s="29"/>
      <c r="Q69" s="29"/>
      <c r="R69" s="29"/>
      <c r="S69" s="29"/>
      <c r="T69" s="29"/>
      <c r="U69" s="29"/>
      <c r="V69" s="29"/>
      <c r="W69" s="29"/>
      <c r="X69" s="29"/>
      <c r="Y69" s="29"/>
    </row>
    <row r="70" spans="1:25" hidden="1">
      <c r="A70" s="29"/>
      <c r="B70" s="33"/>
      <c r="C70" s="29"/>
      <c r="D70" s="29"/>
      <c r="E70" s="29"/>
      <c r="F70" s="29"/>
      <c r="G70" s="29"/>
      <c r="H70" s="29"/>
      <c r="I70" s="29"/>
      <c r="J70" s="29"/>
      <c r="K70" s="29"/>
      <c r="L70" s="33"/>
      <c r="M70" s="29"/>
      <c r="N70" s="29"/>
      <c r="O70" s="29"/>
      <c r="P70" s="29"/>
      <c r="Q70" s="29"/>
      <c r="R70" s="29"/>
      <c r="S70" s="29"/>
      <c r="T70" s="29"/>
      <c r="U70" s="29"/>
      <c r="V70" s="29"/>
      <c r="W70" s="29"/>
      <c r="X70" s="29"/>
      <c r="Y70" s="29"/>
    </row>
    <row r="71" spans="1:25" hidden="1">
      <c r="A71" s="29"/>
      <c r="B71" s="33"/>
      <c r="C71" s="29"/>
      <c r="D71" s="29"/>
      <c r="E71" s="29"/>
      <c r="F71" s="29"/>
      <c r="G71" s="29"/>
      <c r="H71" s="29"/>
      <c r="I71" s="29"/>
      <c r="J71" s="29"/>
      <c r="K71" s="29"/>
      <c r="L71" s="33"/>
      <c r="M71" s="29"/>
      <c r="N71" s="29"/>
      <c r="O71" s="29"/>
      <c r="P71" s="29"/>
      <c r="Q71" s="29"/>
      <c r="R71" s="29"/>
      <c r="S71" s="29"/>
      <c r="T71" s="29"/>
      <c r="U71" s="29"/>
      <c r="V71" s="29"/>
      <c r="W71" s="29"/>
      <c r="X71" s="29"/>
      <c r="Y71" s="29"/>
    </row>
    <row r="72" spans="1:25" hidden="1">
      <c r="A72" s="29"/>
      <c r="B72" s="33"/>
      <c r="C72" s="29"/>
      <c r="D72" s="29"/>
      <c r="E72" s="29"/>
      <c r="F72" s="29"/>
      <c r="G72" s="29"/>
      <c r="H72" s="29"/>
      <c r="I72" s="29"/>
      <c r="J72" s="29"/>
      <c r="K72" s="29"/>
      <c r="L72" s="33"/>
      <c r="M72" s="29"/>
      <c r="N72" s="29"/>
      <c r="O72" s="29"/>
      <c r="P72" s="29"/>
      <c r="Q72" s="29"/>
      <c r="R72" s="29"/>
      <c r="S72" s="29"/>
      <c r="T72" s="29"/>
      <c r="U72" s="29"/>
      <c r="V72" s="29"/>
      <c r="W72" s="29"/>
      <c r="X72" s="29"/>
      <c r="Y72" s="29"/>
    </row>
    <row r="73" spans="1:25" hidden="1">
      <c r="A73" s="29"/>
      <c r="B73" s="33"/>
      <c r="C73" s="29"/>
      <c r="D73" s="29"/>
      <c r="E73" s="29"/>
      <c r="F73" s="29"/>
      <c r="G73" s="29"/>
      <c r="H73" s="29"/>
      <c r="I73" s="29"/>
      <c r="J73" s="29"/>
      <c r="K73" s="29"/>
      <c r="L73" s="33"/>
      <c r="M73" s="29"/>
      <c r="N73" s="29"/>
      <c r="O73" s="29"/>
      <c r="P73" s="29"/>
      <c r="Q73" s="29"/>
      <c r="R73" s="29"/>
      <c r="S73" s="29"/>
      <c r="T73" s="29"/>
      <c r="U73" s="29"/>
      <c r="V73" s="29"/>
      <c r="W73" s="29"/>
      <c r="X73" s="29"/>
      <c r="Y73" s="29"/>
    </row>
    <row r="74" spans="1:25" hidden="1">
      <c r="A74" s="29"/>
      <c r="B74" s="33"/>
      <c r="C74" s="29"/>
      <c r="D74" s="29"/>
      <c r="E74" s="29"/>
      <c r="F74" s="29"/>
      <c r="G74" s="29"/>
      <c r="H74" s="29"/>
      <c r="I74" s="29"/>
      <c r="J74" s="29"/>
      <c r="K74" s="29"/>
      <c r="L74" s="33"/>
      <c r="M74" s="29"/>
      <c r="N74" s="29"/>
      <c r="O74" s="29"/>
      <c r="P74" s="29"/>
      <c r="Q74" s="29"/>
      <c r="R74" s="29"/>
      <c r="S74" s="29"/>
      <c r="T74" s="29"/>
      <c r="U74" s="29"/>
      <c r="V74" s="29"/>
      <c r="W74" s="29"/>
      <c r="X74" s="29"/>
      <c r="Y74" s="29"/>
    </row>
    <row r="75" spans="1:25" hidden="1">
      <c r="A75" s="29"/>
      <c r="B75" s="33"/>
      <c r="C75" s="29"/>
      <c r="D75" s="29"/>
      <c r="E75" s="29"/>
      <c r="F75" s="29"/>
      <c r="G75" s="29"/>
      <c r="H75" s="29"/>
      <c r="I75" s="29"/>
      <c r="J75" s="29"/>
      <c r="K75" s="29"/>
      <c r="L75" s="33"/>
      <c r="M75" s="29"/>
      <c r="N75" s="29"/>
      <c r="O75" s="29"/>
      <c r="P75" s="29"/>
      <c r="Q75" s="29"/>
      <c r="R75" s="29"/>
      <c r="S75" s="29"/>
      <c r="T75" s="29"/>
      <c r="U75" s="29"/>
      <c r="V75" s="29"/>
      <c r="W75" s="29"/>
      <c r="X75" s="29"/>
      <c r="Y75" s="29"/>
    </row>
    <row r="76" spans="1:25" s="27" customFormat="1" ht="12.75" hidden="1">
      <c r="A76" s="115"/>
      <c r="B76" s="44"/>
      <c r="C76" s="115"/>
      <c r="D76" s="57" t="s">
        <v>43</v>
      </c>
      <c r="E76" s="48"/>
      <c r="F76" s="132" t="s">
        <v>44</v>
      </c>
      <c r="G76" s="57" t="s">
        <v>43</v>
      </c>
      <c r="H76" s="48"/>
      <c r="I76" s="48"/>
      <c r="J76" s="133" t="s">
        <v>44</v>
      </c>
      <c r="K76" s="48"/>
      <c r="L76" s="44"/>
      <c r="M76" s="115"/>
      <c r="N76" s="115"/>
      <c r="O76" s="115"/>
      <c r="P76" s="115"/>
      <c r="Q76" s="115"/>
      <c r="R76" s="115"/>
      <c r="S76" s="115"/>
      <c r="T76" s="115"/>
      <c r="U76" s="115"/>
      <c r="V76" s="115"/>
      <c r="W76" s="115"/>
      <c r="X76" s="115"/>
      <c r="Y76" s="115"/>
    </row>
    <row r="77" spans="1:25" s="27" customFormat="1" ht="14.45" customHeight="1">
      <c r="A77" s="115"/>
      <c r="B77" s="58"/>
      <c r="C77" s="59"/>
      <c r="D77" s="59"/>
      <c r="E77" s="59"/>
      <c r="F77" s="59"/>
      <c r="G77" s="59"/>
      <c r="H77" s="59"/>
      <c r="I77" s="59"/>
      <c r="J77" s="59"/>
      <c r="K77" s="59"/>
      <c r="L77" s="44"/>
      <c r="M77" s="115"/>
      <c r="N77" s="115"/>
      <c r="O77" s="115"/>
      <c r="P77" s="115"/>
      <c r="Q77" s="115"/>
      <c r="R77" s="115"/>
      <c r="S77" s="115"/>
      <c r="T77" s="115"/>
      <c r="U77" s="115"/>
      <c r="V77" s="115"/>
      <c r="W77" s="115"/>
      <c r="X77" s="115"/>
      <c r="Y77" s="115"/>
    </row>
    <row r="78" spans="1:25">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47" s="27" customFormat="1" ht="6.95" customHeight="1">
      <c r="A81" s="115"/>
      <c r="B81" s="60"/>
      <c r="C81" s="61"/>
      <c r="D81" s="61"/>
      <c r="E81" s="61"/>
      <c r="F81" s="61"/>
      <c r="G81" s="61"/>
      <c r="H81" s="61"/>
      <c r="I81" s="61"/>
      <c r="J81" s="61"/>
      <c r="K81" s="61"/>
      <c r="L81" s="44"/>
      <c r="M81" s="115"/>
      <c r="N81" s="115"/>
      <c r="O81" s="115"/>
      <c r="P81" s="115"/>
      <c r="Q81" s="115"/>
      <c r="R81" s="115"/>
      <c r="S81" s="115"/>
      <c r="T81" s="115"/>
      <c r="U81" s="115"/>
      <c r="V81" s="115"/>
      <c r="W81" s="115"/>
      <c r="X81" s="115"/>
      <c r="Y81" s="115"/>
    </row>
    <row r="82" spans="1:47" s="27" customFormat="1" ht="24.95" customHeight="1">
      <c r="A82" s="115"/>
      <c r="B82" s="44"/>
      <c r="C82" s="34" t="s">
        <v>84</v>
      </c>
      <c r="D82" s="115"/>
      <c r="E82" s="115"/>
      <c r="F82" s="115"/>
      <c r="G82" s="115"/>
      <c r="H82" s="115"/>
      <c r="I82" s="115"/>
      <c r="J82" s="115"/>
      <c r="K82" s="115"/>
      <c r="L82" s="44"/>
      <c r="M82" s="115"/>
      <c r="N82" s="115"/>
      <c r="O82" s="115"/>
      <c r="P82" s="115"/>
      <c r="Q82" s="115"/>
      <c r="R82" s="115"/>
      <c r="S82" s="115"/>
      <c r="T82" s="115"/>
      <c r="U82" s="115"/>
      <c r="V82" s="115"/>
      <c r="W82" s="115"/>
      <c r="X82" s="115"/>
      <c r="Y82" s="115"/>
    </row>
    <row r="83" spans="1:47" s="27" customFormat="1" ht="6.95" customHeight="1">
      <c r="A83" s="115"/>
      <c r="B83" s="44"/>
      <c r="C83" s="115"/>
      <c r="D83" s="115"/>
      <c r="E83" s="115"/>
      <c r="F83" s="115"/>
      <c r="G83" s="115"/>
      <c r="H83" s="115"/>
      <c r="I83" s="115"/>
      <c r="J83" s="115"/>
      <c r="K83" s="115"/>
      <c r="L83" s="44"/>
      <c r="M83" s="115"/>
      <c r="N83" s="115"/>
      <c r="O83" s="115"/>
      <c r="P83" s="115"/>
      <c r="Q83" s="115"/>
      <c r="R83" s="115"/>
      <c r="S83" s="115"/>
      <c r="T83" s="115"/>
      <c r="U83" s="115"/>
      <c r="V83" s="115"/>
      <c r="W83" s="115"/>
      <c r="X83" s="115"/>
      <c r="Y83" s="115"/>
    </row>
    <row r="84" spans="1:47" s="27" customFormat="1" ht="12" customHeight="1">
      <c r="A84" s="115"/>
      <c r="B84" s="44"/>
      <c r="C84" s="114" t="s">
        <v>13</v>
      </c>
      <c r="D84" s="115"/>
      <c r="E84" s="115"/>
      <c r="F84" s="115"/>
      <c r="G84" s="115"/>
      <c r="H84" s="115"/>
      <c r="I84" s="115"/>
      <c r="J84" s="115"/>
      <c r="K84" s="115"/>
      <c r="L84" s="44"/>
      <c r="M84" s="115"/>
      <c r="N84" s="115"/>
      <c r="O84" s="115"/>
      <c r="P84" s="115"/>
      <c r="Q84" s="115"/>
      <c r="R84" s="115"/>
      <c r="S84" s="115"/>
      <c r="T84" s="115"/>
      <c r="U84" s="115"/>
      <c r="V84" s="115"/>
      <c r="W84" s="115"/>
      <c r="X84" s="115"/>
      <c r="Y84" s="115"/>
    </row>
    <row r="85" spans="1:47" s="27" customFormat="1" ht="16.5" customHeight="1">
      <c r="A85" s="115"/>
      <c r="B85" s="44"/>
      <c r="C85" s="115"/>
      <c r="D85" s="115"/>
      <c r="E85" s="412" t="str">
        <f>E7</f>
        <v>Modernizace rezervační kanceláře LDA</v>
      </c>
      <c r="F85" s="413"/>
      <c r="G85" s="413"/>
      <c r="H85" s="413"/>
      <c r="I85" s="115"/>
      <c r="J85" s="115"/>
      <c r="K85" s="115"/>
      <c r="L85" s="44"/>
      <c r="M85" s="115"/>
      <c r="N85" s="115"/>
      <c r="O85" s="115"/>
      <c r="P85" s="115"/>
      <c r="Q85" s="115"/>
      <c r="R85" s="115"/>
      <c r="S85" s="115"/>
      <c r="T85" s="115"/>
      <c r="U85" s="115"/>
      <c r="V85" s="115"/>
      <c r="W85" s="115"/>
      <c r="X85" s="115"/>
      <c r="Y85" s="115"/>
    </row>
    <row r="86" spans="1:47" s="27" customFormat="1" ht="12" customHeight="1">
      <c r="A86" s="115"/>
      <c r="B86" s="44"/>
      <c r="C86" s="114" t="s">
        <v>82</v>
      </c>
      <c r="D86" s="115"/>
      <c r="E86" s="115"/>
      <c r="F86" s="115"/>
      <c r="G86" s="115"/>
      <c r="H86" s="115"/>
      <c r="I86" s="115"/>
      <c r="J86" s="115"/>
      <c r="K86" s="115"/>
      <c r="L86" s="44"/>
      <c r="M86" s="115"/>
      <c r="N86" s="115"/>
      <c r="O86" s="115"/>
      <c r="P86" s="115"/>
      <c r="Q86" s="115"/>
      <c r="R86" s="115"/>
      <c r="S86" s="115"/>
      <c r="T86" s="115"/>
      <c r="U86" s="115"/>
      <c r="V86" s="115"/>
      <c r="W86" s="115"/>
      <c r="X86" s="115"/>
      <c r="Y86" s="115"/>
    </row>
    <row r="87" spans="1:47" s="27" customFormat="1" ht="16.5" customHeight="1">
      <c r="A87" s="115"/>
      <c r="B87" s="44"/>
      <c r="C87" s="115"/>
      <c r="D87" s="115"/>
      <c r="E87" s="388" t="str">
        <f>E9</f>
        <v>SO 02 - Rezervační a přijímací kancelář</v>
      </c>
      <c r="F87" s="411"/>
      <c r="G87" s="411"/>
      <c r="H87" s="411"/>
      <c r="I87" s="115"/>
      <c r="J87" s="115"/>
      <c r="K87" s="115"/>
      <c r="L87" s="44"/>
      <c r="M87" s="115"/>
      <c r="N87" s="115"/>
      <c r="O87" s="115"/>
      <c r="P87" s="115"/>
      <c r="Q87" s="115"/>
      <c r="R87" s="115"/>
      <c r="S87" s="115"/>
      <c r="T87" s="115"/>
      <c r="U87" s="115"/>
      <c r="V87" s="115"/>
      <c r="W87" s="115"/>
      <c r="X87" s="115"/>
      <c r="Y87" s="115"/>
    </row>
    <row r="88" spans="1:47" s="27" customFormat="1" ht="6.95" customHeight="1">
      <c r="A88" s="115"/>
      <c r="B88" s="44"/>
      <c r="C88" s="115"/>
      <c r="D88" s="115"/>
      <c r="E88" s="115"/>
      <c r="F88" s="115"/>
      <c r="G88" s="115"/>
      <c r="H88" s="115"/>
      <c r="I88" s="115"/>
      <c r="J88" s="115"/>
      <c r="K88" s="115"/>
      <c r="L88" s="44"/>
      <c r="M88" s="115"/>
      <c r="N88" s="115"/>
      <c r="O88" s="115"/>
      <c r="P88" s="115"/>
      <c r="Q88" s="115"/>
      <c r="R88" s="115"/>
      <c r="S88" s="115"/>
      <c r="T88" s="115"/>
      <c r="U88" s="115"/>
      <c r="V88" s="115"/>
      <c r="W88" s="115"/>
      <c r="X88" s="115"/>
      <c r="Y88" s="115"/>
    </row>
    <row r="89" spans="1:47" s="27" customFormat="1" ht="12" customHeight="1">
      <c r="A89" s="115"/>
      <c r="B89" s="44"/>
      <c r="C89" s="114" t="s">
        <v>16</v>
      </c>
      <c r="D89" s="115"/>
      <c r="E89" s="115"/>
      <c r="F89" s="40" t="str">
        <f>F12</f>
        <v>Třeboň</v>
      </c>
      <c r="G89" s="115"/>
      <c r="H89" s="115"/>
      <c r="I89" s="114"/>
      <c r="J89" s="134" t="str">
        <f>IF(J12="","",J12)</f>
        <v/>
      </c>
      <c r="K89" s="115"/>
      <c r="L89" s="44"/>
      <c r="M89" s="115"/>
      <c r="N89" s="115"/>
      <c r="O89" s="115"/>
      <c r="P89" s="115"/>
      <c r="Q89" s="115"/>
      <c r="R89" s="115"/>
      <c r="S89" s="115"/>
      <c r="T89" s="115"/>
      <c r="U89" s="115"/>
      <c r="V89" s="115"/>
      <c r="W89" s="115"/>
      <c r="X89" s="115"/>
      <c r="Y89" s="115"/>
    </row>
    <row r="90" spans="1:47" s="27" customFormat="1" ht="6.95" customHeight="1">
      <c r="A90" s="115"/>
      <c r="B90" s="44"/>
      <c r="C90" s="115"/>
      <c r="D90" s="115"/>
      <c r="E90" s="115"/>
      <c r="F90" s="115"/>
      <c r="G90" s="115"/>
      <c r="H90" s="115"/>
      <c r="I90" s="115"/>
      <c r="J90" s="115"/>
      <c r="K90" s="115"/>
      <c r="L90" s="44"/>
      <c r="M90" s="115"/>
      <c r="N90" s="115"/>
      <c r="O90" s="115"/>
      <c r="P90" s="115"/>
      <c r="Q90" s="115"/>
      <c r="R90" s="115"/>
      <c r="S90" s="115"/>
      <c r="T90" s="115"/>
      <c r="U90" s="115"/>
      <c r="V90" s="115"/>
      <c r="W90" s="115"/>
      <c r="X90" s="115"/>
      <c r="Y90" s="115"/>
    </row>
    <row r="91" spans="1:47" s="27" customFormat="1" ht="25.7" customHeight="1">
      <c r="A91" s="115"/>
      <c r="B91" s="44"/>
      <c r="C91" s="114" t="s">
        <v>19</v>
      </c>
      <c r="D91" s="115"/>
      <c r="E91" s="115"/>
      <c r="F91" s="40" t="str">
        <f>E15</f>
        <v>Slatinné lázně Třeboň s.r.o., Lázeňská 1001, 379 01 Třeboň</v>
      </c>
      <c r="G91" s="115"/>
      <c r="H91" s="115"/>
      <c r="I91" s="114"/>
      <c r="J91" s="135"/>
      <c r="K91" s="115"/>
      <c r="L91" s="44"/>
      <c r="M91" s="115"/>
      <c r="N91" s="115"/>
      <c r="O91" s="115"/>
      <c r="P91" s="115"/>
      <c r="Q91" s="115"/>
      <c r="R91" s="115"/>
      <c r="S91" s="115"/>
      <c r="T91" s="115"/>
      <c r="U91" s="115"/>
      <c r="V91" s="115"/>
      <c r="W91" s="115"/>
      <c r="X91" s="115"/>
      <c r="Y91" s="115"/>
    </row>
    <row r="92" spans="1:47" s="27" customFormat="1" ht="25.7" customHeight="1">
      <c r="A92" s="115"/>
      <c r="B92" s="44"/>
      <c r="C92" s="114"/>
      <c r="D92" s="115"/>
      <c r="E92" s="115"/>
      <c r="F92" s="40"/>
      <c r="G92" s="115"/>
      <c r="H92" s="115"/>
      <c r="I92" s="114"/>
      <c r="J92" s="135"/>
      <c r="K92" s="115"/>
      <c r="L92" s="44"/>
      <c r="M92" s="115"/>
      <c r="N92" s="115"/>
      <c r="O92" s="115"/>
      <c r="P92" s="115"/>
      <c r="Q92" s="115"/>
      <c r="R92" s="115"/>
      <c r="S92" s="115"/>
      <c r="T92" s="115"/>
      <c r="U92" s="115"/>
      <c r="V92" s="115"/>
      <c r="W92" s="115"/>
      <c r="X92" s="115"/>
      <c r="Y92" s="115"/>
    </row>
    <row r="93" spans="1:47" s="27" customFormat="1" ht="10.35" customHeight="1">
      <c r="A93" s="115"/>
      <c r="B93" s="44"/>
      <c r="C93" s="115"/>
      <c r="D93" s="115"/>
      <c r="E93" s="115"/>
      <c r="F93" s="115"/>
      <c r="G93" s="115"/>
      <c r="H93" s="115"/>
      <c r="I93" s="115"/>
      <c r="J93" s="115"/>
      <c r="K93" s="115"/>
      <c r="L93" s="44"/>
      <c r="M93" s="115"/>
      <c r="N93" s="115"/>
      <c r="O93" s="115"/>
      <c r="P93" s="115"/>
      <c r="Q93" s="115"/>
      <c r="R93" s="115"/>
      <c r="S93" s="115"/>
      <c r="T93" s="115"/>
      <c r="U93" s="115"/>
      <c r="V93" s="115"/>
      <c r="W93" s="115"/>
      <c r="X93" s="115"/>
      <c r="Y93" s="115"/>
    </row>
    <row r="94" spans="1:47" s="27" customFormat="1" ht="29.25" customHeight="1">
      <c r="A94" s="115"/>
      <c r="B94" s="44"/>
      <c r="C94" s="136" t="s">
        <v>85</v>
      </c>
      <c r="D94" s="126"/>
      <c r="E94" s="126"/>
      <c r="F94" s="126"/>
      <c r="G94" s="126"/>
      <c r="H94" s="126"/>
      <c r="I94" s="126"/>
      <c r="J94" s="137" t="s">
        <v>86</v>
      </c>
      <c r="K94" s="126"/>
      <c r="L94" s="44"/>
      <c r="M94" s="115"/>
      <c r="N94" s="115"/>
      <c r="O94" s="115"/>
      <c r="P94" s="115"/>
      <c r="Q94" s="115"/>
      <c r="R94" s="115"/>
      <c r="S94" s="115"/>
      <c r="T94" s="115"/>
      <c r="U94" s="115"/>
      <c r="V94" s="115"/>
      <c r="W94" s="115"/>
      <c r="X94" s="115"/>
      <c r="Y94" s="115"/>
    </row>
    <row r="95" spans="1:47" s="27" customFormat="1" ht="10.35" customHeight="1">
      <c r="A95" s="115"/>
      <c r="B95" s="44"/>
      <c r="C95" s="115"/>
      <c r="D95" s="115"/>
      <c r="E95" s="115"/>
      <c r="F95" s="115"/>
      <c r="G95" s="115"/>
      <c r="H95" s="115"/>
      <c r="I95" s="115"/>
      <c r="J95" s="115"/>
      <c r="K95" s="115"/>
      <c r="L95" s="44"/>
      <c r="M95" s="115"/>
      <c r="N95" s="115"/>
      <c r="O95" s="115"/>
      <c r="P95" s="115"/>
      <c r="Q95" s="115"/>
      <c r="R95" s="115"/>
      <c r="S95" s="115"/>
      <c r="T95" s="115"/>
      <c r="U95" s="115"/>
      <c r="V95" s="115"/>
      <c r="W95" s="115"/>
      <c r="X95" s="115"/>
      <c r="Y95" s="115"/>
    </row>
    <row r="96" spans="1:47" s="27" customFormat="1" ht="22.9" customHeight="1">
      <c r="A96" s="115"/>
      <c r="B96" s="44"/>
      <c r="C96" s="138" t="s">
        <v>87</v>
      </c>
      <c r="D96" s="115"/>
      <c r="E96" s="115"/>
      <c r="F96" s="115"/>
      <c r="G96" s="115"/>
      <c r="H96" s="115"/>
      <c r="I96" s="115"/>
      <c r="J96" s="121">
        <f>J145</f>
        <v>0</v>
      </c>
      <c r="K96" s="115"/>
      <c r="L96" s="44"/>
      <c r="M96" s="115"/>
      <c r="N96" s="115"/>
      <c r="O96" s="115"/>
      <c r="P96" s="115"/>
      <c r="Q96" s="115"/>
      <c r="R96" s="115"/>
      <c r="S96" s="115"/>
      <c r="T96" s="115"/>
      <c r="U96" s="115"/>
      <c r="V96" s="115"/>
      <c r="W96" s="115"/>
      <c r="X96" s="115"/>
      <c r="Y96" s="115"/>
      <c r="AU96" s="26" t="s">
        <v>88</v>
      </c>
    </row>
    <row r="97" spans="1:25" s="104" customFormat="1" ht="24.95" customHeight="1">
      <c r="A97" s="139"/>
      <c r="B97" s="140"/>
      <c r="C97" s="139"/>
      <c r="D97" s="141" t="s">
        <v>89</v>
      </c>
      <c r="E97" s="142"/>
      <c r="F97" s="142"/>
      <c r="G97" s="142"/>
      <c r="H97" s="142"/>
      <c r="I97" s="142"/>
      <c r="J97" s="143">
        <f>J146</f>
        <v>0</v>
      </c>
      <c r="K97" s="139"/>
      <c r="L97" s="140"/>
      <c r="M97" s="139"/>
      <c r="N97" s="139"/>
      <c r="O97" s="139"/>
      <c r="P97" s="139"/>
      <c r="Q97" s="139"/>
      <c r="R97" s="139"/>
      <c r="S97" s="139"/>
      <c r="T97" s="139"/>
      <c r="U97" s="139"/>
      <c r="V97" s="139"/>
      <c r="W97" s="139"/>
      <c r="X97" s="139"/>
      <c r="Y97" s="139"/>
    </row>
    <row r="98" spans="1:25" s="105" customFormat="1" ht="19.899999999999999" customHeight="1">
      <c r="A98" s="144"/>
      <c r="B98" s="145"/>
      <c r="C98" s="144"/>
      <c r="D98" s="146" t="s">
        <v>90</v>
      </c>
      <c r="E98" s="147"/>
      <c r="F98" s="147"/>
      <c r="G98" s="147"/>
      <c r="H98" s="147"/>
      <c r="I98" s="147"/>
      <c r="J98" s="148">
        <f>J147</f>
        <v>0</v>
      </c>
      <c r="K98" s="144"/>
      <c r="L98" s="145"/>
      <c r="M98" s="144"/>
      <c r="N98" s="144"/>
      <c r="O98" s="144"/>
      <c r="P98" s="144"/>
      <c r="Q98" s="144"/>
      <c r="R98" s="144"/>
      <c r="S98" s="144"/>
      <c r="T98" s="144"/>
      <c r="U98" s="144"/>
      <c r="V98" s="144"/>
      <c r="W98" s="144"/>
      <c r="X98" s="144"/>
      <c r="Y98" s="144"/>
    </row>
    <row r="99" spans="1:25" s="105" customFormat="1" ht="19.899999999999999" customHeight="1">
      <c r="A99" s="144"/>
      <c r="B99" s="145"/>
      <c r="C99" s="144"/>
      <c r="D99" s="146" t="s">
        <v>446</v>
      </c>
      <c r="E99" s="147"/>
      <c r="F99" s="147"/>
      <c r="G99" s="147"/>
      <c r="H99" s="147"/>
      <c r="I99" s="147"/>
      <c r="J99" s="148">
        <f>J149</f>
        <v>0</v>
      </c>
      <c r="K99" s="144"/>
      <c r="L99" s="145"/>
      <c r="M99" s="144"/>
      <c r="N99" s="144"/>
      <c r="O99" s="144"/>
      <c r="P99" s="144"/>
      <c r="Q99" s="144"/>
      <c r="R99" s="144"/>
      <c r="S99" s="144"/>
      <c r="T99" s="144"/>
      <c r="U99" s="144"/>
      <c r="V99" s="144"/>
      <c r="W99" s="144"/>
      <c r="X99" s="144"/>
      <c r="Y99" s="144"/>
    </row>
    <row r="100" spans="1:25" s="105" customFormat="1" ht="19.899999999999999" customHeight="1">
      <c r="A100" s="144"/>
      <c r="B100" s="145"/>
      <c r="C100" s="144"/>
      <c r="D100" s="146" t="s">
        <v>91</v>
      </c>
      <c r="E100" s="147"/>
      <c r="F100" s="147"/>
      <c r="G100" s="147"/>
      <c r="H100" s="147"/>
      <c r="I100" s="147"/>
      <c r="J100" s="148">
        <f>J152</f>
        <v>0</v>
      </c>
      <c r="K100" s="144"/>
      <c r="L100" s="145"/>
      <c r="M100" s="144"/>
      <c r="N100" s="144"/>
      <c r="O100" s="144"/>
      <c r="P100" s="144"/>
      <c r="Q100" s="144"/>
      <c r="R100" s="144"/>
      <c r="S100" s="144"/>
      <c r="T100" s="144"/>
      <c r="U100" s="144"/>
      <c r="V100" s="144"/>
      <c r="W100" s="144"/>
      <c r="X100" s="144"/>
      <c r="Y100" s="144"/>
    </row>
    <row r="101" spans="1:25" s="105" customFormat="1" ht="19.899999999999999" customHeight="1">
      <c r="A101" s="144"/>
      <c r="B101" s="145"/>
      <c r="C101" s="144"/>
      <c r="D101" s="146" t="s">
        <v>92</v>
      </c>
      <c r="E101" s="147"/>
      <c r="F101" s="147"/>
      <c r="G101" s="147"/>
      <c r="H101" s="147"/>
      <c r="I101" s="147"/>
      <c r="J101" s="148">
        <f>J155</f>
        <v>0</v>
      </c>
      <c r="K101" s="144"/>
      <c r="L101" s="145"/>
      <c r="M101" s="144"/>
      <c r="N101" s="144"/>
      <c r="O101" s="144"/>
      <c r="P101" s="144"/>
      <c r="Q101" s="144"/>
      <c r="R101" s="144"/>
      <c r="S101" s="144"/>
      <c r="T101" s="144"/>
      <c r="U101" s="144"/>
      <c r="V101" s="144"/>
      <c r="W101" s="144"/>
      <c r="X101" s="144"/>
      <c r="Y101" s="144"/>
    </row>
    <row r="102" spans="1:25" s="105" customFormat="1" ht="19.899999999999999" customHeight="1">
      <c r="A102" s="144"/>
      <c r="B102" s="145"/>
      <c r="C102" s="144"/>
      <c r="D102" s="146" t="s">
        <v>93</v>
      </c>
      <c r="E102" s="147"/>
      <c r="F102" s="147"/>
      <c r="G102" s="147"/>
      <c r="H102" s="147"/>
      <c r="I102" s="147"/>
      <c r="J102" s="148">
        <f>J161</f>
        <v>0</v>
      </c>
      <c r="K102" s="144"/>
      <c r="L102" s="145"/>
      <c r="M102" s="144"/>
      <c r="N102" s="144"/>
      <c r="O102" s="144"/>
      <c r="P102" s="144"/>
      <c r="Q102" s="144"/>
      <c r="R102" s="144"/>
      <c r="S102" s="144"/>
      <c r="T102" s="144"/>
      <c r="U102" s="144"/>
      <c r="V102" s="144"/>
      <c r="W102" s="144"/>
      <c r="X102" s="144"/>
      <c r="Y102" s="144"/>
    </row>
    <row r="103" spans="1:25" s="105" customFormat="1" ht="19.899999999999999" customHeight="1">
      <c r="A103" s="144"/>
      <c r="B103" s="145"/>
      <c r="C103" s="144"/>
      <c r="D103" s="146" t="s">
        <v>94</v>
      </c>
      <c r="E103" s="147"/>
      <c r="F103" s="147"/>
      <c r="G103" s="147"/>
      <c r="H103" s="147"/>
      <c r="I103" s="147"/>
      <c r="J103" s="148">
        <f>J166</f>
        <v>0</v>
      </c>
      <c r="K103" s="144"/>
      <c r="L103" s="145"/>
      <c r="M103" s="144"/>
      <c r="N103" s="144"/>
      <c r="O103" s="144"/>
      <c r="P103" s="144"/>
      <c r="Q103" s="144"/>
      <c r="R103" s="144"/>
      <c r="S103" s="144"/>
      <c r="T103" s="144"/>
      <c r="U103" s="144"/>
      <c r="V103" s="144"/>
      <c r="W103" s="144"/>
      <c r="X103" s="144"/>
      <c r="Y103" s="144"/>
    </row>
    <row r="104" spans="1:25" s="104" customFormat="1" ht="24.95" customHeight="1">
      <c r="A104" s="139"/>
      <c r="B104" s="140"/>
      <c r="C104" s="139"/>
      <c r="D104" s="141" t="s">
        <v>95</v>
      </c>
      <c r="E104" s="142"/>
      <c r="F104" s="142"/>
      <c r="G104" s="142"/>
      <c r="H104" s="142"/>
      <c r="I104" s="142"/>
      <c r="J104" s="143">
        <f>J168</f>
        <v>0</v>
      </c>
      <c r="K104" s="139"/>
      <c r="L104" s="140"/>
      <c r="M104" s="139"/>
      <c r="N104" s="139"/>
      <c r="O104" s="139"/>
      <c r="P104" s="139"/>
      <c r="Q104" s="139"/>
      <c r="R104" s="139"/>
      <c r="S104" s="139"/>
      <c r="T104" s="139"/>
      <c r="U104" s="139"/>
      <c r="V104" s="139"/>
      <c r="W104" s="139"/>
      <c r="X104" s="139"/>
      <c r="Y104" s="139"/>
    </row>
    <row r="105" spans="1:25" s="105" customFormat="1" ht="19.899999999999999" customHeight="1">
      <c r="A105" s="144"/>
      <c r="B105" s="145"/>
      <c r="C105" s="144"/>
      <c r="D105" s="146" t="s">
        <v>447</v>
      </c>
      <c r="E105" s="147"/>
      <c r="F105" s="147"/>
      <c r="G105" s="147"/>
      <c r="H105" s="147"/>
      <c r="I105" s="147"/>
      <c r="J105" s="148">
        <f>J169</f>
        <v>0</v>
      </c>
      <c r="K105" s="144"/>
      <c r="L105" s="145"/>
      <c r="M105" s="144"/>
      <c r="N105" s="144"/>
      <c r="O105" s="144"/>
      <c r="P105" s="144"/>
      <c r="Q105" s="144"/>
      <c r="R105" s="144"/>
      <c r="S105" s="144"/>
      <c r="T105" s="144"/>
      <c r="U105" s="144"/>
      <c r="V105" s="144"/>
      <c r="W105" s="144"/>
      <c r="X105" s="144"/>
      <c r="Y105" s="144"/>
    </row>
    <row r="106" spans="1:25" s="105" customFormat="1" ht="19.899999999999999" customHeight="1">
      <c r="A106" s="144"/>
      <c r="B106" s="145"/>
      <c r="C106" s="144"/>
      <c r="D106" s="146" t="s">
        <v>448</v>
      </c>
      <c r="E106" s="147"/>
      <c r="F106" s="147"/>
      <c r="G106" s="147"/>
      <c r="H106" s="147"/>
      <c r="I106" s="147"/>
      <c r="J106" s="148">
        <f>J171</f>
        <v>0</v>
      </c>
      <c r="K106" s="144"/>
      <c r="L106" s="145"/>
      <c r="M106" s="144"/>
      <c r="N106" s="144"/>
      <c r="O106" s="144"/>
      <c r="P106" s="144"/>
      <c r="Q106" s="144"/>
      <c r="R106" s="144"/>
      <c r="S106" s="144"/>
      <c r="T106" s="144"/>
      <c r="U106" s="144"/>
      <c r="V106" s="144"/>
      <c r="W106" s="144"/>
      <c r="X106" s="144"/>
      <c r="Y106" s="144"/>
    </row>
    <row r="107" spans="1:25" s="105" customFormat="1" ht="19.899999999999999" customHeight="1">
      <c r="A107" s="144"/>
      <c r="B107" s="145"/>
      <c r="C107" s="144"/>
      <c r="D107" s="146" t="s">
        <v>96</v>
      </c>
      <c r="E107" s="147"/>
      <c r="F107" s="147"/>
      <c r="G107" s="147"/>
      <c r="H107" s="147"/>
      <c r="I107" s="147"/>
      <c r="J107" s="148">
        <f>J175</f>
        <v>0</v>
      </c>
      <c r="K107" s="144"/>
      <c r="L107" s="145"/>
      <c r="M107" s="144"/>
      <c r="N107" s="144"/>
      <c r="O107" s="144"/>
      <c r="P107" s="144"/>
      <c r="Q107" s="144"/>
      <c r="R107" s="144"/>
      <c r="S107" s="144"/>
      <c r="T107" s="144"/>
      <c r="U107" s="144"/>
      <c r="V107" s="144"/>
      <c r="W107" s="144"/>
      <c r="X107" s="144"/>
      <c r="Y107" s="144"/>
    </row>
    <row r="108" spans="1:25" s="105" customFormat="1" ht="19.899999999999999" customHeight="1">
      <c r="A108" s="144"/>
      <c r="B108" s="145"/>
      <c r="C108" s="144"/>
      <c r="D108" s="146" t="s">
        <v>97</v>
      </c>
      <c r="E108" s="147"/>
      <c r="F108" s="147"/>
      <c r="G108" s="147"/>
      <c r="H108" s="147"/>
      <c r="I108" s="147"/>
      <c r="J108" s="148">
        <f>J192</f>
        <v>0</v>
      </c>
      <c r="K108" s="144"/>
      <c r="L108" s="145"/>
      <c r="M108" s="144"/>
      <c r="N108" s="144"/>
      <c r="O108" s="144"/>
      <c r="P108" s="144"/>
      <c r="Q108" s="144"/>
      <c r="R108" s="144"/>
      <c r="S108" s="144"/>
      <c r="T108" s="144"/>
      <c r="U108" s="144"/>
      <c r="V108" s="144"/>
      <c r="W108" s="144"/>
      <c r="X108" s="144"/>
      <c r="Y108" s="144"/>
    </row>
    <row r="109" spans="1:25" s="105" customFormat="1" ht="19.899999999999999" customHeight="1">
      <c r="A109" s="144"/>
      <c r="B109" s="145"/>
      <c r="C109" s="144"/>
      <c r="D109" s="146" t="s">
        <v>98</v>
      </c>
      <c r="E109" s="147"/>
      <c r="F109" s="147"/>
      <c r="G109" s="147"/>
      <c r="H109" s="147"/>
      <c r="I109" s="147"/>
      <c r="J109" s="148">
        <f>J208</f>
        <v>0</v>
      </c>
      <c r="K109" s="144"/>
      <c r="L109" s="145"/>
      <c r="M109" s="144"/>
      <c r="N109" s="144"/>
      <c r="O109" s="144"/>
      <c r="P109" s="144"/>
      <c r="Q109" s="144"/>
      <c r="R109" s="144"/>
      <c r="S109" s="144"/>
      <c r="T109" s="144"/>
      <c r="U109" s="144"/>
      <c r="V109" s="144"/>
      <c r="W109" s="144"/>
      <c r="X109" s="144"/>
      <c r="Y109" s="144"/>
    </row>
    <row r="110" spans="1:25" s="105" customFormat="1" ht="19.899999999999999" customHeight="1">
      <c r="A110" s="144"/>
      <c r="B110" s="145"/>
      <c r="C110" s="144"/>
      <c r="D110" s="146" t="s">
        <v>449</v>
      </c>
      <c r="E110" s="147"/>
      <c r="F110" s="147"/>
      <c r="G110" s="147"/>
      <c r="H110" s="147"/>
      <c r="I110" s="147"/>
      <c r="J110" s="148">
        <f>J227</f>
        <v>0</v>
      </c>
      <c r="K110" s="144"/>
      <c r="L110" s="145"/>
      <c r="M110" s="144"/>
      <c r="N110" s="144"/>
      <c r="O110" s="144"/>
      <c r="P110" s="144"/>
      <c r="Q110" s="144"/>
      <c r="R110" s="144"/>
      <c r="S110" s="144"/>
      <c r="T110" s="144"/>
      <c r="U110" s="144"/>
      <c r="V110" s="144"/>
      <c r="W110" s="144"/>
      <c r="X110" s="144"/>
      <c r="Y110" s="144"/>
    </row>
    <row r="111" spans="1:25" s="105" customFormat="1" ht="19.899999999999999" customHeight="1">
      <c r="A111" s="144"/>
      <c r="B111" s="145"/>
      <c r="C111" s="144"/>
      <c r="D111" s="146" t="s">
        <v>450</v>
      </c>
      <c r="E111" s="147"/>
      <c r="F111" s="147"/>
      <c r="G111" s="147"/>
      <c r="H111" s="147"/>
      <c r="I111" s="147"/>
      <c r="J111" s="148">
        <f>J235</f>
        <v>0</v>
      </c>
      <c r="K111" s="144"/>
      <c r="L111" s="145"/>
      <c r="M111" s="144"/>
      <c r="N111" s="144"/>
      <c r="O111" s="144"/>
      <c r="P111" s="144"/>
      <c r="Q111" s="144"/>
      <c r="R111" s="144"/>
      <c r="S111" s="144"/>
      <c r="T111" s="144"/>
      <c r="U111" s="144"/>
      <c r="V111" s="144"/>
      <c r="W111" s="144"/>
      <c r="X111" s="144"/>
      <c r="Y111" s="144"/>
    </row>
    <row r="112" spans="1:25" s="105" customFormat="1" ht="19.899999999999999" customHeight="1">
      <c r="A112" s="144"/>
      <c r="B112" s="145"/>
      <c r="C112" s="144"/>
      <c r="D112" s="146" t="s">
        <v>451</v>
      </c>
      <c r="E112" s="147"/>
      <c r="F112" s="147"/>
      <c r="G112" s="147"/>
      <c r="H112" s="147"/>
      <c r="I112" s="147"/>
      <c r="J112" s="148">
        <f>J242</f>
        <v>0</v>
      </c>
      <c r="K112" s="144"/>
      <c r="L112" s="145"/>
      <c r="M112" s="144"/>
      <c r="N112" s="144"/>
      <c r="O112" s="144"/>
      <c r="P112" s="144"/>
      <c r="Q112" s="144"/>
      <c r="R112" s="144"/>
      <c r="S112" s="144"/>
      <c r="T112" s="144"/>
      <c r="U112" s="144"/>
      <c r="V112" s="144"/>
      <c r="W112" s="144"/>
      <c r="X112" s="144"/>
      <c r="Y112" s="144"/>
    </row>
    <row r="113" spans="1:25" s="105" customFormat="1" ht="19.899999999999999" customHeight="1">
      <c r="A113" s="144"/>
      <c r="B113" s="145"/>
      <c r="C113" s="144"/>
      <c r="D113" s="146" t="s">
        <v>99</v>
      </c>
      <c r="E113" s="147"/>
      <c r="F113" s="147"/>
      <c r="G113" s="147"/>
      <c r="H113" s="147"/>
      <c r="I113" s="147"/>
      <c r="J113" s="148">
        <f>J249</f>
        <v>0</v>
      </c>
      <c r="K113" s="144"/>
      <c r="L113" s="145"/>
      <c r="M113" s="144"/>
      <c r="N113" s="144"/>
      <c r="O113" s="144"/>
      <c r="P113" s="144"/>
      <c r="Q113" s="144"/>
      <c r="R113" s="144"/>
      <c r="S113" s="144"/>
      <c r="T113" s="144"/>
      <c r="U113" s="144"/>
      <c r="V113" s="144"/>
      <c r="W113" s="144"/>
      <c r="X113" s="144"/>
      <c r="Y113" s="144"/>
    </row>
    <row r="114" spans="1:25" s="105" customFormat="1" ht="19.899999999999999" customHeight="1">
      <c r="A114" s="144"/>
      <c r="B114" s="145"/>
      <c r="C114" s="144"/>
      <c r="D114" s="146" t="s">
        <v>452</v>
      </c>
      <c r="E114" s="147"/>
      <c r="F114" s="147"/>
      <c r="G114" s="147"/>
      <c r="H114" s="147"/>
      <c r="I114" s="147"/>
      <c r="J114" s="148">
        <f>J252</f>
        <v>0</v>
      </c>
      <c r="K114" s="144"/>
      <c r="L114" s="145"/>
      <c r="M114" s="144"/>
      <c r="N114" s="144"/>
      <c r="O114" s="144"/>
      <c r="P114" s="144"/>
      <c r="Q114" s="144"/>
      <c r="R114" s="144"/>
      <c r="S114" s="144"/>
      <c r="T114" s="144"/>
      <c r="U114" s="144"/>
      <c r="V114" s="144"/>
      <c r="W114" s="144"/>
      <c r="X114" s="144"/>
      <c r="Y114" s="144"/>
    </row>
    <row r="115" spans="1:25" s="105" customFormat="1" ht="19.899999999999999" customHeight="1">
      <c r="A115" s="144"/>
      <c r="B115" s="145"/>
      <c r="C115" s="144"/>
      <c r="D115" s="146" t="s">
        <v>453</v>
      </c>
      <c r="E115" s="147"/>
      <c r="F115" s="147"/>
      <c r="G115" s="147"/>
      <c r="H115" s="147"/>
      <c r="I115" s="147"/>
      <c r="J115" s="148">
        <f>J261</f>
        <v>0</v>
      </c>
      <c r="K115" s="144"/>
      <c r="L115" s="145"/>
      <c r="M115" s="144"/>
      <c r="N115" s="144"/>
      <c r="O115" s="144"/>
      <c r="P115" s="144"/>
      <c r="Q115" s="144"/>
      <c r="R115" s="144"/>
      <c r="S115" s="144"/>
      <c r="T115" s="144"/>
      <c r="U115" s="144"/>
      <c r="V115" s="144"/>
      <c r="W115" s="144"/>
      <c r="X115" s="144"/>
      <c r="Y115" s="144"/>
    </row>
    <row r="116" spans="1:25" s="105" customFormat="1" ht="19.899999999999999" customHeight="1">
      <c r="A116" s="144"/>
      <c r="B116" s="145"/>
      <c r="C116" s="144"/>
      <c r="D116" s="146" t="s">
        <v>454</v>
      </c>
      <c r="E116" s="147"/>
      <c r="F116" s="147"/>
      <c r="G116" s="147"/>
      <c r="H116" s="147"/>
      <c r="I116" s="147"/>
      <c r="J116" s="148">
        <f>J266</f>
        <v>0</v>
      </c>
      <c r="K116" s="144"/>
      <c r="L116" s="145"/>
      <c r="M116" s="144"/>
      <c r="N116" s="144"/>
      <c r="O116" s="144"/>
      <c r="P116" s="144"/>
      <c r="Q116" s="144"/>
      <c r="R116" s="144"/>
      <c r="S116" s="144"/>
      <c r="T116" s="144"/>
      <c r="U116" s="144"/>
      <c r="V116" s="144"/>
      <c r="W116" s="144"/>
      <c r="X116" s="144"/>
      <c r="Y116" s="144"/>
    </row>
    <row r="117" spans="1:25" s="105" customFormat="1" ht="19.899999999999999" customHeight="1">
      <c r="A117" s="144"/>
      <c r="B117" s="145"/>
      <c r="C117" s="144"/>
      <c r="D117" s="146" t="s">
        <v>100</v>
      </c>
      <c r="E117" s="147"/>
      <c r="F117" s="147"/>
      <c r="G117" s="147"/>
      <c r="H117" s="147"/>
      <c r="I117" s="147"/>
      <c r="J117" s="148">
        <f>J277</f>
        <v>0</v>
      </c>
      <c r="K117" s="144"/>
      <c r="L117" s="145"/>
      <c r="M117" s="144"/>
      <c r="N117" s="144"/>
      <c r="O117" s="144"/>
      <c r="P117" s="144"/>
      <c r="Q117" s="144"/>
      <c r="R117" s="144"/>
      <c r="S117" s="144"/>
      <c r="T117" s="144"/>
      <c r="U117" s="144"/>
      <c r="V117" s="144"/>
      <c r="W117" s="144"/>
      <c r="X117" s="144"/>
      <c r="Y117" s="144"/>
    </row>
    <row r="118" spans="1:25" s="105" customFormat="1" ht="19.899999999999999" customHeight="1">
      <c r="A118" s="144"/>
      <c r="B118" s="145"/>
      <c r="C118" s="144"/>
      <c r="D118" s="146" t="s">
        <v>101</v>
      </c>
      <c r="E118" s="147"/>
      <c r="F118" s="147"/>
      <c r="G118" s="147"/>
      <c r="H118" s="147"/>
      <c r="I118" s="147"/>
      <c r="J118" s="148">
        <f>J292</f>
        <v>0</v>
      </c>
      <c r="K118" s="144"/>
      <c r="L118" s="145"/>
      <c r="M118" s="144"/>
      <c r="N118" s="144"/>
      <c r="O118" s="144"/>
      <c r="P118" s="144"/>
      <c r="Q118" s="144"/>
      <c r="R118" s="144"/>
      <c r="S118" s="144"/>
      <c r="T118" s="144"/>
      <c r="U118" s="144"/>
      <c r="V118" s="144"/>
      <c r="W118" s="144"/>
      <c r="X118" s="144"/>
      <c r="Y118" s="144"/>
    </row>
    <row r="119" spans="1:25" s="105" customFormat="1" ht="19.899999999999999" customHeight="1">
      <c r="A119" s="144"/>
      <c r="B119" s="145"/>
      <c r="C119" s="144"/>
      <c r="D119" s="146" t="s">
        <v>102</v>
      </c>
      <c r="E119" s="147"/>
      <c r="F119" s="147"/>
      <c r="G119" s="147"/>
      <c r="H119" s="147"/>
      <c r="I119" s="147"/>
      <c r="J119" s="148">
        <f>J295</f>
        <v>0</v>
      </c>
      <c r="K119" s="144"/>
      <c r="L119" s="145"/>
      <c r="M119" s="144"/>
      <c r="N119" s="144"/>
      <c r="O119" s="144"/>
      <c r="P119" s="144"/>
      <c r="Q119" s="144"/>
      <c r="R119" s="144"/>
      <c r="S119" s="144"/>
      <c r="T119" s="144"/>
      <c r="U119" s="144"/>
      <c r="V119" s="144"/>
      <c r="W119" s="144"/>
      <c r="X119" s="144"/>
      <c r="Y119" s="144"/>
    </row>
    <row r="120" spans="1:25" s="105" customFormat="1" ht="19.899999999999999" customHeight="1">
      <c r="A120" s="144"/>
      <c r="B120" s="145"/>
      <c r="C120" s="144"/>
      <c r="D120" s="146" t="s">
        <v>103</v>
      </c>
      <c r="E120" s="147"/>
      <c r="F120" s="147"/>
      <c r="G120" s="147"/>
      <c r="H120" s="147"/>
      <c r="I120" s="147"/>
      <c r="J120" s="148">
        <f>J316</f>
        <v>0</v>
      </c>
      <c r="K120" s="144"/>
      <c r="L120" s="145"/>
      <c r="M120" s="144"/>
      <c r="N120" s="144"/>
      <c r="O120" s="144"/>
      <c r="P120" s="144"/>
      <c r="Q120" s="144"/>
      <c r="R120" s="144"/>
      <c r="S120" s="144"/>
      <c r="T120" s="144"/>
      <c r="U120" s="144"/>
      <c r="V120" s="144"/>
      <c r="W120" s="144"/>
      <c r="X120" s="144"/>
      <c r="Y120" s="144"/>
    </row>
    <row r="121" spans="1:25" s="105" customFormat="1" ht="19.899999999999999" customHeight="1">
      <c r="A121" s="144"/>
      <c r="B121" s="145"/>
      <c r="C121" s="144"/>
      <c r="D121" s="146" t="s">
        <v>104</v>
      </c>
      <c r="E121" s="147"/>
      <c r="F121" s="147"/>
      <c r="G121" s="147"/>
      <c r="H121" s="147"/>
      <c r="I121" s="147"/>
      <c r="J121" s="148">
        <f>J318</f>
        <v>0</v>
      </c>
      <c r="K121" s="144"/>
      <c r="L121" s="145"/>
      <c r="M121" s="144"/>
      <c r="N121" s="144"/>
      <c r="O121" s="144"/>
      <c r="P121" s="144"/>
      <c r="Q121" s="144"/>
      <c r="R121" s="144"/>
      <c r="S121" s="144"/>
      <c r="T121" s="144"/>
      <c r="U121" s="144"/>
      <c r="V121" s="144"/>
      <c r="W121" s="144"/>
      <c r="X121" s="144"/>
      <c r="Y121" s="144"/>
    </row>
    <row r="122" spans="1:25" s="105" customFormat="1" ht="19.899999999999999" customHeight="1">
      <c r="A122" s="144"/>
      <c r="B122" s="145"/>
      <c r="C122" s="144"/>
      <c r="D122" s="146" t="s">
        <v>455</v>
      </c>
      <c r="E122" s="147"/>
      <c r="F122" s="147"/>
      <c r="G122" s="147"/>
      <c r="H122" s="147"/>
      <c r="I122" s="147"/>
      <c r="J122" s="148">
        <f>J321</f>
        <v>0</v>
      </c>
      <c r="K122" s="144"/>
      <c r="L122" s="145"/>
      <c r="M122" s="144"/>
      <c r="N122" s="144"/>
      <c r="O122" s="144"/>
      <c r="P122" s="144"/>
      <c r="Q122" s="144"/>
      <c r="R122" s="144"/>
      <c r="S122" s="144"/>
      <c r="T122" s="144"/>
      <c r="U122" s="144"/>
      <c r="V122" s="144"/>
      <c r="W122" s="144"/>
      <c r="X122" s="144"/>
      <c r="Y122" s="144"/>
    </row>
    <row r="123" spans="1:25" s="104" customFormat="1" ht="24.95" customHeight="1">
      <c r="A123" s="139"/>
      <c r="B123" s="140"/>
      <c r="C123" s="139"/>
      <c r="D123" s="141" t="s">
        <v>105</v>
      </c>
      <c r="E123" s="142"/>
      <c r="F123" s="142"/>
      <c r="G123" s="142"/>
      <c r="H123" s="142"/>
      <c r="I123" s="142"/>
      <c r="J123" s="143">
        <f>J327</f>
        <v>0</v>
      </c>
      <c r="K123" s="139"/>
      <c r="L123" s="140"/>
      <c r="M123" s="139"/>
      <c r="N123" s="139"/>
      <c r="O123" s="139"/>
      <c r="P123" s="139"/>
      <c r="Q123" s="139"/>
      <c r="R123" s="139"/>
      <c r="S123" s="139"/>
      <c r="T123" s="139"/>
      <c r="U123" s="139"/>
      <c r="V123" s="139"/>
      <c r="W123" s="139"/>
      <c r="X123" s="139"/>
      <c r="Y123" s="139"/>
    </row>
    <row r="124" spans="1:25" s="105" customFormat="1" ht="19.899999999999999" customHeight="1">
      <c r="A124" s="144"/>
      <c r="B124" s="145"/>
      <c r="C124" s="144"/>
      <c r="D124" s="146" t="s">
        <v>106</v>
      </c>
      <c r="E124" s="147"/>
      <c r="F124" s="147"/>
      <c r="G124" s="147"/>
      <c r="H124" s="147"/>
      <c r="I124" s="147"/>
      <c r="J124" s="148">
        <f>J328</f>
        <v>0</v>
      </c>
      <c r="K124" s="144"/>
      <c r="L124" s="145"/>
      <c r="M124" s="144"/>
      <c r="N124" s="144"/>
      <c r="O124" s="144"/>
      <c r="P124" s="144"/>
      <c r="Q124" s="144"/>
      <c r="R124" s="144"/>
      <c r="S124" s="144"/>
      <c r="T124" s="144"/>
      <c r="U124" s="144"/>
      <c r="V124" s="144"/>
      <c r="W124" s="144"/>
      <c r="X124" s="144"/>
      <c r="Y124" s="144"/>
    </row>
    <row r="125" spans="1:25" s="105" customFormat="1" ht="19.899999999999999" customHeight="1">
      <c r="A125" s="144"/>
      <c r="B125" s="145"/>
      <c r="C125" s="144"/>
      <c r="D125" s="146" t="s">
        <v>107</v>
      </c>
      <c r="E125" s="147"/>
      <c r="F125" s="147"/>
      <c r="G125" s="147"/>
      <c r="H125" s="147"/>
      <c r="I125" s="147"/>
      <c r="J125" s="148">
        <f>J330</f>
        <v>0</v>
      </c>
      <c r="K125" s="144"/>
      <c r="L125" s="145"/>
      <c r="M125" s="144"/>
      <c r="N125" s="144"/>
      <c r="O125" s="144"/>
      <c r="P125" s="144"/>
      <c r="Q125" s="144"/>
      <c r="R125" s="144"/>
      <c r="S125" s="144"/>
      <c r="T125" s="144"/>
      <c r="U125" s="144"/>
      <c r="V125" s="144"/>
      <c r="W125" s="144"/>
      <c r="X125" s="144"/>
      <c r="Y125" s="144"/>
    </row>
    <row r="126" spans="1:25" s="27" customFormat="1" ht="21.75" customHeight="1">
      <c r="A126" s="115"/>
      <c r="B126" s="44"/>
      <c r="C126" s="115"/>
      <c r="D126" s="115"/>
      <c r="E126" s="115"/>
      <c r="F126" s="115"/>
      <c r="G126" s="115"/>
      <c r="H126" s="115"/>
      <c r="I126" s="115"/>
      <c r="J126" s="115"/>
      <c r="K126" s="115"/>
      <c r="L126" s="44"/>
      <c r="M126" s="115"/>
      <c r="N126" s="115"/>
      <c r="O126" s="115"/>
      <c r="P126" s="115"/>
      <c r="Q126" s="115"/>
      <c r="R126" s="115"/>
      <c r="S126" s="115"/>
      <c r="T126" s="115"/>
      <c r="U126" s="115"/>
      <c r="V126" s="115"/>
      <c r="W126" s="115"/>
      <c r="X126" s="115"/>
      <c r="Y126" s="115"/>
    </row>
    <row r="127" spans="1:25" s="27" customFormat="1" ht="6.95" customHeight="1">
      <c r="A127" s="115"/>
      <c r="B127" s="58"/>
      <c r="C127" s="59"/>
      <c r="D127" s="59"/>
      <c r="E127" s="59"/>
      <c r="F127" s="59"/>
      <c r="G127" s="59"/>
      <c r="H127" s="59"/>
      <c r="I127" s="59"/>
      <c r="J127" s="59"/>
      <c r="K127" s="59"/>
      <c r="L127" s="44"/>
      <c r="M127" s="115"/>
      <c r="N127" s="115"/>
      <c r="O127" s="115"/>
      <c r="P127" s="115"/>
      <c r="Q127" s="115"/>
      <c r="R127" s="115"/>
      <c r="S127" s="115"/>
      <c r="T127" s="115"/>
      <c r="U127" s="115"/>
      <c r="V127" s="115"/>
      <c r="W127" s="115"/>
      <c r="X127" s="115"/>
      <c r="Y127" s="115"/>
    </row>
    <row r="128" spans="1: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s="27" customFormat="1" ht="6.95" customHeight="1">
      <c r="A131" s="115"/>
      <c r="B131" s="60"/>
      <c r="C131" s="61"/>
      <c r="D131" s="61"/>
      <c r="E131" s="61"/>
      <c r="F131" s="61"/>
      <c r="G131" s="61"/>
      <c r="H131" s="61"/>
      <c r="I131" s="61"/>
      <c r="J131" s="61"/>
      <c r="K131" s="61"/>
      <c r="L131" s="44"/>
      <c r="M131" s="115"/>
      <c r="N131" s="115"/>
      <c r="O131" s="115"/>
      <c r="P131" s="115"/>
      <c r="Q131" s="115"/>
      <c r="R131" s="115"/>
      <c r="S131" s="115"/>
      <c r="T131" s="115"/>
      <c r="U131" s="115"/>
      <c r="V131" s="115"/>
      <c r="W131" s="115"/>
      <c r="X131" s="115"/>
      <c r="Y131" s="115"/>
    </row>
    <row r="132" spans="1:25" s="27" customFormat="1" ht="24.95" customHeight="1">
      <c r="A132" s="115"/>
      <c r="B132" s="44"/>
      <c r="C132" s="34" t="s">
        <v>108</v>
      </c>
      <c r="D132" s="115"/>
      <c r="E132" s="115"/>
      <c r="F132" s="115"/>
      <c r="G132" s="115"/>
      <c r="H132" s="115"/>
      <c r="I132" s="115"/>
      <c r="J132" s="115"/>
      <c r="K132" s="115"/>
      <c r="L132" s="44"/>
      <c r="M132" s="115"/>
      <c r="N132" s="115"/>
      <c r="O132" s="115"/>
      <c r="P132" s="115"/>
      <c r="Q132" s="115"/>
      <c r="R132" s="115"/>
      <c r="S132" s="115"/>
      <c r="T132" s="115"/>
      <c r="U132" s="115"/>
      <c r="V132" s="115"/>
      <c r="W132" s="115"/>
      <c r="X132" s="115"/>
      <c r="Y132" s="115"/>
    </row>
    <row r="133" spans="1:25" s="27" customFormat="1" ht="6.95" customHeight="1">
      <c r="A133" s="115"/>
      <c r="B133" s="44"/>
      <c r="C133" s="115"/>
      <c r="D133" s="115"/>
      <c r="E133" s="115"/>
      <c r="F133" s="115"/>
      <c r="G133" s="115"/>
      <c r="H133" s="115"/>
      <c r="I133" s="115"/>
      <c r="J133" s="115"/>
      <c r="K133" s="115"/>
      <c r="L133" s="44"/>
      <c r="M133" s="115"/>
      <c r="N133" s="115"/>
      <c r="O133" s="115"/>
      <c r="P133" s="115"/>
      <c r="Q133" s="115"/>
      <c r="R133" s="115"/>
      <c r="S133" s="115"/>
      <c r="T133" s="115"/>
      <c r="U133" s="115"/>
      <c r="V133" s="115"/>
      <c r="W133" s="115"/>
      <c r="X133" s="115"/>
      <c r="Y133" s="115"/>
    </row>
    <row r="134" spans="1:25" s="27" customFormat="1" ht="12" customHeight="1">
      <c r="A134" s="115"/>
      <c r="B134" s="44"/>
      <c r="C134" s="114" t="s">
        <v>13</v>
      </c>
      <c r="D134" s="115"/>
      <c r="E134" s="115"/>
      <c r="F134" s="115"/>
      <c r="G134" s="115"/>
      <c r="H134" s="115"/>
      <c r="I134" s="115"/>
      <c r="J134" s="115"/>
      <c r="K134" s="115"/>
      <c r="L134" s="44"/>
      <c r="M134" s="115"/>
      <c r="N134" s="115"/>
      <c r="O134" s="115"/>
      <c r="P134" s="115"/>
      <c r="Q134" s="115"/>
      <c r="R134" s="115"/>
      <c r="S134" s="115"/>
      <c r="T134" s="115"/>
      <c r="U134" s="115"/>
      <c r="V134" s="115"/>
      <c r="W134" s="115"/>
      <c r="X134" s="115"/>
      <c r="Y134" s="115"/>
    </row>
    <row r="135" spans="1:25" s="27" customFormat="1" ht="16.5" customHeight="1">
      <c r="A135" s="115"/>
      <c r="B135" s="44"/>
      <c r="C135" s="115"/>
      <c r="D135" s="115"/>
      <c r="E135" s="412" t="str">
        <f>E7</f>
        <v>Modernizace rezervační kanceláře LDA</v>
      </c>
      <c r="F135" s="413"/>
      <c r="G135" s="413"/>
      <c r="H135" s="413"/>
      <c r="I135" s="115"/>
      <c r="J135" s="115"/>
      <c r="K135" s="115"/>
      <c r="L135" s="44"/>
      <c r="M135" s="115"/>
      <c r="N135" s="115"/>
      <c r="O135" s="115"/>
      <c r="P135" s="115"/>
      <c r="Q135" s="115"/>
      <c r="R135" s="115"/>
      <c r="S135" s="115"/>
      <c r="T135" s="115"/>
      <c r="U135" s="115"/>
      <c r="V135" s="115"/>
      <c r="W135" s="115"/>
      <c r="X135" s="115"/>
      <c r="Y135" s="115"/>
    </row>
    <row r="136" spans="1:25" s="27" customFormat="1" ht="12" customHeight="1">
      <c r="A136" s="115"/>
      <c r="B136" s="44"/>
      <c r="C136" s="114" t="s">
        <v>82</v>
      </c>
      <c r="D136" s="115"/>
      <c r="E136" s="115"/>
      <c r="F136" s="115"/>
      <c r="G136" s="115"/>
      <c r="H136" s="115"/>
      <c r="I136" s="115"/>
      <c r="J136" s="115"/>
      <c r="K136" s="115"/>
      <c r="L136" s="44"/>
      <c r="M136" s="115"/>
      <c r="N136" s="115"/>
      <c r="O136" s="115"/>
      <c r="P136" s="115"/>
      <c r="Q136" s="115"/>
      <c r="R136" s="115"/>
      <c r="S136" s="115"/>
      <c r="T136" s="115"/>
      <c r="U136" s="115"/>
      <c r="V136" s="115"/>
      <c r="W136" s="115"/>
      <c r="X136" s="115"/>
      <c r="Y136" s="115"/>
    </row>
    <row r="137" spans="1:25" s="27" customFormat="1" ht="16.5" customHeight="1">
      <c r="A137" s="115"/>
      <c r="B137" s="44"/>
      <c r="C137" s="115"/>
      <c r="D137" s="115"/>
      <c r="E137" s="388" t="str">
        <f>E9</f>
        <v>SO 02 - Rezervační a přijímací kancelář</v>
      </c>
      <c r="F137" s="411"/>
      <c r="G137" s="411"/>
      <c r="H137" s="411"/>
      <c r="I137" s="115"/>
      <c r="J137" s="115"/>
      <c r="K137" s="115"/>
      <c r="L137" s="44"/>
      <c r="M137" s="115"/>
      <c r="N137" s="115"/>
      <c r="O137" s="115"/>
      <c r="P137" s="115"/>
      <c r="Q137" s="115"/>
      <c r="R137" s="115"/>
      <c r="S137" s="115"/>
      <c r="T137" s="115"/>
      <c r="U137" s="115"/>
      <c r="V137" s="115"/>
      <c r="W137" s="115"/>
      <c r="X137" s="115"/>
      <c r="Y137" s="115"/>
    </row>
    <row r="138" spans="1:25" s="27" customFormat="1" ht="6.95" customHeight="1">
      <c r="A138" s="115"/>
      <c r="B138" s="44"/>
      <c r="C138" s="115"/>
      <c r="D138" s="115"/>
      <c r="E138" s="115"/>
      <c r="F138" s="115"/>
      <c r="G138" s="115"/>
      <c r="H138" s="115"/>
      <c r="I138" s="115"/>
      <c r="J138" s="115"/>
      <c r="K138" s="115"/>
      <c r="L138" s="44"/>
      <c r="M138" s="115"/>
      <c r="N138" s="115"/>
      <c r="O138" s="115"/>
      <c r="P138" s="115"/>
      <c r="Q138" s="115"/>
      <c r="R138" s="115"/>
      <c r="S138" s="115"/>
      <c r="T138" s="115"/>
      <c r="U138" s="115"/>
      <c r="V138" s="115"/>
      <c r="W138" s="115"/>
      <c r="X138" s="115"/>
      <c r="Y138" s="115"/>
    </row>
    <row r="139" spans="1:25" s="27" customFormat="1" ht="12" customHeight="1">
      <c r="A139" s="115"/>
      <c r="B139" s="44"/>
      <c r="C139" s="114" t="s">
        <v>16</v>
      </c>
      <c r="D139" s="115"/>
      <c r="E139" s="115"/>
      <c r="F139" s="40" t="str">
        <f>F12</f>
        <v>Třeboň</v>
      </c>
      <c r="G139" s="115"/>
      <c r="H139" s="115"/>
      <c r="I139" s="114" t="s">
        <v>18</v>
      </c>
      <c r="J139" s="134" t="str">
        <f>IF(J12="","",J12)</f>
        <v/>
      </c>
      <c r="K139" s="115"/>
      <c r="L139" s="44"/>
      <c r="M139" s="115"/>
      <c r="N139" s="115"/>
      <c r="O139" s="115"/>
      <c r="P139" s="115"/>
      <c r="Q139" s="115"/>
      <c r="R139" s="115"/>
      <c r="S139" s="115"/>
      <c r="T139" s="115"/>
      <c r="U139" s="115"/>
      <c r="V139" s="115"/>
      <c r="W139" s="115"/>
      <c r="X139" s="115"/>
      <c r="Y139" s="115"/>
    </row>
    <row r="140" spans="1:25" s="27" customFormat="1" ht="6.95" customHeight="1">
      <c r="A140" s="115"/>
      <c r="B140" s="44"/>
      <c r="C140" s="115"/>
      <c r="D140" s="115"/>
      <c r="E140" s="115"/>
      <c r="F140" s="115"/>
      <c r="G140" s="115"/>
      <c r="H140" s="115"/>
      <c r="I140" s="115"/>
      <c r="J140" s="115"/>
      <c r="K140" s="115"/>
      <c r="L140" s="44"/>
      <c r="M140" s="115"/>
      <c r="N140" s="115"/>
      <c r="O140" s="115"/>
      <c r="P140" s="115"/>
      <c r="Q140" s="115"/>
      <c r="R140" s="115"/>
      <c r="S140" s="115"/>
      <c r="T140" s="115"/>
      <c r="U140" s="115"/>
      <c r="V140" s="115"/>
      <c r="W140" s="115"/>
      <c r="X140" s="115"/>
      <c r="Y140" s="115"/>
    </row>
    <row r="141" spans="1:25" s="27" customFormat="1" ht="25.7" customHeight="1">
      <c r="A141" s="115"/>
      <c r="B141" s="44"/>
      <c r="C141" s="114" t="s">
        <v>19</v>
      </c>
      <c r="D141" s="115"/>
      <c r="E141" s="115"/>
      <c r="F141" s="40" t="str">
        <f>E15</f>
        <v>Slatinné lázně Třeboň s.r.o., Lázeňská 1001, 379 01 Třeboň</v>
      </c>
      <c r="G141" s="115"/>
      <c r="H141" s="115"/>
      <c r="I141" s="114" t="s">
        <v>24</v>
      </c>
      <c r="J141" s="135">
        <f>E21</f>
        <v>0</v>
      </c>
      <c r="K141" s="115"/>
      <c r="L141" s="44"/>
      <c r="M141" s="115"/>
      <c r="N141" s="115"/>
      <c r="O141" s="115"/>
      <c r="P141" s="115"/>
      <c r="Q141" s="115"/>
      <c r="R141" s="115"/>
      <c r="S141" s="115"/>
      <c r="T141" s="115"/>
      <c r="U141" s="115"/>
      <c r="V141" s="115"/>
      <c r="W141" s="115"/>
      <c r="X141" s="115"/>
      <c r="Y141" s="115"/>
    </row>
    <row r="142" spans="1:25" s="27" customFormat="1" ht="25.7" customHeight="1">
      <c r="A142" s="115"/>
      <c r="B142" s="44"/>
      <c r="C142" s="114" t="s">
        <v>1221</v>
      </c>
      <c r="D142" s="115"/>
      <c r="E142" s="115"/>
      <c r="F142" s="40" t="str">
        <f>IF(E18="","",E18)</f>
        <v/>
      </c>
      <c r="G142" s="115"/>
      <c r="H142" s="115"/>
      <c r="I142" s="114" t="s">
        <v>26</v>
      </c>
      <c r="J142" s="135">
        <f>E24</f>
        <v>0</v>
      </c>
      <c r="K142" s="115"/>
      <c r="L142" s="44"/>
      <c r="M142" s="115"/>
      <c r="N142" s="115"/>
      <c r="O142" s="115"/>
      <c r="P142" s="115"/>
      <c r="Q142" s="115"/>
      <c r="R142" s="115"/>
      <c r="S142" s="115"/>
      <c r="T142" s="115"/>
      <c r="U142" s="115"/>
      <c r="V142" s="115"/>
      <c r="W142" s="115"/>
      <c r="X142" s="115"/>
      <c r="Y142" s="115"/>
    </row>
    <row r="143" spans="1:25" s="27" customFormat="1" ht="10.35" customHeight="1">
      <c r="A143" s="115"/>
      <c r="B143" s="44"/>
      <c r="C143" s="115"/>
      <c r="D143" s="115"/>
      <c r="E143" s="115"/>
      <c r="F143" s="115"/>
      <c r="G143" s="115"/>
      <c r="H143" s="115"/>
      <c r="I143" s="115"/>
      <c r="J143" s="115"/>
      <c r="K143" s="115"/>
      <c r="L143" s="44"/>
      <c r="M143" s="115"/>
      <c r="N143" s="115"/>
      <c r="O143" s="115"/>
      <c r="P143" s="115"/>
      <c r="Q143" s="115"/>
      <c r="R143" s="115"/>
      <c r="S143" s="115"/>
      <c r="T143" s="115"/>
      <c r="U143" s="115"/>
      <c r="V143" s="115"/>
      <c r="W143" s="115"/>
      <c r="X143" s="115"/>
      <c r="Y143" s="115"/>
    </row>
    <row r="144" spans="1:25" s="106" customFormat="1" ht="29.25" customHeight="1">
      <c r="A144" s="149"/>
      <c r="B144" s="150"/>
      <c r="C144" s="151" t="s">
        <v>109</v>
      </c>
      <c r="D144" s="152" t="s">
        <v>52</v>
      </c>
      <c r="E144" s="152" t="s">
        <v>48</v>
      </c>
      <c r="F144" s="152" t="s">
        <v>49</v>
      </c>
      <c r="G144" s="152" t="s">
        <v>110</v>
      </c>
      <c r="H144" s="152" t="s">
        <v>111</v>
      </c>
      <c r="I144" s="152" t="s">
        <v>112</v>
      </c>
      <c r="J144" s="153" t="s">
        <v>86</v>
      </c>
      <c r="K144" s="154" t="s">
        <v>113</v>
      </c>
      <c r="L144" s="150"/>
      <c r="M144" s="73" t="s">
        <v>1</v>
      </c>
      <c r="N144" s="74" t="s">
        <v>32</v>
      </c>
      <c r="O144" s="74" t="s">
        <v>114</v>
      </c>
      <c r="P144" s="74" t="s">
        <v>115</v>
      </c>
      <c r="Q144" s="74" t="s">
        <v>116</v>
      </c>
      <c r="R144" s="74" t="s">
        <v>117</v>
      </c>
      <c r="S144" s="74" t="s">
        <v>118</v>
      </c>
      <c r="T144" s="75" t="s">
        <v>119</v>
      </c>
      <c r="U144" s="149"/>
      <c r="V144" s="149"/>
      <c r="W144" s="149"/>
      <c r="X144" s="149"/>
      <c r="Y144" s="149"/>
    </row>
    <row r="145" spans="1:65" s="27" customFormat="1" ht="22.9" customHeight="1">
      <c r="A145" s="115"/>
      <c r="B145" s="44"/>
      <c r="C145" s="79" t="s">
        <v>120</v>
      </c>
      <c r="D145" s="115"/>
      <c r="E145" s="115"/>
      <c r="F145" s="115"/>
      <c r="G145" s="115"/>
      <c r="H145" s="115"/>
      <c r="I145" s="115"/>
      <c r="J145" s="155">
        <f>BK145</f>
        <v>0</v>
      </c>
      <c r="K145" s="115"/>
      <c r="L145" s="44"/>
      <c r="M145" s="76"/>
      <c r="N145" s="68"/>
      <c r="O145" s="68"/>
      <c r="P145" s="156">
        <f>P146+P168+P327</f>
        <v>0</v>
      </c>
      <c r="Q145" s="68"/>
      <c r="R145" s="156">
        <f>R146+R168+R327</f>
        <v>9.9558542200000009</v>
      </c>
      <c r="S145" s="68"/>
      <c r="T145" s="157">
        <f>T146+T168+T327</f>
        <v>16.910244760000001</v>
      </c>
      <c r="U145" s="115"/>
      <c r="V145" s="115"/>
      <c r="W145" s="115"/>
      <c r="X145" s="115"/>
      <c r="Y145" s="115"/>
      <c r="AT145" s="26" t="s">
        <v>66</v>
      </c>
      <c r="AU145" s="26" t="s">
        <v>88</v>
      </c>
      <c r="BK145" s="107">
        <f>BK146+BK168+BK327</f>
        <v>0</v>
      </c>
    </row>
    <row r="146" spans="1:65" s="2" customFormat="1" ht="25.9" customHeight="1">
      <c r="A146" s="158"/>
      <c r="B146" s="159"/>
      <c r="C146" s="158"/>
      <c r="D146" s="160" t="s">
        <v>66</v>
      </c>
      <c r="E146" s="161" t="s">
        <v>121</v>
      </c>
      <c r="F146" s="161" t="s">
        <v>122</v>
      </c>
      <c r="G146" s="158"/>
      <c r="H146" s="158"/>
      <c r="I146" s="158"/>
      <c r="J146" s="162">
        <f>BK146</f>
        <v>0</v>
      </c>
      <c r="K146" s="158"/>
      <c r="L146" s="159"/>
      <c r="M146" s="163"/>
      <c r="N146" s="158"/>
      <c r="O146" s="158"/>
      <c r="P146" s="164">
        <f>P147+P149+P152+P155+P161+P166</f>
        <v>0</v>
      </c>
      <c r="Q146" s="158"/>
      <c r="R146" s="164">
        <f>R147+R149+R152+R155+R161+R166</f>
        <v>3.4456618400000001</v>
      </c>
      <c r="S146" s="158"/>
      <c r="T146" s="165">
        <f>T147+T149+T152+T155+T161+T166</f>
        <v>14.75504126</v>
      </c>
      <c r="U146" s="158"/>
      <c r="V146" s="158"/>
      <c r="W146" s="158"/>
      <c r="X146" s="158"/>
      <c r="Y146" s="158"/>
      <c r="AR146" s="108" t="s">
        <v>75</v>
      </c>
      <c r="AT146" s="109" t="s">
        <v>66</v>
      </c>
      <c r="AU146" s="109" t="s">
        <v>67</v>
      </c>
      <c r="AY146" s="108" t="s">
        <v>123</v>
      </c>
      <c r="BK146" s="110">
        <f>BK147+BK149+BK152+BK155+BK161+BK166</f>
        <v>0</v>
      </c>
    </row>
    <row r="147" spans="1:65" s="2" customFormat="1" ht="22.9" customHeight="1">
      <c r="A147" s="158"/>
      <c r="B147" s="159"/>
      <c r="C147" s="158"/>
      <c r="D147" s="160" t="s">
        <v>66</v>
      </c>
      <c r="E147" s="166" t="s">
        <v>124</v>
      </c>
      <c r="F147" s="166" t="s">
        <v>125</v>
      </c>
      <c r="G147" s="158"/>
      <c r="H147" s="158"/>
      <c r="I147" s="158"/>
      <c r="J147" s="167">
        <f>BK147</f>
        <v>0</v>
      </c>
      <c r="K147" s="158"/>
      <c r="L147" s="159"/>
      <c r="M147" s="163"/>
      <c r="N147" s="158"/>
      <c r="O147" s="158"/>
      <c r="P147" s="164">
        <f>P148</f>
        <v>0</v>
      </c>
      <c r="Q147" s="158"/>
      <c r="R147" s="164">
        <f>R148</f>
        <v>0.31684000000000001</v>
      </c>
      <c r="S147" s="158"/>
      <c r="T147" s="165">
        <f>T148</f>
        <v>0</v>
      </c>
      <c r="U147" s="158"/>
      <c r="V147" s="158"/>
      <c r="W147" s="158"/>
      <c r="X147" s="158"/>
      <c r="Y147" s="158"/>
      <c r="AR147" s="108" t="s">
        <v>75</v>
      </c>
      <c r="AT147" s="109" t="s">
        <v>66</v>
      </c>
      <c r="AU147" s="109" t="s">
        <v>75</v>
      </c>
      <c r="AY147" s="108" t="s">
        <v>123</v>
      </c>
      <c r="BK147" s="110">
        <f>BK148</f>
        <v>0</v>
      </c>
    </row>
    <row r="148" spans="1:65" s="27" customFormat="1" ht="24.2" customHeight="1">
      <c r="A148" s="115"/>
      <c r="B148" s="44"/>
      <c r="C148" s="184" t="s">
        <v>75</v>
      </c>
      <c r="D148" s="184" t="s">
        <v>126</v>
      </c>
      <c r="E148" s="185" t="s">
        <v>132</v>
      </c>
      <c r="F148" s="186" t="s">
        <v>133</v>
      </c>
      <c r="G148" s="187" t="s">
        <v>134</v>
      </c>
      <c r="H148" s="188">
        <v>4</v>
      </c>
      <c r="I148" s="3">
        <v>0</v>
      </c>
      <c r="J148" s="168">
        <f>ROUND(I148*H148,2)</f>
        <v>0</v>
      </c>
      <c r="K148" s="169"/>
      <c r="L148" s="44"/>
      <c r="M148" s="170" t="s">
        <v>1</v>
      </c>
      <c r="N148" s="171" t="s">
        <v>33</v>
      </c>
      <c r="O148" s="115"/>
      <c r="P148" s="172">
        <f>O148*H148</f>
        <v>0</v>
      </c>
      <c r="Q148" s="172">
        <v>7.9210000000000003E-2</v>
      </c>
      <c r="R148" s="172">
        <f>Q148*H148</f>
        <v>0.31684000000000001</v>
      </c>
      <c r="S148" s="172">
        <v>0</v>
      </c>
      <c r="T148" s="173">
        <f>S148*H148</f>
        <v>0</v>
      </c>
      <c r="U148" s="115"/>
      <c r="V148" s="115"/>
      <c r="W148" s="115"/>
      <c r="X148" s="115"/>
      <c r="Y148" s="115"/>
      <c r="AR148" s="111" t="s">
        <v>130</v>
      </c>
      <c r="AT148" s="111" t="s">
        <v>126</v>
      </c>
      <c r="AU148" s="111" t="s">
        <v>77</v>
      </c>
      <c r="AY148" s="26" t="s">
        <v>123</v>
      </c>
      <c r="BE148" s="112">
        <f>IF(N148="základní",J148,0)</f>
        <v>0</v>
      </c>
      <c r="BF148" s="112">
        <f>IF(N148="snížená",J148,0)</f>
        <v>0</v>
      </c>
      <c r="BG148" s="112">
        <f>IF(N148="zákl. přenesená",J148,0)</f>
        <v>0</v>
      </c>
      <c r="BH148" s="112">
        <f>IF(N148="sníž. přenesená",J148,0)</f>
        <v>0</v>
      </c>
      <c r="BI148" s="112">
        <f>IF(N148="nulová",J148,0)</f>
        <v>0</v>
      </c>
      <c r="BJ148" s="26" t="s">
        <v>75</v>
      </c>
      <c r="BK148" s="112">
        <f>ROUND(I148*H148,2)</f>
        <v>0</v>
      </c>
      <c r="BL148" s="26" t="s">
        <v>130</v>
      </c>
      <c r="BM148" s="111" t="s">
        <v>456</v>
      </c>
    </row>
    <row r="149" spans="1:65" s="2" customFormat="1" ht="22.9" customHeight="1">
      <c r="A149" s="158"/>
      <c r="B149" s="159"/>
      <c r="C149" s="158"/>
      <c r="D149" s="160" t="s">
        <v>66</v>
      </c>
      <c r="E149" s="166" t="s">
        <v>130</v>
      </c>
      <c r="F149" s="166" t="s">
        <v>457</v>
      </c>
      <c r="G149" s="158"/>
      <c r="H149" s="158"/>
      <c r="I149" s="158"/>
      <c r="J149" s="167">
        <f>BK149</f>
        <v>0</v>
      </c>
      <c r="K149" s="158"/>
      <c r="L149" s="159"/>
      <c r="M149" s="163"/>
      <c r="N149" s="158"/>
      <c r="O149" s="158"/>
      <c r="P149" s="164">
        <f>SUM(P150:P151)</f>
        <v>0</v>
      </c>
      <c r="Q149" s="158"/>
      <c r="R149" s="164">
        <f>SUM(R150:R151)</f>
        <v>0.16586999999999999</v>
      </c>
      <c r="S149" s="158"/>
      <c r="T149" s="165">
        <f>SUM(T150:T151)</f>
        <v>0</v>
      </c>
      <c r="U149" s="158"/>
      <c r="V149" s="158"/>
      <c r="W149" s="158"/>
      <c r="X149" s="158"/>
      <c r="Y149" s="158"/>
      <c r="AR149" s="108" t="s">
        <v>75</v>
      </c>
      <c r="AT149" s="109" t="s">
        <v>66</v>
      </c>
      <c r="AU149" s="109" t="s">
        <v>75</v>
      </c>
      <c r="AY149" s="108" t="s">
        <v>123</v>
      </c>
      <c r="BK149" s="110">
        <f>SUM(BK150:BK151)</f>
        <v>0</v>
      </c>
    </row>
    <row r="150" spans="1:65" s="27" customFormat="1" ht="24.2" customHeight="1">
      <c r="A150" s="115"/>
      <c r="B150" s="44"/>
      <c r="C150" s="184" t="s">
        <v>77</v>
      </c>
      <c r="D150" s="184" t="s">
        <v>126</v>
      </c>
      <c r="E150" s="185" t="s">
        <v>458</v>
      </c>
      <c r="F150" s="186" t="s">
        <v>459</v>
      </c>
      <c r="G150" s="187" t="s">
        <v>129</v>
      </c>
      <c r="H150" s="188">
        <v>3</v>
      </c>
      <c r="I150" s="3">
        <v>0</v>
      </c>
      <c r="J150" s="168">
        <f>ROUND(I150*H150,2)</f>
        <v>0</v>
      </c>
      <c r="K150" s="169"/>
      <c r="L150" s="44"/>
      <c r="M150" s="170" t="s">
        <v>1</v>
      </c>
      <c r="N150" s="171" t="s">
        <v>33</v>
      </c>
      <c r="O150" s="115"/>
      <c r="P150" s="172">
        <f>O150*H150</f>
        <v>0</v>
      </c>
      <c r="Q150" s="172">
        <v>2.2899999999999999E-3</v>
      </c>
      <c r="R150" s="172">
        <f>Q150*H150</f>
        <v>6.8699999999999994E-3</v>
      </c>
      <c r="S150" s="172">
        <v>0</v>
      </c>
      <c r="T150" s="173">
        <f>S150*H150</f>
        <v>0</v>
      </c>
      <c r="U150" s="115"/>
      <c r="V150" s="115"/>
      <c r="W150" s="115"/>
      <c r="X150" s="115"/>
      <c r="Y150" s="115"/>
      <c r="AR150" s="111" t="s">
        <v>130</v>
      </c>
      <c r="AT150" s="111" t="s">
        <v>126</v>
      </c>
      <c r="AU150" s="111" t="s">
        <v>77</v>
      </c>
      <c r="AY150" s="26" t="s">
        <v>123</v>
      </c>
      <c r="BE150" s="112">
        <f>IF(N150="základní",J150,0)</f>
        <v>0</v>
      </c>
      <c r="BF150" s="112">
        <f>IF(N150="snížená",J150,0)</f>
        <v>0</v>
      </c>
      <c r="BG150" s="112">
        <f>IF(N150="zákl. přenesená",J150,0)</f>
        <v>0</v>
      </c>
      <c r="BH150" s="112">
        <f>IF(N150="sníž. přenesená",J150,0)</f>
        <v>0</v>
      </c>
      <c r="BI150" s="112">
        <f>IF(N150="nulová",J150,0)</f>
        <v>0</v>
      </c>
      <c r="BJ150" s="26" t="s">
        <v>75</v>
      </c>
      <c r="BK150" s="112">
        <f>ROUND(I150*H150,2)</f>
        <v>0</v>
      </c>
      <c r="BL150" s="26" t="s">
        <v>130</v>
      </c>
      <c r="BM150" s="111" t="s">
        <v>460</v>
      </c>
    </row>
    <row r="151" spans="1:65" s="27" customFormat="1" ht="16.5" customHeight="1">
      <c r="A151" s="115"/>
      <c r="B151" s="44"/>
      <c r="C151" s="189" t="s">
        <v>124</v>
      </c>
      <c r="D151" s="189" t="s">
        <v>177</v>
      </c>
      <c r="E151" s="190" t="s">
        <v>461</v>
      </c>
      <c r="F151" s="191" t="s">
        <v>462</v>
      </c>
      <c r="G151" s="192" t="s">
        <v>129</v>
      </c>
      <c r="H151" s="193">
        <v>3</v>
      </c>
      <c r="I151" s="4">
        <v>0</v>
      </c>
      <c r="J151" s="174">
        <f>ROUND(I151*H151,2)</f>
        <v>0</v>
      </c>
      <c r="K151" s="175"/>
      <c r="L151" s="176"/>
      <c r="M151" s="177" t="s">
        <v>1</v>
      </c>
      <c r="N151" s="178" t="s">
        <v>33</v>
      </c>
      <c r="O151" s="115"/>
      <c r="P151" s="172">
        <f>O151*H151</f>
        <v>0</v>
      </c>
      <c r="Q151" s="172">
        <v>5.2999999999999999E-2</v>
      </c>
      <c r="R151" s="172">
        <f>Q151*H151</f>
        <v>0.159</v>
      </c>
      <c r="S151" s="172">
        <v>0</v>
      </c>
      <c r="T151" s="173">
        <f>S151*H151</f>
        <v>0</v>
      </c>
      <c r="U151" s="115"/>
      <c r="V151" s="115"/>
      <c r="W151" s="115"/>
      <c r="X151" s="115"/>
      <c r="Y151" s="115"/>
      <c r="AR151" s="111" t="s">
        <v>156</v>
      </c>
      <c r="AT151" s="111" t="s">
        <v>177</v>
      </c>
      <c r="AU151" s="111" t="s">
        <v>77</v>
      </c>
      <c r="AY151" s="26" t="s">
        <v>123</v>
      </c>
      <c r="BE151" s="112">
        <f>IF(N151="základní",J151,0)</f>
        <v>0</v>
      </c>
      <c r="BF151" s="112">
        <f>IF(N151="snížená",J151,0)</f>
        <v>0</v>
      </c>
      <c r="BG151" s="112">
        <f>IF(N151="zákl. přenesená",J151,0)</f>
        <v>0</v>
      </c>
      <c r="BH151" s="112">
        <f>IF(N151="sníž. přenesená",J151,0)</f>
        <v>0</v>
      </c>
      <c r="BI151" s="112">
        <f>IF(N151="nulová",J151,0)</f>
        <v>0</v>
      </c>
      <c r="BJ151" s="26" t="s">
        <v>75</v>
      </c>
      <c r="BK151" s="112">
        <f>ROUND(I151*H151,2)</f>
        <v>0</v>
      </c>
      <c r="BL151" s="26" t="s">
        <v>130</v>
      </c>
      <c r="BM151" s="111" t="s">
        <v>463</v>
      </c>
    </row>
    <row r="152" spans="1:65" s="2" customFormat="1" ht="22.9" customHeight="1">
      <c r="A152" s="158"/>
      <c r="B152" s="159"/>
      <c r="C152" s="158"/>
      <c r="D152" s="160" t="s">
        <v>66</v>
      </c>
      <c r="E152" s="166" t="s">
        <v>140</v>
      </c>
      <c r="F152" s="166" t="s">
        <v>141</v>
      </c>
      <c r="G152" s="158"/>
      <c r="H152" s="158"/>
      <c r="I152" s="158"/>
      <c r="J152" s="167">
        <f>BK152</f>
        <v>0</v>
      </c>
      <c r="K152" s="158"/>
      <c r="L152" s="159"/>
      <c r="M152" s="163"/>
      <c r="N152" s="158"/>
      <c r="O152" s="158"/>
      <c r="P152" s="164">
        <f>SUM(P153:P154)</f>
        <v>0</v>
      </c>
      <c r="Q152" s="158"/>
      <c r="R152" s="164">
        <f>SUM(R153:R154)</f>
        <v>2.95541184</v>
      </c>
      <c r="S152" s="158"/>
      <c r="T152" s="165">
        <f>SUM(T153:T154)</f>
        <v>1.9212600000000002E-3</v>
      </c>
      <c r="U152" s="158"/>
      <c r="V152" s="158"/>
      <c r="W152" s="158"/>
      <c r="X152" s="158"/>
      <c r="Y152" s="158"/>
      <c r="AR152" s="108" t="s">
        <v>75</v>
      </c>
      <c r="AT152" s="109" t="s">
        <v>66</v>
      </c>
      <c r="AU152" s="109" t="s">
        <v>75</v>
      </c>
      <c r="AY152" s="108" t="s">
        <v>123</v>
      </c>
      <c r="BK152" s="110">
        <f>SUM(BK153:BK154)</f>
        <v>0</v>
      </c>
    </row>
    <row r="153" spans="1:65" s="27" customFormat="1" ht="44.25" customHeight="1">
      <c r="A153" s="115"/>
      <c r="B153" s="44"/>
      <c r="C153" s="184" t="s">
        <v>130</v>
      </c>
      <c r="D153" s="184" t="s">
        <v>126</v>
      </c>
      <c r="E153" s="185" t="s">
        <v>464</v>
      </c>
      <c r="F153" s="186" t="s">
        <v>465</v>
      </c>
      <c r="G153" s="187" t="s">
        <v>134</v>
      </c>
      <c r="H153" s="188">
        <v>141.85</v>
      </c>
      <c r="I153" s="3">
        <v>0</v>
      </c>
      <c r="J153" s="168">
        <f>ROUND(I153*H153,2)</f>
        <v>0</v>
      </c>
      <c r="K153" s="169"/>
      <c r="L153" s="44"/>
      <c r="M153" s="170" t="s">
        <v>1</v>
      </c>
      <c r="N153" s="171" t="s">
        <v>33</v>
      </c>
      <c r="O153" s="115"/>
      <c r="P153" s="172">
        <f>O153*H153</f>
        <v>0</v>
      </c>
      <c r="Q153" s="172">
        <v>2.06E-2</v>
      </c>
      <c r="R153" s="172">
        <f>Q153*H153</f>
        <v>2.92211</v>
      </c>
      <c r="S153" s="172">
        <v>0</v>
      </c>
      <c r="T153" s="173">
        <f>S153*H153</f>
        <v>0</v>
      </c>
      <c r="U153" s="115"/>
      <c r="V153" s="115"/>
      <c r="W153" s="115"/>
      <c r="X153" s="115"/>
      <c r="Y153" s="115"/>
      <c r="AR153" s="111" t="s">
        <v>130</v>
      </c>
      <c r="AT153" s="111" t="s">
        <v>126</v>
      </c>
      <c r="AU153" s="111" t="s">
        <v>77</v>
      </c>
      <c r="AY153" s="26" t="s">
        <v>123</v>
      </c>
      <c r="BE153" s="112">
        <f>IF(N153="základní",J153,0)</f>
        <v>0</v>
      </c>
      <c r="BF153" s="112">
        <f>IF(N153="snížená",J153,0)</f>
        <v>0</v>
      </c>
      <c r="BG153" s="112">
        <f>IF(N153="zákl. přenesená",J153,0)</f>
        <v>0</v>
      </c>
      <c r="BH153" s="112">
        <f>IF(N153="sníž. přenesená",J153,0)</f>
        <v>0</v>
      </c>
      <c r="BI153" s="112">
        <f>IF(N153="nulová",J153,0)</f>
        <v>0</v>
      </c>
      <c r="BJ153" s="26" t="s">
        <v>75</v>
      </c>
      <c r="BK153" s="112">
        <f>ROUND(I153*H153,2)</f>
        <v>0</v>
      </c>
      <c r="BL153" s="26" t="s">
        <v>130</v>
      </c>
      <c r="BM153" s="111" t="s">
        <v>466</v>
      </c>
    </row>
    <row r="154" spans="1:65" s="27" customFormat="1" ht="16.5" customHeight="1">
      <c r="A154" s="115"/>
      <c r="B154" s="44"/>
      <c r="C154" s="184" t="s">
        <v>145</v>
      </c>
      <c r="D154" s="184" t="s">
        <v>126</v>
      </c>
      <c r="E154" s="185" t="s">
        <v>165</v>
      </c>
      <c r="F154" s="186" t="s">
        <v>166</v>
      </c>
      <c r="G154" s="187" t="s">
        <v>134</v>
      </c>
      <c r="H154" s="188">
        <v>32.021000000000001</v>
      </c>
      <c r="I154" s="3">
        <v>0</v>
      </c>
      <c r="J154" s="168">
        <f>ROUND(I154*H154,2)</f>
        <v>0</v>
      </c>
      <c r="K154" s="169"/>
      <c r="L154" s="44"/>
      <c r="M154" s="170" t="s">
        <v>1</v>
      </c>
      <c r="N154" s="171" t="s">
        <v>33</v>
      </c>
      <c r="O154" s="115"/>
      <c r="P154" s="172">
        <f>O154*H154</f>
        <v>0</v>
      </c>
      <c r="Q154" s="172">
        <v>1.0399999999999999E-3</v>
      </c>
      <c r="R154" s="172">
        <f>Q154*H154</f>
        <v>3.3301839999999999E-2</v>
      </c>
      <c r="S154" s="172">
        <v>6.0000000000000002E-5</v>
      </c>
      <c r="T154" s="173">
        <f>S154*H154</f>
        <v>1.9212600000000002E-3</v>
      </c>
      <c r="U154" s="115"/>
      <c r="V154" s="115"/>
      <c r="W154" s="115"/>
      <c r="X154" s="115"/>
      <c r="Y154" s="115"/>
      <c r="AR154" s="111" t="s">
        <v>130</v>
      </c>
      <c r="AT154" s="111" t="s">
        <v>126</v>
      </c>
      <c r="AU154" s="111" t="s">
        <v>77</v>
      </c>
      <c r="AY154" s="26" t="s">
        <v>123</v>
      </c>
      <c r="BE154" s="112">
        <f>IF(N154="základní",J154,0)</f>
        <v>0</v>
      </c>
      <c r="BF154" s="112">
        <f>IF(N154="snížená",J154,0)</f>
        <v>0</v>
      </c>
      <c r="BG154" s="112">
        <f>IF(N154="zákl. přenesená",J154,0)</f>
        <v>0</v>
      </c>
      <c r="BH154" s="112">
        <f>IF(N154="sníž. přenesená",J154,0)</f>
        <v>0</v>
      </c>
      <c r="BI154" s="112">
        <f>IF(N154="nulová",J154,0)</f>
        <v>0</v>
      </c>
      <c r="BJ154" s="26" t="s">
        <v>75</v>
      </c>
      <c r="BK154" s="112">
        <f>ROUND(I154*H154,2)</f>
        <v>0</v>
      </c>
      <c r="BL154" s="26" t="s">
        <v>130</v>
      </c>
      <c r="BM154" s="111" t="s">
        <v>467</v>
      </c>
    </row>
    <row r="155" spans="1:65" s="2" customFormat="1" ht="22.9" customHeight="1">
      <c r="A155" s="158"/>
      <c r="B155" s="159"/>
      <c r="C155" s="158"/>
      <c r="D155" s="160" t="s">
        <v>66</v>
      </c>
      <c r="E155" s="166" t="s">
        <v>160</v>
      </c>
      <c r="F155" s="166" t="s">
        <v>181</v>
      </c>
      <c r="G155" s="158"/>
      <c r="H155" s="158"/>
      <c r="I155" s="158"/>
      <c r="J155" s="167">
        <f>BK155</f>
        <v>0</v>
      </c>
      <c r="K155" s="158"/>
      <c r="L155" s="159"/>
      <c r="M155" s="163"/>
      <c r="N155" s="158"/>
      <c r="O155" s="158"/>
      <c r="P155" s="164">
        <f>SUM(P156:P160)</f>
        <v>0</v>
      </c>
      <c r="Q155" s="158"/>
      <c r="R155" s="164">
        <f>SUM(R156:R160)</f>
        <v>7.5400000000000007E-3</v>
      </c>
      <c r="S155" s="158"/>
      <c r="T155" s="165">
        <f>SUM(T156:T160)</f>
        <v>14.753120000000001</v>
      </c>
      <c r="U155" s="158"/>
      <c r="V155" s="158"/>
      <c r="W155" s="158"/>
      <c r="X155" s="158"/>
      <c r="Y155" s="158"/>
      <c r="AR155" s="108" t="s">
        <v>75</v>
      </c>
      <c r="AT155" s="109" t="s">
        <v>66</v>
      </c>
      <c r="AU155" s="109" t="s">
        <v>75</v>
      </c>
      <c r="AY155" s="108" t="s">
        <v>123</v>
      </c>
      <c r="BK155" s="110">
        <f>SUM(BK156:BK160)</f>
        <v>0</v>
      </c>
    </row>
    <row r="156" spans="1:65" s="27" customFormat="1" ht="24.2" customHeight="1">
      <c r="A156" s="115"/>
      <c r="B156" s="44"/>
      <c r="C156" s="184" t="s">
        <v>140</v>
      </c>
      <c r="D156" s="184" t="s">
        <v>126</v>
      </c>
      <c r="E156" s="185" t="s">
        <v>183</v>
      </c>
      <c r="F156" s="186" t="s">
        <v>184</v>
      </c>
      <c r="G156" s="187" t="s">
        <v>134</v>
      </c>
      <c r="H156" s="188">
        <v>115</v>
      </c>
      <c r="I156" s="3">
        <v>0</v>
      </c>
      <c r="J156" s="168">
        <f>ROUND(I156*H156,2)</f>
        <v>0</v>
      </c>
      <c r="K156" s="169"/>
      <c r="L156" s="44"/>
      <c r="M156" s="170" t="s">
        <v>1</v>
      </c>
      <c r="N156" s="171" t="s">
        <v>33</v>
      </c>
      <c r="O156" s="115"/>
      <c r="P156" s="172">
        <f>O156*H156</f>
        <v>0</v>
      </c>
      <c r="Q156" s="172">
        <v>4.0000000000000003E-5</v>
      </c>
      <c r="R156" s="172">
        <f>Q156*H156</f>
        <v>4.6000000000000008E-3</v>
      </c>
      <c r="S156" s="172">
        <v>0</v>
      </c>
      <c r="T156" s="173">
        <f>S156*H156</f>
        <v>0</v>
      </c>
      <c r="U156" s="115"/>
      <c r="V156" s="115"/>
      <c r="W156" s="115"/>
      <c r="X156" s="115"/>
      <c r="Y156" s="115"/>
      <c r="AR156" s="111" t="s">
        <v>130</v>
      </c>
      <c r="AT156" s="111" t="s">
        <v>126</v>
      </c>
      <c r="AU156" s="111" t="s">
        <v>77</v>
      </c>
      <c r="AY156" s="26" t="s">
        <v>123</v>
      </c>
      <c r="BE156" s="112">
        <f>IF(N156="základní",J156,0)</f>
        <v>0</v>
      </c>
      <c r="BF156" s="112">
        <f>IF(N156="snížená",J156,0)</f>
        <v>0</v>
      </c>
      <c r="BG156" s="112">
        <f>IF(N156="zákl. přenesená",J156,0)</f>
        <v>0</v>
      </c>
      <c r="BH156" s="112">
        <f>IF(N156="sníž. přenesená",J156,0)</f>
        <v>0</v>
      </c>
      <c r="BI156" s="112">
        <f>IF(N156="nulová",J156,0)</f>
        <v>0</v>
      </c>
      <c r="BJ156" s="26" t="s">
        <v>75</v>
      </c>
      <c r="BK156" s="112">
        <f>ROUND(I156*H156,2)</f>
        <v>0</v>
      </c>
      <c r="BL156" s="26" t="s">
        <v>130</v>
      </c>
      <c r="BM156" s="111" t="s">
        <v>468</v>
      </c>
    </row>
    <row r="157" spans="1:65" s="27" customFormat="1" ht="24.2" customHeight="1">
      <c r="A157" s="115"/>
      <c r="B157" s="44"/>
      <c r="C157" s="184" t="s">
        <v>152</v>
      </c>
      <c r="D157" s="184" t="s">
        <v>126</v>
      </c>
      <c r="E157" s="185" t="s">
        <v>469</v>
      </c>
      <c r="F157" s="186" t="s">
        <v>470</v>
      </c>
      <c r="G157" s="187" t="s">
        <v>134</v>
      </c>
      <c r="H157" s="188">
        <v>96.512</v>
      </c>
      <c r="I157" s="3">
        <v>0</v>
      </c>
      <c r="J157" s="168">
        <f>ROUND(I157*H157,2)</f>
        <v>0</v>
      </c>
      <c r="K157" s="169"/>
      <c r="L157" s="44"/>
      <c r="M157" s="170" t="s">
        <v>1</v>
      </c>
      <c r="N157" s="171" t="s">
        <v>33</v>
      </c>
      <c r="O157" s="115"/>
      <c r="P157" s="172">
        <f>O157*H157</f>
        <v>0</v>
      </c>
      <c r="Q157" s="172">
        <v>0</v>
      </c>
      <c r="R157" s="172">
        <f>Q157*H157</f>
        <v>0</v>
      </c>
      <c r="S157" s="172">
        <v>0.14000000000000001</v>
      </c>
      <c r="T157" s="173">
        <f>S157*H157</f>
        <v>13.511680000000002</v>
      </c>
      <c r="U157" s="115"/>
      <c r="V157" s="115"/>
      <c r="W157" s="115"/>
      <c r="X157" s="115"/>
      <c r="Y157" s="115"/>
      <c r="AR157" s="111" t="s">
        <v>130</v>
      </c>
      <c r="AT157" s="111" t="s">
        <v>126</v>
      </c>
      <c r="AU157" s="111" t="s">
        <v>77</v>
      </c>
      <c r="AY157" s="26" t="s">
        <v>123</v>
      </c>
      <c r="BE157" s="112">
        <f>IF(N157="základní",J157,0)</f>
        <v>0</v>
      </c>
      <c r="BF157" s="112">
        <f>IF(N157="snížená",J157,0)</f>
        <v>0</v>
      </c>
      <c r="BG157" s="112">
        <f>IF(N157="zákl. přenesená",J157,0)</f>
        <v>0</v>
      </c>
      <c r="BH157" s="112">
        <f>IF(N157="sníž. přenesená",J157,0)</f>
        <v>0</v>
      </c>
      <c r="BI157" s="112">
        <f>IF(N157="nulová",J157,0)</f>
        <v>0</v>
      </c>
      <c r="BJ157" s="26" t="s">
        <v>75</v>
      </c>
      <c r="BK157" s="112">
        <f>ROUND(I157*H157,2)</f>
        <v>0</v>
      </c>
      <c r="BL157" s="26" t="s">
        <v>130</v>
      </c>
      <c r="BM157" s="111" t="s">
        <v>471</v>
      </c>
    </row>
    <row r="158" spans="1:65" s="27" customFormat="1" ht="21.75" customHeight="1">
      <c r="A158" s="115"/>
      <c r="B158" s="44"/>
      <c r="C158" s="184" t="s">
        <v>156</v>
      </c>
      <c r="D158" s="184" t="s">
        <v>126</v>
      </c>
      <c r="E158" s="185" t="s">
        <v>472</v>
      </c>
      <c r="F158" s="186" t="s">
        <v>473</v>
      </c>
      <c r="G158" s="187" t="s">
        <v>134</v>
      </c>
      <c r="H158" s="188">
        <v>9.6</v>
      </c>
      <c r="I158" s="3">
        <v>0</v>
      </c>
      <c r="J158" s="168">
        <f>ROUND(I158*H158,2)</f>
        <v>0</v>
      </c>
      <c r="K158" s="169"/>
      <c r="L158" s="44"/>
      <c r="M158" s="170" t="s">
        <v>1</v>
      </c>
      <c r="N158" s="171" t="s">
        <v>33</v>
      </c>
      <c r="O158" s="115"/>
      <c r="P158" s="172">
        <f>O158*H158</f>
        <v>0</v>
      </c>
      <c r="Q158" s="172">
        <v>0</v>
      </c>
      <c r="R158" s="172">
        <f>Q158*H158</f>
        <v>0</v>
      </c>
      <c r="S158" s="172">
        <v>7.5999999999999998E-2</v>
      </c>
      <c r="T158" s="173">
        <f>S158*H158</f>
        <v>0.72959999999999992</v>
      </c>
      <c r="U158" s="115"/>
      <c r="V158" s="115"/>
      <c r="W158" s="115"/>
      <c r="X158" s="115"/>
      <c r="Y158" s="115"/>
      <c r="AR158" s="111" t="s">
        <v>130</v>
      </c>
      <c r="AT158" s="111" t="s">
        <v>126</v>
      </c>
      <c r="AU158" s="111" t="s">
        <v>77</v>
      </c>
      <c r="AY158" s="26" t="s">
        <v>123</v>
      </c>
      <c r="BE158" s="112">
        <f>IF(N158="základní",J158,0)</f>
        <v>0</v>
      </c>
      <c r="BF158" s="112">
        <f>IF(N158="snížená",J158,0)</f>
        <v>0</v>
      </c>
      <c r="BG158" s="112">
        <f>IF(N158="zákl. přenesená",J158,0)</f>
        <v>0</v>
      </c>
      <c r="BH158" s="112">
        <f>IF(N158="sníž. přenesená",J158,0)</f>
        <v>0</v>
      </c>
      <c r="BI158" s="112">
        <f>IF(N158="nulová",J158,0)</f>
        <v>0</v>
      </c>
      <c r="BJ158" s="26" t="s">
        <v>75</v>
      </c>
      <c r="BK158" s="112">
        <f>ROUND(I158*H158,2)</f>
        <v>0</v>
      </c>
      <c r="BL158" s="26" t="s">
        <v>130</v>
      </c>
      <c r="BM158" s="111" t="s">
        <v>474</v>
      </c>
    </row>
    <row r="159" spans="1:65" s="27" customFormat="1" ht="24.2" customHeight="1">
      <c r="A159" s="115"/>
      <c r="B159" s="44"/>
      <c r="C159" s="184" t="s">
        <v>160</v>
      </c>
      <c r="D159" s="184" t="s">
        <v>126</v>
      </c>
      <c r="E159" s="185" t="s">
        <v>475</v>
      </c>
      <c r="F159" s="186" t="s">
        <v>476</v>
      </c>
      <c r="G159" s="187" t="s">
        <v>138</v>
      </c>
      <c r="H159" s="188">
        <v>2</v>
      </c>
      <c r="I159" s="3">
        <v>0</v>
      </c>
      <c r="J159" s="168">
        <f>ROUND(I159*H159,2)</f>
        <v>0</v>
      </c>
      <c r="K159" s="169"/>
      <c r="L159" s="44"/>
      <c r="M159" s="170" t="s">
        <v>1</v>
      </c>
      <c r="N159" s="171" t="s">
        <v>33</v>
      </c>
      <c r="O159" s="115"/>
      <c r="P159" s="172">
        <f>O159*H159</f>
        <v>0</v>
      </c>
      <c r="Q159" s="172">
        <v>1.47E-3</v>
      </c>
      <c r="R159" s="172">
        <f>Q159*H159</f>
        <v>2.9399999999999999E-3</v>
      </c>
      <c r="S159" s="172">
        <v>3.9E-2</v>
      </c>
      <c r="T159" s="173">
        <f>S159*H159</f>
        <v>7.8E-2</v>
      </c>
      <c r="U159" s="115"/>
      <c r="V159" s="115"/>
      <c r="W159" s="115"/>
      <c r="X159" s="115"/>
      <c r="Y159" s="115"/>
      <c r="AR159" s="111" t="s">
        <v>130</v>
      </c>
      <c r="AT159" s="111" t="s">
        <v>126</v>
      </c>
      <c r="AU159" s="111" t="s">
        <v>77</v>
      </c>
      <c r="AY159" s="26" t="s">
        <v>123</v>
      </c>
      <c r="BE159" s="112">
        <f>IF(N159="základní",J159,0)</f>
        <v>0</v>
      </c>
      <c r="BF159" s="112">
        <f>IF(N159="snížená",J159,0)</f>
        <v>0</v>
      </c>
      <c r="BG159" s="112">
        <f>IF(N159="zákl. přenesená",J159,0)</f>
        <v>0</v>
      </c>
      <c r="BH159" s="112">
        <f>IF(N159="sníž. přenesená",J159,0)</f>
        <v>0</v>
      </c>
      <c r="BI159" s="112">
        <f>IF(N159="nulová",J159,0)</f>
        <v>0</v>
      </c>
      <c r="BJ159" s="26" t="s">
        <v>75</v>
      </c>
      <c r="BK159" s="112">
        <f>ROUND(I159*H159,2)</f>
        <v>0</v>
      </c>
      <c r="BL159" s="26" t="s">
        <v>130</v>
      </c>
      <c r="BM159" s="111" t="s">
        <v>477</v>
      </c>
    </row>
    <row r="160" spans="1:65" s="27" customFormat="1" ht="24.2" customHeight="1">
      <c r="A160" s="115"/>
      <c r="B160" s="44"/>
      <c r="C160" s="184" t="s">
        <v>164</v>
      </c>
      <c r="D160" s="184" t="s">
        <v>126</v>
      </c>
      <c r="E160" s="185" t="s">
        <v>478</v>
      </c>
      <c r="F160" s="186" t="s">
        <v>479</v>
      </c>
      <c r="G160" s="187" t="s">
        <v>134</v>
      </c>
      <c r="H160" s="188">
        <v>6.38</v>
      </c>
      <c r="I160" s="3">
        <v>0</v>
      </c>
      <c r="J160" s="168">
        <f>ROUND(I160*H160,2)</f>
        <v>0</v>
      </c>
      <c r="K160" s="169"/>
      <c r="L160" s="44"/>
      <c r="M160" s="170" t="s">
        <v>1</v>
      </c>
      <c r="N160" s="171" t="s">
        <v>33</v>
      </c>
      <c r="O160" s="115"/>
      <c r="P160" s="172">
        <f>O160*H160</f>
        <v>0</v>
      </c>
      <c r="Q160" s="172">
        <v>0</v>
      </c>
      <c r="R160" s="172">
        <f>Q160*H160</f>
        <v>0</v>
      </c>
      <c r="S160" s="172">
        <v>6.8000000000000005E-2</v>
      </c>
      <c r="T160" s="173">
        <f>S160*H160</f>
        <v>0.43384</v>
      </c>
      <c r="U160" s="115"/>
      <c r="V160" s="115"/>
      <c r="W160" s="115"/>
      <c r="X160" s="115"/>
      <c r="Y160" s="115"/>
      <c r="AR160" s="111" t="s">
        <v>130</v>
      </c>
      <c r="AT160" s="111" t="s">
        <v>126</v>
      </c>
      <c r="AU160" s="111" t="s">
        <v>77</v>
      </c>
      <c r="AY160" s="26" t="s">
        <v>123</v>
      </c>
      <c r="BE160" s="112">
        <f>IF(N160="základní",J160,0)</f>
        <v>0</v>
      </c>
      <c r="BF160" s="112">
        <f>IF(N160="snížená",J160,0)</f>
        <v>0</v>
      </c>
      <c r="BG160" s="112">
        <f>IF(N160="zákl. přenesená",J160,0)</f>
        <v>0</v>
      </c>
      <c r="BH160" s="112">
        <f>IF(N160="sníž. přenesená",J160,0)</f>
        <v>0</v>
      </c>
      <c r="BI160" s="112">
        <f>IF(N160="nulová",J160,0)</f>
        <v>0</v>
      </c>
      <c r="BJ160" s="26" t="s">
        <v>75</v>
      </c>
      <c r="BK160" s="112">
        <f>ROUND(I160*H160,2)</f>
        <v>0</v>
      </c>
      <c r="BL160" s="26" t="s">
        <v>130</v>
      </c>
      <c r="BM160" s="111" t="s">
        <v>480</v>
      </c>
    </row>
    <row r="161" spans="1:65" s="2" customFormat="1" ht="22.9" customHeight="1">
      <c r="A161" s="158"/>
      <c r="B161" s="159"/>
      <c r="C161" s="158"/>
      <c r="D161" s="160" t="s">
        <v>66</v>
      </c>
      <c r="E161" s="166" t="s">
        <v>206</v>
      </c>
      <c r="F161" s="166" t="s">
        <v>207</v>
      </c>
      <c r="G161" s="158"/>
      <c r="H161" s="158"/>
      <c r="I161" s="158"/>
      <c r="J161" s="167">
        <f>BK161</f>
        <v>0</v>
      </c>
      <c r="K161" s="158"/>
      <c r="L161" s="159"/>
      <c r="M161" s="163"/>
      <c r="N161" s="158"/>
      <c r="O161" s="158"/>
      <c r="P161" s="164">
        <f>SUM(P162:P165)</f>
        <v>0</v>
      </c>
      <c r="Q161" s="158"/>
      <c r="R161" s="164">
        <f>SUM(R162:R165)</f>
        <v>0</v>
      </c>
      <c r="S161" s="158"/>
      <c r="T161" s="165">
        <f>SUM(T162:T165)</f>
        <v>0</v>
      </c>
      <c r="U161" s="158"/>
      <c r="V161" s="158"/>
      <c r="W161" s="158"/>
      <c r="X161" s="158"/>
      <c r="Y161" s="158"/>
      <c r="AR161" s="108" t="s">
        <v>75</v>
      </c>
      <c r="AT161" s="109" t="s">
        <v>66</v>
      </c>
      <c r="AU161" s="109" t="s">
        <v>75</v>
      </c>
      <c r="AY161" s="108" t="s">
        <v>123</v>
      </c>
      <c r="BK161" s="110">
        <f>SUM(BK162:BK165)</f>
        <v>0</v>
      </c>
    </row>
    <row r="162" spans="1:65" s="27" customFormat="1" ht="24.2" customHeight="1">
      <c r="A162" s="115"/>
      <c r="B162" s="44"/>
      <c r="C162" s="184" t="s">
        <v>168</v>
      </c>
      <c r="D162" s="184" t="s">
        <v>126</v>
      </c>
      <c r="E162" s="185" t="s">
        <v>209</v>
      </c>
      <c r="F162" s="186" t="s">
        <v>210</v>
      </c>
      <c r="G162" s="187" t="s">
        <v>211</v>
      </c>
      <c r="H162" s="188">
        <v>16.91</v>
      </c>
      <c r="I162" s="3">
        <v>0</v>
      </c>
      <c r="J162" s="168">
        <f>ROUND(I162*H162,2)</f>
        <v>0</v>
      </c>
      <c r="K162" s="169"/>
      <c r="L162" s="44"/>
      <c r="M162" s="170" t="s">
        <v>1</v>
      </c>
      <c r="N162" s="171" t="s">
        <v>33</v>
      </c>
      <c r="O162" s="115"/>
      <c r="P162" s="172">
        <f>O162*H162</f>
        <v>0</v>
      </c>
      <c r="Q162" s="172">
        <v>0</v>
      </c>
      <c r="R162" s="172">
        <f>Q162*H162</f>
        <v>0</v>
      </c>
      <c r="S162" s="172">
        <v>0</v>
      </c>
      <c r="T162" s="173">
        <f>S162*H162</f>
        <v>0</v>
      </c>
      <c r="U162" s="115"/>
      <c r="V162" s="115"/>
      <c r="W162" s="115"/>
      <c r="X162" s="115"/>
      <c r="Y162" s="115"/>
      <c r="AR162" s="111" t="s">
        <v>130</v>
      </c>
      <c r="AT162" s="111" t="s">
        <v>126</v>
      </c>
      <c r="AU162" s="111" t="s">
        <v>77</v>
      </c>
      <c r="AY162" s="26" t="s">
        <v>123</v>
      </c>
      <c r="BE162" s="112">
        <f>IF(N162="základní",J162,0)</f>
        <v>0</v>
      </c>
      <c r="BF162" s="112">
        <f>IF(N162="snížená",J162,0)</f>
        <v>0</v>
      </c>
      <c r="BG162" s="112">
        <f>IF(N162="zákl. přenesená",J162,0)</f>
        <v>0</v>
      </c>
      <c r="BH162" s="112">
        <f>IF(N162="sníž. přenesená",J162,0)</f>
        <v>0</v>
      </c>
      <c r="BI162" s="112">
        <f>IF(N162="nulová",J162,0)</f>
        <v>0</v>
      </c>
      <c r="BJ162" s="26" t="s">
        <v>75</v>
      </c>
      <c r="BK162" s="112">
        <f>ROUND(I162*H162,2)</f>
        <v>0</v>
      </c>
      <c r="BL162" s="26" t="s">
        <v>130</v>
      </c>
      <c r="BM162" s="111" t="s">
        <v>481</v>
      </c>
    </row>
    <row r="163" spans="1:65" s="27" customFormat="1" ht="24.2" customHeight="1">
      <c r="A163" s="115"/>
      <c r="B163" s="44"/>
      <c r="C163" s="184" t="s">
        <v>7</v>
      </c>
      <c r="D163" s="184" t="s">
        <v>126</v>
      </c>
      <c r="E163" s="185" t="s">
        <v>213</v>
      </c>
      <c r="F163" s="186" t="s">
        <v>214</v>
      </c>
      <c r="G163" s="187" t="s">
        <v>211</v>
      </c>
      <c r="H163" s="188">
        <v>16.91</v>
      </c>
      <c r="I163" s="3">
        <v>0</v>
      </c>
      <c r="J163" s="168">
        <f>ROUND(I163*H163,2)</f>
        <v>0</v>
      </c>
      <c r="K163" s="169"/>
      <c r="L163" s="44"/>
      <c r="M163" s="170" t="s">
        <v>1</v>
      </c>
      <c r="N163" s="171" t="s">
        <v>33</v>
      </c>
      <c r="O163" s="115"/>
      <c r="P163" s="172">
        <f>O163*H163</f>
        <v>0</v>
      </c>
      <c r="Q163" s="172">
        <v>0</v>
      </c>
      <c r="R163" s="172">
        <f>Q163*H163</f>
        <v>0</v>
      </c>
      <c r="S163" s="172">
        <v>0</v>
      </c>
      <c r="T163" s="173">
        <f>S163*H163</f>
        <v>0</v>
      </c>
      <c r="U163" s="115"/>
      <c r="V163" s="115"/>
      <c r="W163" s="115"/>
      <c r="X163" s="115"/>
      <c r="Y163" s="115"/>
      <c r="AR163" s="111" t="s">
        <v>130</v>
      </c>
      <c r="AT163" s="111" t="s">
        <v>126</v>
      </c>
      <c r="AU163" s="111" t="s">
        <v>77</v>
      </c>
      <c r="AY163" s="26" t="s">
        <v>123</v>
      </c>
      <c r="BE163" s="112">
        <f>IF(N163="základní",J163,0)</f>
        <v>0</v>
      </c>
      <c r="BF163" s="112">
        <f>IF(N163="snížená",J163,0)</f>
        <v>0</v>
      </c>
      <c r="BG163" s="112">
        <f>IF(N163="zákl. přenesená",J163,0)</f>
        <v>0</v>
      </c>
      <c r="BH163" s="112">
        <f>IF(N163="sníž. přenesená",J163,0)</f>
        <v>0</v>
      </c>
      <c r="BI163" s="112">
        <f>IF(N163="nulová",J163,0)</f>
        <v>0</v>
      </c>
      <c r="BJ163" s="26" t="s">
        <v>75</v>
      </c>
      <c r="BK163" s="112">
        <f>ROUND(I163*H163,2)</f>
        <v>0</v>
      </c>
      <c r="BL163" s="26" t="s">
        <v>130</v>
      </c>
      <c r="BM163" s="111" t="s">
        <v>482</v>
      </c>
    </row>
    <row r="164" spans="1:65" s="27" customFormat="1" ht="24.2" customHeight="1">
      <c r="A164" s="115"/>
      <c r="B164" s="44"/>
      <c r="C164" s="184" t="s">
        <v>176</v>
      </c>
      <c r="D164" s="184" t="s">
        <v>126</v>
      </c>
      <c r="E164" s="185" t="s">
        <v>217</v>
      </c>
      <c r="F164" s="186" t="s">
        <v>218</v>
      </c>
      <c r="G164" s="187" t="s">
        <v>211</v>
      </c>
      <c r="H164" s="188">
        <v>507.3</v>
      </c>
      <c r="I164" s="3">
        <v>0</v>
      </c>
      <c r="J164" s="168">
        <f>ROUND(I164*H164,2)</f>
        <v>0</v>
      </c>
      <c r="K164" s="169"/>
      <c r="L164" s="44"/>
      <c r="M164" s="170" t="s">
        <v>1</v>
      </c>
      <c r="N164" s="171" t="s">
        <v>33</v>
      </c>
      <c r="O164" s="115"/>
      <c r="P164" s="172">
        <f>O164*H164</f>
        <v>0</v>
      </c>
      <c r="Q164" s="172">
        <v>0</v>
      </c>
      <c r="R164" s="172">
        <f>Q164*H164</f>
        <v>0</v>
      </c>
      <c r="S164" s="172">
        <v>0</v>
      </c>
      <c r="T164" s="173">
        <f>S164*H164</f>
        <v>0</v>
      </c>
      <c r="U164" s="115"/>
      <c r="V164" s="115"/>
      <c r="W164" s="115"/>
      <c r="X164" s="115"/>
      <c r="Y164" s="115"/>
      <c r="AR164" s="111" t="s">
        <v>130</v>
      </c>
      <c r="AT164" s="111" t="s">
        <v>126</v>
      </c>
      <c r="AU164" s="111" t="s">
        <v>77</v>
      </c>
      <c r="AY164" s="26" t="s">
        <v>123</v>
      </c>
      <c r="BE164" s="112">
        <f>IF(N164="základní",J164,0)</f>
        <v>0</v>
      </c>
      <c r="BF164" s="112">
        <f>IF(N164="snížená",J164,0)</f>
        <v>0</v>
      </c>
      <c r="BG164" s="112">
        <f>IF(N164="zákl. přenesená",J164,0)</f>
        <v>0</v>
      </c>
      <c r="BH164" s="112">
        <f>IF(N164="sníž. přenesená",J164,0)</f>
        <v>0</v>
      </c>
      <c r="BI164" s="112">
        <f>IF(N164="nulová",J164,0)</f>
        <v>0</v>
      </c>
      <c r="BJ164" s="26" t="s">
        <v>75</v>
      </c>
      <c r="BK164" s="112">
        <f>ROUND(I164*H164,2)</f>
        <v>0</v>
      </c>
      <c r="BL164" s="26" t="s">
        <v>130</v>
      </c>
      <c r="BM164" s="111" t="s">
        <v>483</v>
      </c>
    </row>
    <row r="165" spans="1:65" s="27" customFormat="1" ht="49.15" customHeight="1">
      <c r="A165" s="115"/>
      <c r="B165" s="44"/>
      <c r="C165" s="184" t="s">
        <v>182</v>
      </c>
      <c r="D165" s="184" t="s">
        <v>126</v>
      </c>
      <c r="E165" s="185" t="s">
        <v>221</v>
      </c>
      <c r="F165" s="186" t="s">
        <v>222</v>
      </c>
      <c r="G165" s="187" t="s">
        <v>211</v>
      </c>
      <c r="H165" s="188">
        <v>16.829999999999998</v>
      </c>
      <c r="I165" s="3">
        <v>0</v>
      </c>
      <c r="J165" s="168">
        <f>ROUND(I165*H165,2)</f>
        <v>0</v>
      </c>
      <c r="K165" s="169"/>
      <c r="L165" s="44"/>
      <c r="M165" s="170" t="s">
        <v>1</v>
      </c>
      <c r="N165" s="171" t="s">
        <v>33</v>
      </c>
      <c r="O165" s="115"/>
      <c r="P165" s="172">
        <f>O165*H165</f>
        <v>0</v>
      </c>
      <c r="Q165" s="172">
        <v>0</v>
      </c>
      <c r="R165" s="172">
        <f>Q165*H165</f>
        <v>0</v>
      </c>
      <c r="S165" s="172">
        <v>0</v>
      </c>
      <c r="T165" s="173">
        <f>S165*H165</f>
        <v>0</v>
      </c>
      <c r="U165" s="115"/>
      <c r="V165" s="115"/>
      <c r="W165" s="115"/>
      <c r="X165" s="115"/>
      <c r="Y165" s="115"/>
      <c r="AR165" s="111" t="s">
        <v>130</v>
      </c>
      <c r="AT165" s="111" t="s">
        <v>126</v>
      </c>
      <c r="AU165" s="111" t="s">
        <v>77</v>
      </c>
      <c r="AY165" s="26" t="s">
        <v>123</v>
      </c>
      <c r="BE165" s="112">
        <f>IF(N165="základní",J165,0)</f>
        <v>0</v>
      </c>
      <c r="BF165" s="112">
        <f>IF(N165="snížená",J165,0)</f>
        <v>0</v>
      </c>
      <c r="BG165" s="112">
        <f>IF(N165="zákl. přenesená",J165,0)</f>
        <v>0</v>
      </c>
      <c r="BH165" s="112">
        <f>IF(N165="sníž. přenesená",J165,0)</f>
        <v>0</v>
      </c>
      <c r="BI165" s="112">
        <f>IF(N165="nulová",J165,0)</f>
        <v>0</v>
      </c>
      <c r="BJ165" s="26" t="s">
        <v>75</v>
      </c>
      <c r="BK165" s="112">
        <f>ROUND(I165*H165,2)</f>
        <v>0</v>
      </c>
      <c r="BL165" s="26" t="s">
        <v>130</v>
      </c>
      <c r="BM165" s="111" t="s">
        <v>484</v>
      </c>
    </row>
    <row r="166" spans="1:65" s="2" customFormat="1" ht="22.9" customHeight="1">
      <c r="A166" s="158"/>
      <c r="B166" s="159"/>
      <c r="C166" s="158"/>
      <c r="D166" s="160" t="s">
        <v>66</v>
      </c>
      <c r="E166" s="166" t="s">
        <v>224</v>
      </c>
      <c r="F166" s="166" t="s">
        <v>225</v>
      </c>
      <c r="G166" s="158"/>
      <c r="H166" s="158"/>
      <c r="I166" s="158"/>
      <c r="J166" s="167">
        <f>BK166</f>
        <v>0</v>
      </c>
      <c r="K166" s="158"/>
      <c r="L166" s="159"/>
      <c r="M166" s="163"/>
      <c r="N166" s="158"/>
      <c r="O166" s="158"/>
      <c r="P166" s="164">
        <f>P167</f>
        <v>0</v>
      </c>
      <c r="Q166" s="158"/>
      <c r="R166" s="164">
        <f>R167</f>
        <v>0</v>
      </c>
      <c r="S166" s="158"/>
      <c r="T166" s="165">
        <f>T167</f>
        <v>0</v>
      </c>
      <c r="U166" s="158"/>
      <c r="V166" s="158"/>
      <c r="W166" s="158"/>
      <c r="X166" s="158"/>
      <c r="Y166" s="158"/>
      <c r="AR166" s="108" t="s">
        <v>75</v>
      </c>
      <c r="AT166" s="109" t="s">
        <v>66</v>
      </c>
      <c r="AU166" s="109" t="s">
        <v>75</v>
      </c>
      <c r="AY166" s="108" t="s">
        <v>123</v>
      </c>
      <c r="BK166" s="110">
        <f>BK167</f>
        <v>0</v>
      </c>
    </row>
    <row r="167" spans="1:65" s="27" customFormat="1" ht="21.75" customHeight="1">
      <c r="A167" s="115"/>
      <c r="B167" s="44"/>
      <c r="C167" s="184" t="s">
        <v>186</v>
      </c>
      <c r="D167" s="184" t="s">
        <v>126</v>
      </c>
      <c r="E167" s="185" t="s">
        <v>227</v>
      </c>
      <c r="F167" s="186" t="s">
        <v>228</v>
      </c>
      <c r="G167" s="187" t="s">
        <v>211</v>
      </c>
      <c r="H167" s="188">
        <v>3.4460000000000002</v>
      </c>
      <c r="I167" s="3">
        <v>0</v>
      </c>
      <c r="J167" s="168">
        <f>ROUND(I167*H167,2)</f>
        <v>0</v>
      </c>
      <c r="K167" s="169"/>
      <c r="L167" s="44"/>
      <c r="M167" s="170" t="s">
        <v>1</v>
      </c>
      <c r="N167" s="171" t="s">
        <v>33</v>
      </c>
      <c r="O167" s="115"/>
      <c r="P167" s="172">
        <f>O167*H167</f>
        <v>0</v>
      </c>
      <c r="Q167" s="172">
        <v>0</v>
      </c>
      <c r="R167" s="172">
        <f>Q167*H167</f>
        <v>0</v>
      </c>
      <c r="S167" s="172">
        <v>0</v>
      </c>
      <c r="T167" s="173">
        <f>S167*H167</f>
        <v>0</v>
      </c>
      <c r="U167" s="115"/>
      <c r="V167" s="115"/>
      <c r="W167" s="115"/>
      <c r="X167" s="115"/>
      <c r="Y167" s="115"/>
      <c r="AR167" s="111" t="s">
        <v>130</v>
      </c>
      <c r="AT167" s="111" t="s">
        <v>126</v>
      </c>
      <c r="AU167" s="111" t="s">
        <v>77</v>
      </c>
      <c r="AY167" s="26" t="s">
        <v>123</v>
      </c>
      <c r="BE167" s="112">
        <f>IF(N167="základní",J167,0)</f>
        <v>0</v>
      </c>
      <c r="BF167" s="112">
        <f>IF(N167="snížená",J167,0)</f>
        <v>0</v>
      </c>
      <c r="BG167" s="112">
        <f>IF(N167="zákl. přenesená",J167,0)</f>
        <v>0</v>
      </c>
      <c r="BH167" s="112">
        <f>IF(N167="sníž. přenesená",J167,0)</f>
        <v>0</v>
      </c>
      <c r="BI167" s="112">
        <f>IF(N167="nulová",J167,0)</f>
        <v>0</v>
      </c>
      <c r="BJ167" s="26" t="s">
        <v>75</v>
      </c>
      <c r="BK167" s="112">
        <f>ROUND(I167*H167,2)</f>
        <v>0</v>
      </c>
      <c r="BL167" s="26" t="s">
        <v>130</v>
      </c>
      <c r="BM167" s="111" t="s">
        <v>485</v>
      </c>
    </row>
    <row r="168" spans="1:65" s="2" customFormat="1" ht="25.9" customHeight="1">
      <c r="A168" s="158"/>
      <c r="B168" s="159"/>
      <c r="C168" s="158"/>
      <c r="D168" s="160" t="s">
        <v>66</v>
      </c>
      <c r="E168" s="161" t="s">
        <v>230</v>
      </c>
      <c r="F168" s="161" t="s">
        <v>231</v>
      </c>
      <c r="G168" s="158"/>
      <c r="H168" s="158"/>
      <c r="I168" s="158"/>
      <c r="J168" s="162">
        <f>BK168</f>
        <v>0</v>
      </c>
      <c r="K168" s="158"/>
      <c r="L168" s="159"/>
      <c r="M168" s="163"/>
      <c r="N168" s="158"/>
      <c r="O168" s="158"/>
      <c r="P168" s="164">
        <f>P169+P171+P175+P192+P208+P227+P235+P242+P249+P252+P261+P266+P277+P292+P295+P316+P318+P321</f>
        <v>0</v>
      </c>
      <c r="Q168" s="158"/>
      <c r="R168" s="164">
        <f>R169+R171+R175+R192+R208+R227+R235+R242+R249+R252+R261+R266+R277+R292+R295+R316+R318+R321</f>
        <v>6.5101923800000003</v>
      </c>
      <c r="S168" s="158"/>
      <c r="T168" s="165">
        <f>T169+T171+T175+T192+T208+T227+T235+T242+T249+T252+T261+T266+T277+T292+T295+T316+T318+T321</f>
        <v>2.1552034999999998</v>
      </c>
      <c r="U168" s="158"/>
      <c r="V168" s="158"/>
      <c r="W168" s="158"/>
      <c r="X168" s="158"/>
      <c r="Y168" s="158"/>
      <c r="AR168" s="108" t="s">
        <v>77</v>
      </c>
      <c r="AT168" s="109" t="s">
        <v>66</v>
      </c>
      <c r="AU168" s="109" t="s">
        <v>67</v>
      </c>
      <c r="AY168" s="108" t="s">
        <v>123</v>
      </c>
      <c r="BK168" s="110">
        <f>BK169+BK171+BK175+BK192+BK208+BK227+BK235+BK242+BK249+BK252+BK261+BK266+BK277+BK292+BK295+BK316+BK318+BK321</f>
        <v>0</v>
      </c>
    </row>
    <row r="169" spans="1:65" s="2" customFormat="1" ht="22.9" customHeight="1">
      <c r="A169" s="158"/>
      <c r="B169" s="159"/>
      <c r="C169" s="158"/>
      <c r="D169" s="160" t="s">
        <v>66</v>
      </c>
      <c r="E169" s="166" t="s">
        <v>486</v>
      </c>
      <c r="F169" s="166" t="s">
        <v>487</v>
      </c>
      <c r="G169" s="158"/>
      <c r="H169" s="158"/>
      <c r="I169" s="158"/>
      <c r="J169" s="167">
        <f>BK169</f>
        <v>0</v>
      </c>
      <c r="K169" s="158"/>
      <c r="L169" s="159"/>
      <c r="M169" s="163"/>
      <c r="N169" s="158"/>
      <c r="O169" s="158"/>
      <c r="P169" s="164">
        <f>P170</f>
        <v>0</v>
      </c>
      <c r="Q169" s="158"/>
      <c r="R169" s="164">
        <f>R170</f>
        <v>0</v>
      </c>
      <c r="S169" s="158"/>
      <c r="T169" s="165">
        <f>T170</f>
        <v>0</v>
      </c>
      <c r="U169" s="158"/>
      <c r="V169" s="158"/>
      <c r="W169" s="158"/>
      <c r="X169" s="158"/>
      <c r="Y169" s="158"/>
      <c r="AR169" s="108" t="s">
        <v>77</v>
      </c>
      <c r="AT169" s="109" t="s">
        <v>66</v>
      </c>
      <c r="AU169" s="109" t="s">
        <v>75</v>
      </c>
      <c r="AY169" s="108" t="s">
        <v>123</v>
      </c>
      <c r="BK169" s="110">
        <f>BK170</f>
        <v>0</v>
      </c>
    </row>
    <row r="170" spans="1:65" s="27" customFormat="1" ht="24.2" customHeight="1">
      <c r="A170" s="115"/>
      <c r="B170" s="44"/>
      <c r="C170" s="184" t="s">
        <v>190</v>
      </c>
      <c r="D170" s="184" t="s">
        <v>126</v>
      </c>
      <c r="E170" s="185" t="s">
        <v>488</v>
      </c>
      <c r="F170" s="186" t="s">
        <v>489</v>
      </c>
      <c r="G170" s="187" t="s">
        <v>134</v>
      </c>
      <c r="H170" s="188">
        <v>5</v>
      </c>
      <c r="I170" s="3">
        <v>0</v>
      </c>
      <c r="J170" s="168">
        <f>ROUND(I170*H170,2)</f>
        <v>0</v>
      </c>
      <c r="K170" s="169"/>
      <c r="L170" s="44"/>
      <c r="M170" s="170" t="s">
        <v>1</v>
      </c>
      <c r="N170" s="171" t="s">
        <v>33</v>
      </c>
      <c r="O170" s="115"/>
      <c r="P170" s="172">
        <f>O170*H170</f>
        <v>0</v>
      </c>
      <c r="Q170" s="172">
        <v>0</v>
      </c>
      <c r="R170" s="172">
        <f>Q170*H170</f>
        <v>0</v>
      </c>
      <c r="S170" s="172">
        <v>0</v>
      </c>
      <c r="T170" s="173">
        <f>S170*H170</f>
        <v>0</v>
      </c>
      <c r="U170" s="115"/>
      <c r="V170" s="115"/>
      <c r="W170" s="115"/>
      <c r="X170" s="115"/>
      <c r="Y170" s="115"/>
      <c r="AR170" s="111" t="s">
        <v>190</v>
      </c>
      <c r="AT170" s="111" t="s">
        <v>126</v>
      </c>
      <c r="AU170" s="111" t="s">
        <v>77</v>
      </c>
      <c r="AY170" s="26" t="s">
        <v>123</v>
      </c>
      <c r="BE170" s="112">
        <f>IF(N170="základní",J170,0)</f>
        <v>0</v>
      </c>
      <c r="BF170" s="112">
        <f>IF(N170="snížená",J170,0)</f>
        <v>0</v>
      </c>
      <c r="BG170" s="112">
        <f>IF(N170="zákl. přenesená",J170,0)</f>
        <v>0</v>
      </c>
      <c r="BH170" s="112">
        <f>IF(N170="sníž. přenesená",J170,0)</f>
        <v>0</v>
      </c>
      <c r="BI170" s="112">
        <f>IF(N170="nulová",J170,0)</f>
        <v>0</v>
      </c>
      <c r="BJ170" s="26" t="s">
        <v>75</v>
      </c>
      <c r="BK170" s="112">
        <f>ROUND(I170*H170,2)</f>
        <v>0</v>
      </c>
      <c r="BL170" s="26" t="s">
        <v>190</v>
      </c>
      <c r="BM170" s="111" t="s">
        <v>490</v>
      </c>
    </row>
    <row r="171" spans="1:65" s="2" customFormat="1" ht="22.9" customHeight="1">
      <c r="A171" s="158"/>
      <c r="B171" s="159"/>
      <c r="C171" s="158"/>
      <c r="D171" s="160" t="s">
        <v>66</v>
      </c>
      <c r="E171" s="166" t="s">
        <v>491</v>
      </c>
      <c r="F171" s="166" t="s">
        <v>492</v>
      </c>
      <c r="G171" s="158"/>
      <c r="H171" s="158"/>
      <c r="I171" s="158"/>
      <c r="J171" s="167">
        <f>BK171</f>
        <v>0</v>
      </c>
      <c r="K171" s="158"/>
      <c r="L171" s="159"/>
      <c r="M171" s="163"/>
      <c r="N171" s="158"/>
      <c r="O171" s="158"/>
      <c r="P171" s="164">
        <f>SUM(P172:P174)</f>
        <v>0</v>
      </c>
      <c r="Q171" s="158"/>
      <c r="R171" s="164">
        <f>SUM(R172:R174)</f>
        <v>5.5649999999999998E-2</v>
      </c>
      <c r="S171" s="158"/>
      <c r="T171" s="165">
        <f>SUM(T172:T174)</f>
        <v>0</v>
      </c>
      <c r="U171" s="158"/>
      <c r="V171" s="158"/>
      <c r="W171" s="158"/>
      <c r="X171" s="158"/>
      <c r="Y171" s="158"/>
      <c r="AR171" s="108" t="s">
        <v>77</v>
      </c>
      <c r="AT171" s="109" t="s">
        <v>66</v>
      </c>
      <c r="AU171" s="109" t="s">
        <v>75</v>
      </c>
      <c r="AY171" s="108" t="s">
        <v>123</v>
      </c>
      <c r="BK171" s="110">
        <f>SUM(BK172:BK174)</f>
        <v>0</v>
      </c>
    </row>
    <row r="172" spans="1:65" s="27" customFormat="1" ht="37.9" customHeight="1">
      <c r="A172" s="115"/>
      <c r="B172" s="44"/>
      <c r="C172" s="184" t="s">
        <v>194</v>
      </c>
      <c r="D172" s="184" t="s">
        <v>126</v>
      </c>
      <c r="E172" s="185" t="s">
        <v>493</v>
      </c>
      <c r="F172" s="186" t="s">
        <v>494</v>
      </c>
      <c r="G172" s="187" t="s">
        <v>134</v>
      </c>
      <c r="H172" s="188">
        <v>5</v>
      </c>
      <c r="I172" s="3">
        <v>0</v>
      </c>
      <c r="J172" s="168">
        <f>ROUND(I172*H172,2)</f>
        <v>0</v>
      </c>
      <c r="K172" s="169"/>
      <c r="L172" s="44"/>
      <c r="M172" s="170" t="s">
        <v>1</v>
      </c>
      <c r="N172" s="171" t="s">
        <v>33</v>
      </c>
      <c r="O172" s="115"/>
      <c r="P172" s="172">
        <f>O172*H172</f>
        <v>0</v>
      </c>
      <c r="Q172" s="172">
        <v>6.3E-3</v>
      </c>
      <c r="R172" s="172">
        <f>Q172*H172</f>
        <v>3.15E-2</v>
      </c>
      <c r="S172" s="172">
        <v>0</v>
      </c>
      <c r="T172" s="173">
        <f>S172*H172</f>
        <v>0</v>
      </c>
      <c r="U172" s="115"/>
      <c r="V172" s="115"/>
      <c r="W172" s="115"/>
      <c r="X172" s="115"/>
      <c r="Y172" s="115"/>
      <c r="AR172" s="111" t="s">
        <v>190</v>
      </c>
      <c r="AT172" s="111" t="s">
        <v>126</v>
      </c>
      <c r="AU172" s="111" t="s">
        <v>77</v>
      </c>
      <c r="AY172" s="26" t="s">
        <v>123</v>
      </c>
      <c r="BE172" s="112">
        <f>IF(N172="základní",J172,0)</f>
        <v>0</v>
      </c>
      <c r="BF172" s="112">
        <f>IF(N172="snížená",J172,0)</f>
        <v>0</v>
      </c>
      <c r="BG172" s="112">
        <f>IF(N172="zákl. přenesená",J172,0)</f>
        <v>0</v>
      </c>
      <c r="BH172" s="112">
        <f>IF(N172="sníž. přenesená",J172,0)</f>
        <v>0</v>
      </c>
      <c r="BI172" s="112">
        <f>IF(N172="nulová",J172,0)</f>
        <v>0</v>
      </c>
      <c r="BJ172" s="26" t="s">
        <v>75</v>
      </c>
      <c r="BK172" s="112">
        <f>ROUND(I172*H172,2)</f>
        <v>0</v>
      </c>
      <c r="BL172" s="26" t="s">
        <v>190</v>
      </c>
      <c r="BM172" s="111" t="s">
        <v>495</v>
      </c>
    </row>
    <row r="173" spans="1:65" s="27" customFormat="1" ht="16.5" customHeight="1">
      <c r="A173" s="115"/>
      <c r="B173" s="44"/>
      <c r="C173" s="189" t="s">
        <v>198</v>
      </c>
      <c r="D173" s="189" t="s">
        <v>177</v>
      </c>
      <c r="E173" s="190" t="s">
        <v>496</v>
      </c>
      <c r="F173" s="191" t="s">
        <v>497</v>
      </c>
      <c r="G173" s="192" t="s">
        <v>134</v>
      </c>
      <c r="H173" s="193">
        <v>5.25</v>
      </c>
      <c r="I173" s="4">
        <v>0</v>
      </c>
      <c r="J173" s="174">
        <f>ROUND(I173*H173,2)</f>
        <v>0</v>
      </c>
      <c r="K173" s="175"/>
      <c r="L173" s="176"/>
      <c r="M173" s="177" t="s">
        <v>1</v>
      </c>
      <c r="N173" s="178" t="s">
        <v>33</v>
      </c>
      <c r="O173" s="115"/>
      <c r="P173" s="172">
        <f>O173*H173</f>
        <v>0</v>
      </c>
      <c r="Q173" s="172">
        <v>4.5999999999999999E-3</v>
      </c>
      <c r="R173" s="172">
        <f>Q173*H173</f>
        <v>2.4149999999999998E-2</v>
      </c>
      <c r="S173" s="172">
        <v>0</v>
      </c>
      <c r="T173" s="173">
        <f>S173*H173</f>
        <v>0</v>
      </c>
      <c r="U173" s="115"/>
      <c r="V173" s="115"/>
      <c r="W173" s="115"/>
      <c r="X173" s="115"/>
      <c r="Y173" s="115"/>
      <c r="AR173" s="111" t="s">
        <v>266</v>
      </c>
      <c r="AT173" s="111" t="s">
        <v>177</v>
      </c>
      <c r="AU173" s="111" t="s">
        <v>77</v>
      </c>
      <c r="AY173" s="26" t="s">
        <v>123</v>
      </c>
      <c r="BE173" s="112">
        <f>IF(N173="základní",J173,0)</f>
        <v>0</v>
      </c>
      <c r="BF173" s="112">
        <f>IF(N173="snížená",J173,0)</f>
        <v>0</v>
      </c>
      <c r="BG173" s="112">
        <f>IF(N173="zákl. přenesená",J173,0)</f>
        <v>0</v>
      </c>
      <c r="BH173" s="112">
        <f>IF(N173="sníž. přenesená",J173,0)</f>
        <v>0</v>
      </c>
      <c r="BI173" s="112">
        <f>IF(N173="nulová",J173,0)</f>
        <v>0</v>
      </c>
      <c r="BJ173" s="26" t="s">
        <v>75</v>
      </c>
      <c r="BK173" s="112">
        <f>ROUND(I173*H173,2)</f>
        <v>0</v>
      </c>
      <c r="BL173" s="26" t="s">
        <v>190</v>
      </c>
      <c r="BM173" s="111" t="s">
        <v>498</v>
      </c>
    </row>
    <row r="174" spans="1:65" s="27" customFormat="1" ht="24.2" customHeight="1">
      <c r="A174" s="115"/>
      <c r="B174" s="44"/>
      <c r="C174" s="184" t="s">
        <v>202</v>
      </c>
      <c r="D174" s="184" t="s">
        <v>126</v>
      </c>
      <c r="E174" s="185" t="s">
        <v>499</v>
      </c>
      <c r="F174" s="186" t="s">
        <v>500</v>
      </c>
      <c r="G174" s="187" t="s">
        <v>258</v>
      </c>
      <c r="H174" s="5">
        <v>0</v>
      </c>
      <c r="I174" s="3">
        <v>0</v>
      </c>
      <c r="J174" s="168">
        <f>ROUND(I174*H174,2)</f>
        <v>0</v>
      </c>
      <c r="K174" s="169"/>
      <c r="L174" s="44"/>
      <c r="M174" s="170" t="s">
        <v>1</v>
      </c>
      <c r="N174" s="171" t="s">
        <v>33</v>
      </c>
      <c r="O174" s="115"/>
      <c r="P174" s="172">
        <f>O174*H174</f>
        <v>0</v>
      </c>
      <c r="Q174" s="172">
        <v>0</v>
      </c>
      <c r="R174" s="172">
        <f>Q174*H174</f>
        <v>0</v>
      </c>
      <c r="S174" s="172">
        <v>0</v>
      </c>
      <c r="T174" s="173">
        <f>S174*H174</f>
        <v>0</v>
      </c>
      <c r="U174" s="115"/>
      <c r="V174" s="115"/>
      <c r="W174" s="115"/>
      <c r="X174" s="115"/>
      <c r="Y174" s="115"/>
      <c r="AR174" s="111" t="s">
        <v>190</v>
      </c>
      <c r="AT174" s="111" t="s">
        <v>126</v>
      </c>
      <c r="AU174" s="111" t="s">
        <v>77</v>
      </c>
      <c r="AY174" s="26" t="s">
        <v>123</v>
      </c>
      <c r="BE174" s="112">
        <f>IF(N174="základní",J174,0)</f>
        <v>0</v>
      </c>
      <c r="BF174" s="112">
        <f>IF(N174="snížená",J174,0)</f>
        <v>0</v>
      </c>
      <c r="BG174" s="112">
        <f>IF(N174="zákl. přenesená",J174,0)</f>
        <v>0</v>
      </c>
      <c r="BH174" s="112">
        <f>IF(N174="sníž. přenesená",J174,0)</f>
        <v>0</v>
      </c>
      <c r="BI174" s="112">
        <f>IF(N174="nulová",J174,0)</f>
        <v>0</v>
      </c>
      <c r="BJ174" s="26" t="s">
        <v>75</v>
      </c>
      <c r="BK174" s="112">
        <f>ROUND(I174*H174,2)</f>
        <v>0</v>
      </c>
      <c r="BL174" s="26" t="s">
        <v>190</v>
      </c>
      <c r="BM174" s="111" t="s">
        <v>501</v>
      </c>
    </row>
    <row r="175" spans="1:65" s="2" customFormat="1" ht="22.9" customHeight="1">
      <c r="A175" s="158"/>
      <c r="B175" s="159"/>
      <c r="C175" s="158"/>
      <c r="D175" s="160" t="s">
        <v>66</v>
      </c>
      <c r="E175" s="166" t="s">
        <v>232</v>
      </c>
      <c r="F175" s="166" t="s">
        <v>233</v>
      </c>
      <c r="G175" s="158"/>
      <c r="H175" s="158"/>
      <c r="I175" s="158"/>
      <c r="J175" s="167">
        <f>BK175</f>
        <v>0</v>
      </c>
      <c r="K175" s="158"/>
      <c r="L175" s="159"/>
      <c r="M175" s="163"/>
      <c r="N175" s="158"/>
      <c r="O175" s="158"/>
      <c r="P175" s="164">
        <f>SUM(P176:P191)</f>
        <v>0</v>
      </c>
      <c r="Q175" s="158"/>
      <c r="R175" s="164">
        <f>SUM(R176:R191)</f>
        <v>7.0369999999999988E-2</v>
      </c>
      <c r="S175" s="158"/>
      <c r="T175" s="165">
        <f>SUM(T176:T191)</f>
        <v>0</v>
      </c>
      <c r="U175" s="158"/>
      <c r="V175" s="158"/>
      <c r="W175" s="158"/>
      <c r="X175" s="158"/>
      <c r="Y175" s="158"/>
      <c r="AR175" s="108" t="s">
        <v>77</v>
      </c>
      <c r="AT175" s="109" t="s">
        <v>66</v>
      </c>
      <c r="AU175" s="109" t="s">
        <v>75</v>
      </c>
      <c r="AY175" s="108" t="s">
        <v>123</v>
      </c>
      <c r="BK175" s="110">
        <f>SUM(BK176:BK191)</f>
        <v>0</v>
      </c>
    </row>
    <row r="176" spans="1:65" s="27" customFormat="1" ht="33" customHeight="1">
      <c r="A176" s="115"/>
      <c r="B176" s="44"/>
      <c r="C176" s="184" t="s">
        <v>208</v>
      </c>
      <c r="D176" s="184" t="s">
        <v>126</v>
      </c>
      <c r="E176" s="185" t="s">
        <v>502</v>
      </c>
      <c r="F176" s="186" t="s">
        <v>503</v>
      </c>
      <c r="G176" s="187" t="s">
        <v>129</v>
      </c>
      <c r="H176" s="188">
        <v>2</v>
      </c>
      <c r="I176" s="3">
        <v>0</v>
      </c>
      <c r="J176" s="168">
        <f t="shared" ref="J176:J191" si="0">ROUND(I176*H176,2)</f>
        <v>0</v>
      </c>
      <c r="K176" s="169"/>
      <c r="L176" s="44"/>
      <c r="M176" s="170" t="s">
        <v>1</v>
      </c>
      <c r="N176" s="171" t="s">
        <v>33</v>
      </c>
      <c r="O176" s="115"/>
      <c r="P176" s="172">
        <f t="shared" ref="P176:P191" si="1">O176*H176</f>
        <v>0</v>
      </c>
      <c r="Q176" s="172">
        <v>1.0670000000000001E-2</v>
      </c>
      <c r="R176" s="172">
        <f t="shared" ref="R176:R191" si="2">Q176*H176</f>
        <v>2.1340000000000001E-2</v>
      </c>
      <c r="S176" s="172">
        <v>0</v>
      </c>
      <c r="T176" s="173">
        <f t="shared" ref="T176:T191" si="3">S176*H176</f>
        <v>0</v>
      </c>
      <c r="U176" s="115"/>
      <c r="V176" s="115"/>
      <c r="W176" s="115"/>
      <c r="X176" s="115"/>
      <c r="Y176" s="115"/>
      <c r="AR176" s="111" t="s">
        <v>190</v>
      </c>
      <c r="AT176" s="111" t="s">
        <v>126</v>
      </c>
      <c r="AU176" s="111" t="s">
        <v>77</v>
      </c>
      <c r="AY176" s="26" t="s">
        <v>123</v>
      </c>
      <c r="BE176" s="112">
        <f t="shared" ref="BE176:BE191" si="4">IF(N176="základní",J176,0)</f>
        <v>0</v>
      </c>
      <c r="BF176" s="112">
        <f t="shared" ref="BF176:BF191" si="5">IF(N176="snížená",J176,0)</f>
        <v>0</v>
      </c>
      <c r="BG176" s="112">
        <f t="shared" ref="BG176:BG191" si="6">IF(N176="zákl. přenesená",J176,0)</f>
        <v>0</v>
      </c>
      <c r="BH176" s="112">
        <f t="shared" ref="BH176:BH191" si="7">IF(N176="sníž. přenesená",J176,0)</f>
        <v>0</v>
      </c>
      <c r="BI176" s="112">
        <f t="shared" ref="BI176:BI191" si="8">IF(N176="nulová",J176,0)</f>
        <v>0</v>
      </c>
      <c r="BJ176" s="26" t="s">
        <v>75</v>
      </c>
      <c r="BK176" s="112">
        <f t="shared" ref="BK176:BK191" si="9">ROUND(I176*H176,2)</f>
        <v>0</v>
      </c>
      <c r="BL176" s="26" t="s">
        <v>190</v>
      </c>
      <c r="BM176" s="111" t="s">
        <v>504</v>
      </c>
    </row>
    <row r="177" spans="1:65" s="27" customFormat="1" ht="24.2" customHeight="1">
      <c r="A177" s="115"/>
      <c r="B177" s="44"/>
      <c r="C177" s="184" t="s">
        <v>6</v>
      </c>
      <c r="D177" s="184" t="s">
        <v>126</v>
      </c>
      <c r="E177" s="185" t="s">
        <v>505</v>
      </c>
      <c r="F177" s="186" t="s">
        <v>506</v>
      </c>
      <c r="G177" s="187" t="s">
        <v>129</v>
      </c>
      <c r="H177" s="188">
        <v>2</v>
      </c>
      <c r="I177" s="3">
        <v>0</v>
      </c>
      <c r="J177" s="168">
        <f t="shared" si="0"/>
        <v>0</v>
      </c>
      <c r="K177" s="169"/>
      <c r="L177" s="44"/>
      <c r="M177" s="170" t="s">
        <v>1</v>
      </c>
      <c r="N177" s="171" t="s">
        <v>33</v>
      </c>
      <c r="O177" s="115"/>
      <c r="P177" s="172">
        <f t="shared" si="1"/>
        <v>0</v>
      </c>
      <c r="Q177" s="172">
        <v>1.6320000000000001E-2</v>
      </c>
      <c r="R177" s="172">
        <f t="shared" si="2"/>
        <v>3.2640000000000002E-2</v>
      </c>
      <c r="S177" s="172">
        <v>0</v>
      </c>
      <c r="T177" s="173">
        <f t="shared" si="3"/>
        <v>0</v>
      </c>
      <c r="U177" s="115"/>
      <c r="V177" s="115"/>
      <c r="W177" s="115"/>
      <c r="X177" s="115"/>
      <c r="Y177" s="115"/>
      <c r="AR177" s="111" t="s">
        <v>190</v>
      </c>
      <c r="AT177" s="111" t="s">
        <v>126</v>
      </c>
      <c r="AU177" s="111" t="s">
        <v>77</v>
      </c>
      <c r="AY177" s="26" t="s">
        <v>123</v>
      </c>
      <c r="BE177" s="112">
        <f t="shared" si="4"/>
        <v>0</v>
      </c>
      <c r="BF177" s="112">
        <f t="shared" si="5"/>
        <v>0</v>
      </c>
      <c r="BG177" s="112">
        <f t="shared" si="6"/>
        <v>0</v>
      </c>
      <c r="BH177" s="112">
        <f t="shared" si="7"/>
        <v>0</v>
      </c>
      <c r="BI177" s="112">
        <f t="shared" si="8"/>
        <v>0</v>
      </c>
      <c r="BJ177" s="26" t="s">
        <v>75</v>
      </c>
      <c r="BK177" s="112">
        <f t="shared" si="9"/>
        <v>0</v>
      </c>
      <c r="BL177" s="26" t="s">
        <v>190</v>
      </c>
      <c r="BM177" s="111" t="s">
        <v>507</v>
      </c>
    </row>
    <row r="178" spans="1:65" s="27" customFormat="1" ht="16.5" customHeight="1">
      <c r="A178" s="115"/>
      <c r="B178" s="44"/>
      <c r="C178" s="184" t="s">
        <v>216</v>
      </c>
      <c r="D178" s="184" t="s">
        <v>126</v>
      </c>
      <c r="E178" s="185" t="s">
        <v>508</v>
      </c>
      <c r="F178" s="186" t="s">
        <v>509</v>
      </c>
      <c r="G178" s="187" t="s">
        <v>129</v>
      </c>
      <c r="H178" s="188">
        <v>2</v>
      </c>
      <c r="I178" s="3">
        <v>0</v>
      </c>
      <c r="J178" s="168">
        <f t="shared" si="0"/>
        <v>0</v>
      </c>
      <c r="K178" s="169"/>
      <c r="L178" s="44"/>
      <c r="M178" s="170" t="s">
        <v>1</v>
      </c>
      <c r="N178" s="171" t="s">
        <v>33</v>
      </c>
      <c r="O178" s="115"/>
      <c r="P178" s="172">
        <f t="shared" si="1"/>
        <v>0</v>
      </c>
      <c r="Q178" s="172">
        <v>0</v>
      </c>
      <c r="R178" s="172">
        <f t="shared" si="2"/>
        <v>0</v>
      </c>
      <c r="S178" s="172">
        <v>0</v>
      </c>
      <c r="T178" s="173">
        <f t="shared" si="3"/>
        <v>0</v>
      </c>
      <c r="U178" s="115"/>
      <c r="V178" s="115"/>
      <c r="W178" s="115"/>
      <c r="X178" s="115"/>
      <c r="Y178" s="115"/>
      <c r="AR178" s="111" t="s">
        <v>190</v>
      </c>
      <c r="AT178" s="111" t="s">
        <v>126</v>
      </c>
      <c r="AU178" s="111" t="s">
        <v>77</v>
      </c>
      <c r="AY178" s="26" t="s">
        <v>123</v>
      </c>
      <c r="BE178" s="112">
        <f t="shared" si="4"/>
        <v>0</v>
      </c>
      <c r="BF178" s="112">
        <f t="shared" si="5"/>
        <v>0</v>
      </c>
      <c r="BG178" s="112">
        <f t="shared" si="6"/>
        <v>0</v>
      </c>
      <c r="BH178" s="112">
        <f t="shared" si="7"/>
        <v>0</v>
      </c>
      <c r="BI178" s="112">
        <f t="shared" si="8"/>
        <v>0</v>
      </c>
      <c r="BJ178" s="26" t="s">
        <v>75</v>
      </c>
      <c r="BK178" s="112">
        <f t="shared" si="9"/>
        <v>0</v>
      </c>
      <c r="BL178" s="26" t="s">
        <v>190</v>
      </c>
      <c r="BM178" s="111" t="s">
        <v>510</v>
      </c>
    </row>
    <row r="179" spans="1:65" s="27" customFormat="1" ht="16.5" customHeight="1">
      <c r="A179" s="115"/>
      <c r="B179" s="44"/>
      <c r="C179" s="184" t="s">
        <v>220</v>
      </c>
      <c r="D179" s="184" t="s">
        <v>126</v>
      </c>
      <c r="E179" s="185" t="s">
        <v>511</v>
      </c>
      <c r="F179" s="186" t="s">
        <v>512</v>
      </c>
      <c r="G179" s="187" t="s">
        <v>138</v>
      </c>
      <c r="H179" s="188">
        <v>4</v>
      </c>
      <c r="I179" s="3">
        <v>0</v>
      </c>
      <c r="J179" s="168">
        <f t="shared" si="0"/>
        <v>0</v>
      </c>
      <c r="K179" s="169"/>
      <c r="L179" s="44"/>
      <c r="M179" s="170" t="s">
        <v>1</v>
      </c>
      <c r="N179" s="171" t="s">
        <v>33</v>
      </c>
      <c r="O179" s="115"/>
      <c r="P179" s="172">
        <f t="shared" si="1"/>
        <v>0</v>
      </c>
      <c r="Q179" s="172">
        <v>0</v>
      </c>
      <c r="R179" s="172">
        <f t="shared" si="2"/>
        <v>0</v>
      </c>
      <c r="S179" s="172">
        <v>0</v>
      </c>
      <c r="T179" s="173">
        <f t="shared" si="3"/>
        <v>0</v>
      </c>
      <c r="U179" s="115"/>
      <c r="V179" s="115"/>
      <c r="W179" s="115"/>
      <c r="X179" s="115"/>
      <c r="Y179" s="115"/>
      <c r="AR179" s="111" t="s">
        <v>190</v>
      </c>
      <c r="AT179" s="111" t="s">
        <v>126</v>
      </c>
      <c r="AU179" s="111" t="s">
        <v>77</v>
      </c>
      <c r="AY179" s="26" t="s">
        <v>123</v>
      </c>
      <c r="BE179" s="112">
        <f t="shared" si="4"/>
        <v>0</v>
      </c>
      <c r="BF179" s="112">
        <f t="shared" si="5"/>
        <v>0</v>
      </c>
      <c r="BG179" s="112">
        <f t="shared" si="6"/>
        <v>0</v>
      </c>
      <c r="BH179" s="112">
        <f t="shared" si="7"/>
        <v>0</v>
      </c>
      <c r="BI179" s="112">
        <f t="shared" si="8"/>
        <v>0</v>
      </c>
      <c r="BJ179" s="26" t="s">
        <v>75</v>
      </c>
      <c r="BK179" s="112">
        <f t="shared" si="9"/>
        <v>0</v>
      </c>
      <c r="BL179" s="26" t="s">
        <v>190</v>
      </c>
      <c r="BM179" s="111" t="s">
        <v>513</v>
      </c>
    </row>
    <row r="180" spans="1:65" s="27" customFormat="1" ht="16.5" customHeight="1">
      <c r="A180" s="115"/>
      <c r="B180" s="44"/>
      <c r="C180" s="184" t="s">
        <v>226</v>
      </c>
      <c r="D180" s="184" t="s">
        <v>126</v>
      </c>
      <c r="E180" s="185" t="s">
        <v>514</v>
      </c>
      <c r="F180" s="186" t="s">
        <v>515</v>
      </c>
      <c r="G180" s="187" t="s">
        <v>138</v>
      </c>
      <c r="H180" s="188">
        <v>22</v>
      </c>
      <c r="I180" s="3">
        <v>0</v>
      </c>
      <c r="J180" s="168">
        <f t="shared" si="0"/>
        <v>0</v>
      </c>
      <c r="K180" s="169"/>
      <c r="L180" s="44"/>
      <c r="M180" s="170" t="s">
        <v>1</v>
      </c>
      <c r="N180" s="171" t="s">
        <v>33</v>
      </c>
      <c r="O180" s="115"/>
      <c r="P180" s="172">
        <f t="shared" si="1"/>
        <v>0</v>
      </c>
      <c r="Q180" s="172">
        <v>4.0999999999999999E-4</v>
      </c>
      <c r="R180" s="172">
        <f t="shared" si="2"/>
        <v>9.0200000000000002E-3</v>
      </c>
      <c r="S180" s="172">
        <v>0</v>
      </c>
      <c r="T180" s="173">
        <f t="shared" si="3"/>
        <v>0</v>
      </c>
      <c r="U180" s="115"/>
      <c r="V180" s="115"/>
      <c r="W180" s="115"/>
      <c r="X180" s="115"/>
      <c r="Y180" s="115"/>
      <c r="AR180" s="111" t="s">
        <v>190</v>
      </c>
      <c r="AT180" s="111" t="s">
        <v>126</v>
      </c>
      <c r="AU180" s="111" t="s">
        <v>77</v>
      </c>
      <c r="AY180" s="26" t="s">
        <v>123</v>
      </c>
      <c r="BE180" s="112">
        <f t="shared" si="4"/>
        <v>0</v>
      </c>
      <c r="BF180" s="112">
        <f t="shared" si="5"/>
        <v>0</v>
      </c>
      <c r="BG180" s="112">
        <f t="shared" si="6"/>
        <v>0</v>
      </c>
      <c r="BH180" s="112">
        <f t="shared" si="7"/>
        <v>0</v>
      </c>
      <c r="BI180" s="112">
        <f t="shared" si="8"/>
        <v>0</v>
      </c>
      <c r="BJ180" s="26" t="s">
        <v>75</v>
      </c>
      <c r="BK180" s="112">
        <f t="shared" si="9"/>
        <v>0</v>
      </c>
      <c r="BL180" s="26" t="s">
        <v>190</v>
      </c>
      <c r="BM180" s="111" t="s">
        <v>516</v>
      </c>
    </row>
    <row r="181" spans="1:65" s="27" customFormat="1" ht="16.5" customHeight="1">
      <c r="A181" s="115"/>
      <c r="B181" s="44"/>
      <c r="C181" s="184" t="s">
        <v>234</v>
      </c>
      <c r="D181" s="184" t="s">
        <v>126</v>
      </c>
      <c r="E181" s="185" t="s">
        <v>239</v>
      </c>
      <c r="F181" s="186" t="s">
        <v>240</v>
      </c>
      <c r="G181" s="187" t="s">
        <v>138</v>
      </c>
      <c r="H181" s="188">
        <v>11</v>
      </c>
      <c r="I181" s="3">
        <v>0</v>
      </c>
      <c r="J181" s="168">
        <f t="shared" si="0"/>
        <v>0</v>
      </c>
      <c r="K181" s="169"/>
      <c r="L181" s="44"/>
      <c r="M181" s="170" t="s">
        <v>1</v>
      </c>
      <c r="N181" s="171" t="s">
        <v>33</v>
      </c>
      <c r="O181" s="115"/>
      <c r="P181" s="172">
        <f t="shared" si="1"/>
        <v>0</v>
      </c>
      <c r="Q181" s="172">
        <v>4.0999999999999999E-4</v>
      </c>
      <c r="R181" s="172">
        <f t="shared" si="2"/>
        <v>4.5100000000000001E-3</v>
      </c>
      <c r="S181" s="172">
        <v>0</v>
      </c>
      <c r="T181" s="173">
        <f t="shared" si="3"/>
        <v>0</v>
      </c>
      <c r="U181" s="115"/>
      <c r="V181" s="115"/>
      <c r="W181" s="115"/>
      <c r="X181" s="115"/>
      <c r="Y181" s="115"/>
      <c r="AR181" s="111" t="s">
        <v>190</v>
      </c>
      <c r="AT181" s="111" t="s">
        <v>126</v>
      </c>
      <c r="AU181" s="111" t="s">
        <v>77</v>
      </c>
      <c r="AY181" s="26" t="s">
        <v>123</v>
      </c>
      <c r="BE181" s="112">
        <f t="shared" si="4"/>
        <v>0</v>
      </c>
      <c r="BF181" s="112">
        <f t="shared" si="5"/>
        <v>0</v>
      </c>
      <c r="BG181" s="112">
        <f t="shared" si="6"/>
        <v>0</v>
      </c>
      <c r="BH181" s="112">
        <f t="shared" si="7"/>
        <v>0</v>
      </c>
      <c r="BI181" s="112">
        <f t="shared" si="8"/>
        <v>0</v>
      </c>
      <c r="BJ181" s="26" t="s">
        <v>75</v>
      </c>
      <c r="BK181" s="112">
        <f t="shared" si="9"/>
        <v>0</v>
      </c>
      <c r="BL181" s="26" t="s">
        <v>190</v>
      </c>
      <c r="BM181" s="111" t="s">
        <v>517</v>
      </c>
    </row>
    <row r="182" spans="1:65" s="27" customFormat="1" ht="16.5" customHeight="1">
      <c r="A182" s="115"/>
      <c r="B182" s="44"/>
      <c r="C182" s="184" t="s">
        <v>238</v>
      </c>
      <c r="D182" s="184" t="s">
        <v>126</v>
      </c>
      <c r="E182" s="185" t="s">
        <v>518</v>
      </c>
      <c r="F182" s="186" t="s">
        <v>519</v>
      </c>
      <c r="G182" s="187" t="s">
        <v>138</v>
      </c>
      <c r="H182" s="188">
        <v>3</v>
      </c>
      <c r="I182" s="3">
        <v>0</v>
      </c>
      <c r="J182" s="168">
        <f t="shared" si="0"/>
        <v>0</v>
      </c>
      <c r="K182" s="169"/>
      <c r="L182" s="44"/>
      <c r="M182" s="170" t="s">
        <v>1</v>
      </c>
      <c r="N182" s="171" t="s">
        <v>33</v>
      </c>
      <c r="O182" s="115"/>
      <c r="P182" s="172">
        <f t="shared" si="1"/>
        <v>0</v>
      </c>
      <c r="Q182" s="172">
        <v>4.8000000000000001E-4</v>
      </c>
      <c r="R182" s="172">
        <f t="shared" si="2"/>
        <v>1.4400000000000001E-3</v>
      </c>
      <c r="S182" s="172">
        <v>0</v>
      </c>
      <c r="T182" s="173">
        <f t="shared" si="3"/>
        <v>0</v>
      </c>
      <c r="U182" s="115"/>
      <c r="V182" s="115"/>
      <c r="W182" s="115"/>
      <c r="X182" s="115"/>
      <c r="Y182" s="115"/>
      <c r="AR182" s="111" t="s">
        <v>190</v>
      </c>
      <c r="AT182" s="111" t="s">
        <v>126</v>
      </c>
      <c r="AU182" s="111" t="s">
        <v>77</v>
      </c>
      <c r="AY182" s="26" t="s">
        <v>123</v>
      </c>
      <c r="BE182" s="112">
        <f t="shared" si="4"/>
        <v>0</v>
      </c>
      <c r="BF182" s="112">
        <f t="shared" si="5"/>
        <v>0</v>
      </c>
      <c r="BG182" s="112">
        <f t="shared" si="6"/>
        <v>0</v>
      </c>
      <c r="BH182" s="112">
        <f t="shared" si="7"/>
        <v>0</v>
      </c>
      <c r="BI182" s="112">
        <f t="shared" si="8"/>
        <v>0</v>
      </c>
      <c r="BJ182" s="26" t="s">
        <v>75</v>
      </c>
      <c r="BK182" s="112">
        <f t="shared" si="9"/>
        <v>0</v>
      </c>
      <c r="BL182" s="26" t="s">
        <v>190</v>
      </c>
      <c r="BM182" s="111" t="s">
        <v>520</v>
      </c>
    </row>
    <row r="183" spans="1:65" s="27" customFormat="1" ht="16.5" customHeight="1">
      <c r="A183" s="115"/>
      <c r="B183" s="44"/>
      <c r="C183" s="184" t="s">
        <v>242</v>
      </c>
      <c r="D183" s="184" t="s">
        <v>126</v>
      </c>
      <c r="E183" s="185" t="s">
        <v>243</v>
      </c>
      <c r="F183" s="186" t="s">
        <v>244</v>
      </c>
      <c r="G183" s="187" t="s">
        <v>129</v>
      </c>
      <c r="H183" s="188">
        <v>1</v>
      </c>
      <c r="I183" s="3">
        <v>0</v>
      </c>
      <c r="J183" s="168">
        <f t="shared" si="0"/>
        <v>0</v>
      </c>
      <c r="K183" s="169"/>
      <c r="L183" s="44"/>
      <c r="M183" s="170" t="s">
        <v>1</v>
      </c>
      <c r="N183" s="171" t="s">
        <v>33</v>
      </c>
      <c r="O183" s="115"/>
      <c r="P183" s="172">
        <f t="shared" si="1"/>
        <v>0</v>
      </c>
      <c r="Q183" s="172">
        <v>0</v>
      </c>
      <c r="R183" s="172">
        <f t="shared" si="2"/>
        <v>0</v>
      </c>
      <c r="S183" s="172">
        <v>0</v>
      </c>
      <c r="T183" s="173">
        <f t="shared" si="3"/>
        <v>0</v>
      </c>
      <c r="U183" s="115"/>
      <c r="V183" s="115"/>
      <c r="W183" s="115"/>
      <c r="X183" s="115"/>
      <c r="Y183" s="115"/>
      <c r="AR183" s="111" t="s">
        <v>190</v>
      </c>
      <c r="AT183" s="111" t="s">
        <v>126</v>
      </c>
      <c r="AU183" s="111" t="s">
        <v>77</v>
      </c>
      <c r="AY183" s="26" t="s">
        <v>123</v>
      </c>
      <c r="BE183" s="112">
        <f t="shared" si="4"/>
        <v>0</v>
      </c>
      <c r="BF183" s="112">
        <f t="shared" si="5"/>
        <v>0</v>
      </c>
      <c r="BG183" s="112">
        <f t="shared" si="6"/>
        <v>0</v>
      </c>
      <c r="BH183" s="112">
        <f t="shared" si="7"/>
        <v>0</v>
      </c>
      <c r="BI183" s="112">
        <f t="shared" si="8"/>
        <v>0</v>
      </c>
      <c r="BJ183" s="26" t="s">
        <v>75</v>
      </c>
      <c r="BK183" s="112">
        <f t="shared" si="9"/>
        <v>0</v>
      </c>
      <c r="BL183" s="26" t="s">
        <v>190</v>
      </c>
      <c r="BM183" s="111" t="s">
        <v>521</v>
      </c>
    </row>
    <row r="184" spans="1:65" s="27" customFormat="1" ht="16.5" customHeight="1">
      <c r="A184" s="115"/>
      <c r="B184" s="44"/>
      <c r="C184" s="184" t="s">
        <v>246</v>
      </c>
      <c r="D184" s="184" t="s">
        <v>126</v>
      </c>
      <c r="E184" s="185" t="s">
        <v>522</v>
      </c>
      <c r="F184" s="186" t="s">
        <v>523</v>
      </c>
      <c r="G184" s="187" t="s">
        <v>129</v>
      </c>
      <c r="H184" s="188">
        <v>2</v>
      </c>
      <c r="I184" s="3">
        <v>0</v>
      </c>
      <c r="J184" s="168">
        <f t="shared" si="0"/>
        <v>0</v>
      </c>
      <c r="K184" s="169"/>
      <c r="L184" s="44"/>
      <c r="M184" s="170" t="s">
        <v>1</v>
      </c>
      <c r="N184" s="171" t="s">
        <v>33</v>
      </c>
      <c r="O184" s="115"/>
      <c r="P184" s="172">
        <f t="shared" si="1"/>
        <v>0</v>
      </c>
      <c r="Q184" s="172">
        <v>0</v>
      </c>
      <c r="R184" s="172">
        <f t="shared" si="2"/>
        <v>0</v>
      </c>
      <c r="S184" s="172">
        <v>0</v>
      </c>
      <c r="T184" s="173">
        <f t="shared" si="3"/>
        <v>0</v>
      </c>
      <c r="U184" s="115"/>
      <c r="V184" s="115"/>
      <c r="W184" s="115"/>
      <c r="X184" s="115"/>
      <c r="Y184" s="115"/>
      <c r="AR184" s="111" t="s">
        <v>190</v>
      </c>
      <c r="AT184" s="111" t="s">
        <v>126</v>
      </c>
      <c r="AU184" s="111" t="s">
        <v>77</v>
      </c>
      <c r="AY184" s="26" t="s">
        <v>123</v>
      </c>
      <c r="BE184" s="112">
        <f t="shared" si="4"/>
        <v>0</v>
      </c>
      <c r="BF184" s="112">
        <f t="shared" si="5"/>
        <v>0</v>
      </c>
      <c r="BG184" s="112">
        <f t="shared" si="6"/>
        <v>0</v>
      </c>
      <c r="BH184" s="112">
        <f t="shared" si="7"/>
        <v>0</v>
      </c>
      <c r="BI184" s="112">
        <f t="shared" si="8"/>
        <v>0</v>
      </c>
      <c r="BJ184" s="26" t="s">
        <v>75</v>
      </c>
      <c r="BK184" s="112">
        <f t="shared" si="9"/>
        <v>0</v>
      </c>
      <c r="BL184" s="26" t="s">
        <v>190</v>
      </c>
      <c r="BM184" s="111" t="s">
        <v>524</v>
      </c>
    </row>
    <row r="185" spans="1:65" s="27" customFormat="1" ht="16.5" customHeight="1">
      <c r="A185" s="115"/>
      <c r="B185" s="44"/>
      <c r="C185" s="184" t="s">
        <v>251</v>
      </c>
      <c r="D185" s="184" t="s">
        <v>126</v>
      </c>
      <c r="E185" s="185" t="s">
        <v>525</v>
      </c>
      <c r="F185" s="186" t="s">
        <v>526</v>
      </c>
      <c r="G185" s="187" t="s">
        <v>249</v>
      </c>
      <c r="H185" s="188">
        <v>3</v>
      </c>
      <c r="I185" s="3">
        <v>0</v>
      </c>
      <c r="J185" s="168">
        <f t="shared" si="0"/>
        <v>0</v>
      </c>
      <c r="K185" s="169"/>
      <c r="L185" s="44"/>
      <c r="M185" s="170" t="s">
        <v>1</v>
      </c>
      <c r="N185" s="171" t="s">
        <v>33</v>
      </c>
      <c r="O185" s="115"/>
      <c r="P185" s="172">
        <f t="shared" si="1"/>
        <v>0</v>
      </c>
      <c r="Q185" s="172">
        <v>1.8000000000000001E-4</v>
      </c>
      <c r="R185" s="172">
        <f t="shared" si="2"/>
        <v>5.4000000000000001E-4</v>
      </c>
      <c r="S185" s="172">
        <v>0</v>
      </c>
      <c r="T185" s="173">
        <f t="shared" si="3"/>
        <v>0</v>
      </c>
      <c r="U185" s="115"/>
      <c r="V185" s="115"/>
      <c r="W185" s="115"/>
      <c r="X185" s="115"/>
      <c r="Y185" s="115"/>
      <c r="AR185" s="111" t="s">
        <v>190</v>
      </c>
      <c r="AT185" s="111" t="s">
        <v>126</v>
      </c>
      <c r="AU185" s="111" t="s">
        <v>77</v>
      </c>
      <c r="AY185" s="26" t="s">
        <v>123</v>
      </c>
      <c r="BE185" s="112">
        <f t="shared" si="4"/>
        <v>0</v>
      </c>
      <c r="BF185" s="112">
        <f t="shared" si="5"/>
        <v>0</v>
      </c>
      <c r="BG185" s="112">
        <f t="shared" si="6"/>
        <v>0</v>
      </c>
      <c r="BH185" s="112">
        <f t="shared" si="7"/>
        <v>0</v>
      </c>
      <c r="BI185" s="112">
        <f t="shared" si="8"/>
        <v>0</v>
      </c>
      <c r="BJ185" s="26" t="s">
        <v>75</v>
      </c>
      <c r="BK185" s="112">
        <f t="shared" si="9"/>
        <v>0</v>
      </c>
      <c r="BL185" s="26" t="s">
        <v>190</v>
      </c>
      <c r="BM185" s="111" t="s">
        <v>527</v>
      </c>
    </row>
    <row r="186" spans="1:65" s="27" customFormat="1" ht="16.5" customHeight="1">
      <c r="A186" s="115"/>
      <c r="B186" s="44"/>
      <c r="C186" s="184" t="s">
        <v>255</v>
      </c>
      <c r="D186" s="184" t="s">
        <v>126</v>
      </c>
      <c r="E186" s="185" t="s">
        <v>528</v>
      </c>
      <c r="F186" s="186" t="s">
        <v>529</v>
      </c>
      <c r="G186" s="187" t="s">
        <v>129</v>
      </c>
      <c r="H186" s="188">
        <v>2</v>
      </c>
      <c r="I186" s="3">
        <v>0</v>
      </c>
      <c r="J186" s="168">
        <f t="shared" si="0"/>
        <v>0</v>
      </c>
      <c r="K186" s="169"/>
      <c r="L186" s="44"/>
      <c r="M186" s="170" t="s">
        <v>1</v>
      </c>
      <c r="N186" s="171" t="s">
        <v>33</v>
      </c>
      <c r="O186" s="115"/>
      <c r="P186" s="172">
        <f t="shared" si="1"/>
        <v>0</v>
      </c>
      <c r="Q186" s="172">
        <v>2.2000000000000001E-4</v>
      </c>
      <c r="R186" s="172">
        <f t="shared" si="2"/>
        <v>4.4000000000000002E-4</v>
      </c>
      <c r="S186" s="172">
        <v>0</v>
      </c>
      <c r="T186" s="173">
        <f t="shared" si="3"/>
        <v>0</v>
      </c>
      <c r="U186" s="115"/>
      <c r="V186" s="115"/>
      <c r="W186" s="115"/>
      <c r="X186" s="115"/>
      <c r="Y186" s="115"/>
      <c r="AR186" s="111" t="s">
        <v>190</v>
      </c>
      <c r="AT186" s="111" t="s">
        <v>126</v>
      </c>
      <c r="AU186" s="111" t="s">
        <v>77</v>
      </c>
      <c r="AY186" s="26" t="s">
        <v>123</v>
      </c>
      <c r="BE186" s="112">
        <f t="shared" si="4"/>
        <v>0</v>
      </c>
      <c r="BF186" s="112">
        <f t="shared" si="5"/>
        <v>0</v>
      </c>
      <c r="BG186" s="112">
        <f t="shared" si="6"/>
        <v>0</v>
      </c>
      <c r="BH186" s="112">
        <f t="shared" si="7"/>
        <v>0</v>
      </c>
      <c r="BI186" s="112">
        <f t="shared" si="8"/>
        <v>0</v>
      </c>
      <c r="BJ186" s="26" t="s">
        <v>75</v>
      </c>
      <c r="BK186" s="112">
        <f t="shared" si="9"/>
        <v>0</v>
      </c>
      <c r="BL186" s="26" t="s">
        <v>190</v>
      </c>
      <c r="BM186" s="111" t="s">
        <v>530</v>
      </c>
    </row>
    <row r="187" spans="1:65" s="27" customFormat="1" ht="24.2" customHeight="1">
      <c r="A187" s="115"/>
      <c r="B187" s="44"/>
      <c r="C187" s="189" t="s">
        <v>260</v>
      </c>
      <c r="D187" s="189" t="s">
        <v>177</v>
      </c>
      <c r="E187" s="190" t="s">
        <v>531</v>
      </c>
      <c r="F187" s="191" t="s">
        <v>532</v>
      </c>
      <c r="G187" s="192" t="s">
        <v>129</v>
      </c>
      <c r="H187" s="193">
        <v>2</v>
      </c>
      <c r="I187" s="4">
        <v>0</v>
      </c>
      <c r="J187" s="174">
        <f t="shared" si="0"/>
        <v>0</v>
      </c>
      <c r="K187" s="175"/>
      <c r="L187" s="176"/>
      <c r="M187" s="177" t="s">
        <v>1</v>
      </c>
      <c r="N187" s="178" t="s">
        <v>33</v>
      </c>
      <c r="O187" s="115"/>
      <c r="P187" s="172">
        <f t="shared" si="1"/>
        <v>0</v>
      </c>
      <c r="Q187" s="172">
        <v>2.2000000000000001E-4</v>
      </c>
      <c r="R187" s="172">
        <f t="shared" si="2"/>
        <v>4.4000000000000002E-4</v>
      </c>
      <c r="S187" s="172">
        <v>0</v>
      </c>
      <c r="T187" s="173">
        <f t="shared" si="3"/>
        <v>0</v>
      </c>
      <c r="U187" s="115"/>
      <c r="V187" s="115"/>
      <c r="W187" s="115"/>
      <c r="X187" s="115"/>
      <c r="Y187" s="115"/>
      <c r="AR187" s="111" t="s">
        <v>266</v>
      </c>
      <c r="AT187" s="111" t="s">
        <v>177</v>
      </c>
      <c r="AU187" s="111" t="s">
        <v>77</v>
      </c>
      <c r="AY187" s="26" t="s">
        <v>123</v>
      </c>
      <c r="BE187" s="112">
        <f t="shared" si="4"/>
        <v>0</v>
      </c>
      <c r="BF187" s="112">
        <f t="shared" si="5"/>
        <v>0</v>
      </c>
      <c r="BG187" s="112">
        <f t="shared" si="6"/>
        <v>0</v>
      </c>
      <c r="BH187" s="112">
        <f t="shared" si="7"/>
        <v>0</v>
      </c>
      <c r="BI187" s="112">
        <f t="shared" si="8"/>
        <v>0</v>
      </c>
      <c r="BJ187" s="26" t="s">
        <v>75</v>
      </c>
      <c r="BK187" s="112">
        <f t="shared" si="9"/>
        <v>0</v>
      </c>
      <c r="BL187" s="26" t="s">
        <v>190</v>
      </c>
      <c r="BM187" s="111" t="s">
        <v>533</v>
      </c>
    </row>
    <row r="188" spans="1:65" s="27" customFormat="1" ht="21.75" customHeight="1">
      <c r="A188" s="115"/>
      <c r="B188" s="44"/>
      <c r="C188" s="184" t="s">
        <v>266</v>
      </c>
      <c r="D188" s="184" t="s">
        <v>126</v>
      </c>
      <c r="E188" s="185" t="s">
        <v>247</v>
      </c>
      <c r="F188" s="186" t="s">
        <v>248</v>
      </c>
      <c r="G188" s="187" t="s">
        <v>249</v>
      </c>
      <c r="H188" s="188">
        <v>1</v>
      </c>
      <c r="I188" s="3">
        <v>0</v>
      </c>
      <c r="J188" s="168">
        <f t="shared" si="0"/>
        <v>0</v>
      </c>
      <c r="K188" s="169"/>
      <c r="L188" s="44"/>
      <c r="M188" s="170" t="s">
        <v>1</v>
      </c>
      <c r="N188" s="171" t="s">
        <v>33</v>
      </c>
      <c r="O188" s="115"/>
      <c r="P188" s="172">
        <f t="shared" si="1"/>
        <v>0</v>
      </c>
      <c r="Q188" s="172">
        <v>0</v>
      </c>
      <c r="R188" s="172">
        <f t="shared" si="2"/>
        <v>0</v>
      </c>
      <c r="S188" s="172">
        <v>0</v>
      </c>
      <c r="T188" s="173">
        <f t="shared" si="3"/>
        <v>0</v>
      </c>
      <c r="U188" s="115"/>
      <c r="V188" s="115"/>
      <c r="W188" s="115"/>
      <c r="X188" s="115"/>
      <c r="Y188" s="115"/>
      <c r="AR188" s="111" t="s">
        <v>190</v>
      </c>
      <c r="AT188" s="111" t="s">
        <v>126</v>
      </c>
      <c r="AU188" s="111" t="s">
        <v>77</v>
      </c>
      <c r="AY188" s="26" t="s">
        <v>123</v>
      </c>
      <c r="BE188" s="112">
        <f t="shared" si="4"/>
        <v>0</v>
      </c>
      <c r="BF188" s="112">
        <f t="shared" si="5"/>
        <v>0</v>
      </c>
      <c r="BG188" s="112">
        <f t="shared" si="6"/>
        <v>0</v>
      </c>
      <c r="BH188" s="112">
        <f t="shared" si="7"/>
        <v>0</v>
      </c>
      <c r="BI188" s="112">
        <f t="shared" si="8"/>
        <v>0</v>
      </c>
      <c r="BJ188" s="26" t="s">
        <v>75</v>
      </c>
      <c r="BK188" s="112">
        <f t="shared" si="9"/>
        <v>0</v>
      </c>
      <c r="BL188" s="26" t="s">
        <v>190</v>
      </c>
      <c r="BM188" s="111" t="s">
        <v>534</v>
      </c>
    </row>
    <row r="189" spans="1:65" s="27" customFormat="1" ht="33" customHeight="1">
      <c r="A189" s="115"/>
      <c r="B189" s="44"/>
      <c r="C189" s="184" t="s">
        <v>270</v>
      </c>
      <c r="D189" s="184" t="s">
        <v>126</v>
      </c>
      <c r="E189" s="185" t="s">
        <v>252</v>
      </c>
      <c r="F189" s="186" t="s">
        <v>253</v>
      </c>
      <c r="G189" s="187" t="s">
        <v>249</v>
      </c>
      <c r="H189" s="188">
        <v>1</v>
      </c>
      <c r="I189" s="3">
        <v>0</v>
      </c>
      <c r="J189" s="168">
        <f t="shared" si="0"/>
        <v>0</v>
      </c>
      <c r="K189" s="169"/>
      <c r="L189" s="44"/>
      <c r="M189" s="170" t="s">
        <v>1</v>
      </c>
      <c r="N189" s="171" t="s">
        <v>33</v>
      </c>
      <c r="O189" s="115"/>
      <c r="P189" s="172">
        <f t="shared" si="1"/>
        <v>0</v>
      </c>
      <c r="Q189" s="172">
        <v>0</v>
      </c>
      <c r="R189" s="172">
        <f t="shared" si="2"/>
        <v>0</v>
      </c>
      <c r="S189" s="172">
        <v>0</v>
      </c>
      <c r="T189" s="173">
        <f t="shared" si="3"/>
        <v>0</v>
      </c>
      <c r="U189" s="115"/>
      <c r="V189" s="115"/>
      <c r="W189" s="115"/>
      <c r="X189" s="115"/>
      <c r="Y189" s="115"/>
      <c r="AR189" s="111" t="s">
        <v>190</v>
      </c>
      <c r="AT189" s="111" t="s">
        <v>126</v>
      </c>
      <c r="AU189" s="111" t="s">
        <v>77</v>
      </c>
      <c r="AY189" s="26" t="s">
        <v>123</v>
      </c>
      <c r="BE189" s="112">
        <f t="shared" si="4"/>
        <v>0</v>
      </c>
      <c r="BF189" s="112">
        <f t="shared" si="5"/>
        <v>0</v>
      </c>
      <c r="BG189" s="112">
        <f t="shared" si="6"/>
        <v>0</v>
      </c>
      <c r="BH189" s="112">
        <f t="shared" si="7"/>
        <v>0</v>
      </c>
      <c r="BI189" s="112">
        <f t="shared" si="8"/>
        <v>0</v>
      </c>
      <c r="BJ189" s="26" t="s">
        <v>75</v>
      </c>
      <c r="BK189" s="112">
        <f t="shared" si="9"/>
        <v>0</v>
      </c>
      <c r="BL189" s="26" t="s">
        <v>190</v>
      </c>
      <c r="BM189" s="111" t="s">
        <v>535</v>
      </c>
    </row>
    <row r="190" spans="1:65" s="27" customFormat="1" ht="16.5" customHeight="1">
      <c r="A190" s="115"/>
      <c r="B190" s="44"/>
      <c r="C190" s="184" t="s">
        <v>274</v>
      </c>
      <c r="D190" s="184" t="s">
        <v>126</v>
      </c>
      <c r="E190" s="185" t="s">
        <v>256</v>
      </c>
      <c r="F190" s="186" t="s">
        <v>536</v>
      </c>
      <c r="G190" s="187" t="s">
        <v>258</v>
      </c>
      <c r="H190" s="5">
        <v>0</v>
      </c>
      <c r="I190" s="3">
        <v>0</v>
      </c>
      <c r="J190" s="168">
        <f t="shared" si="0"/>
        <v>0</v>
      </c>
      <c r="K190" s="169"/>
      <c r="L190" s="44"/>
      <c r="M190" s="170" t="s">
        <v>1</v>
      </c>
      <c r="N190" s="171" t="s">
        <v>33</v>
      </c>
      <c r="O190" s="115"/>
      <c r="P190" s="172">
        <f t="shared" si="1"/>
        <v>0</v>
      </c>
      <c r="Q190" s="172">
        <v>0</v>
      </c>
      <c r="R190" s="172">
        <f t="shared" si="2"/>
        <v>0</v>
      </c>
      <c r="S190" s="172">
        <v>0</v>
      </c>
      <c r="T190" s="173">
        <f t="shared" si="3"/>
        <v>0</v>
      </c>
      <c r="U190" s="115"/>
      <c r="V190" s="115"/>
      <c r="W190" s="115"/>
      <c r="X190" s="115"/>
      <c r="Y190" s="115"/>
      <c r="AR190" s="111" t="s">
        <v>190</v>
      </c>
      <c r="AT190" s="111" t="s">
        <v>126</v>
      </c>
      <c r="AU190" s="111" t="s">
        <v>77</v>
      </c>
      <c r="AY190" s="26" t="s">
        <v>123</v>
      </c>
      <c r="BE190" s="112">
        <f t="shared" si="4"/>
        <v>0</v>
      </c>
      <c r="BF190" s="112">
        <f t="shared" si="5"/>
        <v>0</v>
      </c>
      <c r="BG190" s="112">
        <f t="shared" si="6"/>
        <v>0</v>
      </c>
      <c r="BH190" s="112">
        <f t="shared" si="7"/>
        <v>0</v>
      </c>
      <c r="BI190" s="112">
        <f t="shared" si="8"/>
        <v>0</v>
      </c>
      <c r="BJ190" s="26" t="s">
        <v>75</v>
      </c>
      <c r="BK190" s="112">
        <f t="shared" si="9"/>
        <v>0</v>
      </c>
      <c r="BL190" s="26" t="s">
        <v>190</v>
      </c>
      <c r="BM190" s="111" t="s">
        <v>537</v>
      </c>
    </row>
    <row r="191" spans="1:65" s="27" customFormat="1" ht="24.2" customHeight="1">
      <c r="A191" s="115"/>
      <c r="B191" s="44"/>
      <c r="C191" s="184" t="s">
        <v>278</v>
      </c>
      <c r="D191" s="184" t="s">
        <v>126</v>
      </c>
      <c r="E191" s="185" t="s">
        <v>261</v>
      </c>
      <c r="F191" s="186" t="s">
        <v>262</v>
      </c>
      <c r="G191" s="187" t="s">
        <v>211</v>
      </c>
      <c r="H191" s="188">
        <v>7.0000000000000007E-2</v>
      </c>
      <c r="I191" s="3">
        <v>0</v>
      </c>
      <c r="J191" s="168">
        <f t="shared" si="0"/>
        <v>0</v>
      </c>
      <c r="K191" s="169"/>
      <c r="L191" s="44"/>
      <c r="M191" s="170" t="s">
        <v>1</v>
      </c>
      <c r="N191" s="171" t="s">
        <v>33</v>
      </c>
      <c r="O191" s="115"/>
      <c r="P191" s="172">
        <f t="shared" si="1"/>
        <v>0</v>
      </c>
      <c r="Q191" s="172">
        <v>0</v>
      </c>
      <c r="R191" s="172">
        <f t="shared" si="2"/>
        <v>0</v>
      </c>
      <c r="S191" s="172">
        <v>0</v>
      </c>
      <c r="T191" s="173">
        <f t="shared" si="3"/>
        <v>0</v>
      </c>
      <c r="U191" s="115"/>
      <c r="V191" s="115"/>
      <c r="W191" s="115"/>
      <c r="X191" s="115"/>
      <c r="Y191" s="115"/>
      <c r="AR191" s="111" t="s">
        <v>190</v>
      </c>
      <c r="AT191" s="111" t="s">
        <v>126</v>
      </c>
      <c r="AU191" s="111" t="s">
        <v>77</v>
      </c>
      <c r="AY191" s="26" t="s">
        <v>123</v>
      </c>
      <c r="BE191" s="112">
        <f t="shared" si="4"/>
        <v>0</v>
      </c>
      <c r="BF191" s="112">
        <f t="shared" si="5"/>
        <v>0</v>
      </c>
      <c r="BG191" s="112">
        <f t="shared" si="6"/>
        <v>0</v>
      </c>
      <c r="BH191" s="112">
        <f t="shared" si="7"/>
        <v>0</v>
      </c>
      <c r="BI191" s="112">
        <f t="shared" si="8"/>
        <v>0</v>
      </c>
      <c r="BJ191" s="26" t="s">
        <v>75</v>
      </c>
      <c r="BK191" s="112">
        <f t="shared" si="9"/>
        <v>0</v>
      </c>
      <c r="BL191" s="26" t="s">
        <v>190</v>
      </c>
      <c r="BM191" s="111" t="s">
        <v>538</v>
      </c>
    </row>
    <row r="192" spans="1:65" s="2" customFormat="1" ht="22.9" customHeight="1">
      <c r="A192" s="158"/>
      <c r="B192" s="159"/>
      <c r="C192" s="158"/>
      <c r="D192" s="160" t="s">
        <v>66</v>
      </c>
      <c r="E192" s="166" t="s">
        <v>264</v>
      </c>
      <c r="F192" s="166" t="s">
        <v>265</v>
      </c>
      <c r="G192" s="158"/>
      <c r="H192" s="158"/>
      <c r="I192" s="158"/>
      <c r="J192" s="167">
        <f>BK192</f>
        <v>0</v>
      </c>
      <c r="K192" s="158"/>
      <c r="L192" s="159"/>
      <c r="M192" s="163"/>
      <c r="N192" s="158"/>
      <c r="O192" s="158"/>
      <c r="P192" s="164">
        <f>SUM(P193:P207)</f>
        <v>0</v>
      </c>
      <c r="Q192" s="158"/>
      <c r="R192" s="164">
        <f>SUM(R193:R207)</f>
        <v>4.1509999999999998E-2</v>
      </c>
      <c r="S192" s="158"/>
      <c r="T192" s="165">
        <f>SUM(T193:T207)</f>
        <v>0</v>
      </c>
      <c r="U192" s="158"/>
      <c r="V192" s="158"/>
      <c r="W192" s="158"/>
      <c r="X192" s="158"/>
      <c r="Y192" s="158"/>
      <c r="AR192" s="108" t="s">
        <v>77</v>
      </c>
      <c r="AT192" s="109" t="s">
        <v>66</v>
      </c>
      <c r="AU192" s="109" t="s">
        <v>75</v>
      </c>
      <c r="AY192" s="108" t="s">
        <v>123</v>
      </c>
      <c r="BK192" s="110">
        <f>SUM(BK193:BK207)</f>
        <v>0</v>
      </c>
    </row>
    <row r="193" spans="1:65" s="27" customFormat="1" ht="24.2" customHeight="1">
      <c r="A193" s="115"/>
      <c r="B193" s="44"/>
      <c r="C193" s="184" t="s">
        <v>282</v>
      </c>
      <c r="D193" s="184" t="s">
        <v>126</v>
      </c>
      <c r="E193" s="185" t="s">
        <v>539</v>
      </c>
      <c r="F193" s="186" t="s">
        <v>540</v>
      </c>
      <c r="G193" s="187" t="s">
        <v>138</v>
      </c>
      <c r="H193" s="188">
        <v>10</v>
      </c>
      <c r="I193" s="3">
        <v>0</v>
      </c>
      <c r="J193" s="168">
        <f t="shared" ref="J193:J207" si="10">ROUND(I193*H193,2)</f>
        <v>0</v>
      </c>
      <c r="K193" s="169"/>
      <c r="L193" s="44"/>
      <c r="M193" s="170" t="s">
        <v>1</v>
      </c>
      <c r="N193" s="171" t="s">
        <v>33</v>
      </c>
      <c r="O193" s="115"/>
      <c r="P193" s="172">
        <f t="shared" ref="P193:P207" si="11">O193*H193</f>
        <v>0</v>
      </c>
      <c r="Q193" s="172">
        <v>0</v>
      </c>
      <c r="R193" s="172">
        <f t="shared" ref="R193:R207" si="12">Q193*H193</f>
        <v>0</v>
      </c>
      <c r="S193" s="172">
        <v>0</v>
      </c>
      <c r="T193" s="173">
        <f t="shared" ref="T193:T207" si="13">S193*H193</f>
        <v>0</v>
      </c>
      <c r="U193" s="115"/>
      <c r="V193" s="115"/>
      <c r="W193" s="115"/>
      <c r="X193" s="115"/>
      <c r="Y193" s="115"/>
      <c r="AR193" s="111" t="s">
        <v>190</v>
      </c>
      <c r="AT193" s="111" t="s">
        <v>126</v>
      </c>
      <c r="AU193" s="111" t="s">
        <v>77</v>
      </c>
      <c r="AY193" s="26" t="s">
        <v>123</v>
      </c>
      <c r="BE193" s="112">
        <f t="shared" ref="BE193:BE207" si="14">IF(N193="základní",J193,0)</f>
        <v>0</v>
      </c>
      <c r="BF193" s="112">
        <f t="shared" ref="BF193:BF207" si="15">IF(N193="snížená",J193,0)</f>
        <v>0</v>
      </c>
      <c r="BG193" s="112">
        <f t="shared" ref="BG193:BG207" si="16">IF(N193="zákl. přenesená",J193,0)</f>
        <v>0</v>
      </c>
      <c r="BH193" s="112">
        <f t="shared" ref="BH193:BH207" si="17">IF(N193="sníž. přenesená",J193,0)</f>
        <v>0</v>
      </c>
      <c r="BI193" s="112">
        <f t="shared" ref="BI193:BI207" si="18">IF(N193="nulová",J193,0)</f>
        <v>0</v>
      </c>
      <c r="BJ193" s="26" t="s">
        <v>75</v>
      </c>
      <c r="BK193" s="112">
        <f t="shared" ref="BK193:BK207" si="19">ROUND(I193*H193,2)</f>
        <v>0</v>
      </c>
      <c r="BL193" s="26" t="s">
        <v>190</v>
      </c>
      <c r="BM193" s="111" t="s">
        <v>541</v>
      </c>
    </row>
    <row r="194" spans="1:65" s="27" customFormat="1" ht="24.2" customHeight="1">
      <c r="A194" s="115"/>
      <c r="B194" s="44"/>
      <c r="C194" s="184" t="s">
        <v>286</v>
      </c>
      <c r="D194" s="184" t="s">
        <v>126</v>
      </c>
      <c r="E194" s="185" t="s">
        <v>542</v>
      </c>
      <c r="F194" s="186" t="s">
        <v>543</v>
      </c>
      <c r="G194" s="187" t="s">
        <v>249</v>
      </c>
      <c r="H194" s="188">
        <v>4</v>
      </c>
      <c r="I194" s="3">
        <v>0</v>
      </c>
      <c r="J194" s="168">
        <f t="shared" si="10"/>
        <v>0</v>
      </c>
      <c r="K194" s="169"/>
      <c r="L194" s="44"/>
      <c r="M194" s="170" t="s">
        <v>1</v>
      </c>
      <c r="N194" s="171" t="s">
        <v>33</v>
      </c>
      <c r="O194" s="115"/>
      <c r="P194" s="172">
        <f t="shared" si="11"/>
        <v>0</v>
      </c>
      <c r="Q194" s="172">
        <v>3.3600000000000001E-3</v>
      </c>
      <c r="R194" s="172">
        <f t="shared" si="12"/>
        <v>1.3440000000000001E-2</v>
      </c>
      <c r="S194" s="172">
        <v>0</v>
      </c>
      <c r="T194" s="173">
        <f t="shared" si="13"/>
        <v>0</v>
      </c>
      <c r="U194" s="115"/>
      <c r="V194" s="115"/>
      <c r="W194" s="115"/>
      <c r="X194" s="115"/>
      <c r="Y194" s="115"/>
      <c r="AR194" s="111" t="s">
        <v>190</v>
      </c>
      <c r="AT194" s="111" t="s">
        <v>126</v>
      </c>
      <c r="AU194" s="111" t="s">
        <v>77</v>
      </c>
      <c r="AY194" s="26" t="s">
        <v>123</v>
      </c>
      <c r="BE194" s="112">
        <f t="shared" si="14"/>
        <v>0</v>
      </c>
      <c r="BF194" s="112">
        <f t="shared" si="15"/>
        <v>0</v>
      </c>
      <c r="BG194" s="112">
        <f t="shared" si="16"/>
        <v>0</v>
      </c>
      <c r="BH194" s="112">
        <f t="shared" si="17"/>
        <v>0</v>
      </c>
      <c r="BI194" s="112">
        <f t="shared" si="18"/>
        <v>0</v>
      </c>
      <c r="BJ194" s="26" t="s">
        <v>75</v>
      </c>
      <c r="BK194" s="112">
        <f t="shared" si="19"/>
        <v>0</v>
      </c>
      <c r="BL194" s="26" t="s">
        <v>190</v>
      </c>
      <c r="BM194" s="111" t="s">
        <v>544</v>
      </c>
    </row>
    <row r="195" spans="1:65" s="27" customFormat="1" ht="16.5" customHeight="1">
      <c r="A195" s="115"/>
      <c r="B195" s="44"/>
      <c r="C195" s="184" t="s">
        <v>290</v>
      </c>
      <c r="D195" s="184" t="s">
        <v>126</v>
      </c>
      <c r="E195" s="185" t="s">
        <v>545</v>
      </c>
      <c r="F195" s="186" t="s">
        <v>546</v>
      </c>
      <c r="G195" s="187" t="s">
        <v>129</v>
      </c>
      <c r="H195" s="188">
        <v>4</v>
      </c>
      <c r="I195" s="3">
        <v>0</v>
      </c>
      <c r="J195" s="168">
        <f t="shared" si="10"/>
        <v>0</v>
      </c>
      <c r="K195" s="169"/>
      <c r="L195" s="44"/>
      <c r="M195" s="170" t="s">
        <v>1</v>
      </c>
      <c r="N195" s="171" t="s">
        <v>33</v>
      </c>
      <c r="O195" s="115"/>
      <c r="P195" s="172">
        <f t="shared" si="11"/>
        <v>0</v>
      </c>
      <c r="Q195" s="172">
        <v>4.2999999999999999E-4</v>
      </c>
      <c r="R195" s="172">
        <f t="shared" si="12"/>
        <v>1.72E-3</v>
      </c>
      <c r="S195" s="172">
        <v>0</v>
      </c>
      <c r="T195" s="173">
        <f t="shared" si="13"/>
        <v>0</v>
      </c>
      <c r="U195" s="115"/>
      <c r="V195" s="115"/>
      <c r="W195" s="115"/>
      <c r="X195" s="115"/>
      <c r="Y195" s="115"/>
      <c r="AR195" s="111" t="s">
        <v>190</v>
      </c>
      <c r="AT195" s="111" t="s">
        <v>126</v>
      </c>
      <c r="AU195" s="111" t="s">
        <v>77</v>
      </c>
      <c r="AY195" s="26" t="s">
        <v>123</v>
      </c>
      <c r="BE195" s="112">
        <f t="shared" si="14"/>
        <v>0</v>
      </c>
      <c r="BF195" s="112">
        <f t="shared" si="15"/>
        <v>0</v>
      </c>
      <c r="BG195" s="112">
        <f t="shared" si="16"/>
        <v>0</v>
      </c>
      <c r="BH195" s="112">
        <f t="shared" si="17"/>
        <v>0</v>
      </c>
      <c r="BI195" s="112">
        <f t="shared" si="18"/>
        <v>0</v>
      </c>
      <c r="BJ195" s="26" t="s">
        <v>75</v>
      </c>
      <c r="BK195" s="112">
        <f t="shared" si="19"/>
        <v>0</v>
      </c>
      <c r="BL195" s="26" t="s">
        <v>190</v>
      </c>
      <c r="BM195" s="111" t="s">
        <v>547</v>
      </c>
    </row>
    <row r="196" spans="1:65" s="27" customFormat="1" ht="24.2" customHeight="1">
      <c r="A196" s="115"/>
      <c r="B196" s="44"/>
      <c r="C196" s="184" t="s">
        <v>294</v>
      </c>
      <c r="D196" s="184" t="s">
        <v>126</v>
      </c>
      <c r="E196" s="185" t="s">
        <v>271</v>
      </c>
      <c r="F196" s="186" t="s">
        <v>272</v>
      </c>
      <c r="G196" s="187" t="s">
        <v>138</v>
      </c>
      <c r="H196" s="188">
        <v>30</v>
      </c>
      <c r="I196" s="3">
        <v>0</v>
      </c>
      <c r="J196" s="168">
        <f t="shared" si="10"/>
        <v>0</v>
      </c>
      <c r="K196" s="169"/>
      <c r="L196" s="44"/>
      <c r="M196" s="170" t="s">
        <v>1</v>
      </c>
      <c r="N196" s="171" t="s">
        <v>33</v>
      </c>
      <c r="O196" s="115"/>
      <c r="P196" s="172">
        <f t="shared" si="11"/>
        <v>0</v>
      </c>
      <c r="Q196" s="172">
        <v>7.2999999999999996E-4</v>
      </c>
      <c r="R196" s="172">
        <f t="shared" si="12"/>
        <v>2.1899999999999999E-2</v>
      </c>
      <c r="S196" s="172">
        <v>0</v>
      </c>
      <c r="T196" s="173">
        <f t="shared" si="13"/>
        <v>0</v>
      </c>
      <c r="U196" s="115"/>
      <c r="V196" s="115"/>
      <c r="W196" s="115"/>
      <c r="X196" s="115"/>
      <c r="Y196" s="115"/>
      <c r="AR196" s="111" t="s">
        <v>190</v>
      </c>
      <c r="AT196" s="111" t="s">
        <v>126</v>
      </c>
      <c r="AU196" s="111" t="s">
        <v>77</v>
      </c>
      <c r="AY196" s="26" t="s">
        <v>123</v>
      </c>
      <c r="BE196" s="112">
        <f t="shared" si="14"/>
        <v>0</v>
      </c>
      <c r="BF196" s="112">
        <f t="shared" si="15"/>
        <v>0</v>
      </c>
      <c r="BG196" s="112">
        <f t="shared" si="16"/>
        <v>0</v>
      </c>
      <c r="BH196" s="112">
        <f t="shared" si="17"/>
        <v>0</v>
      </c>
      <c r="BI196" s="112">
        <f t="shared" si="18"/>
        <v>0</v>
      </c>
      <c r="BJ196" s="26" t="s">
        <v>75</v>
      </c>
      <c r="BK196" s="112">
        <f t="shared" si="19"/>
        <v>0</v>
      </c>
      <c r="BL196" s="26" t="s">
        <v>190</v>
      </c>
      <c r="BM196" s="111" t="s">
        <v>548</v>
      </c>
    </row>
    <row r="197" spans="1:65" s="27" customFormat="1" ht="24.2" customHeight="1">
      <c r="A197" s="115"/>
      <c r="B197" s="44"/>
      <c r="C197" s="184" t="s">
        <v>298</v>
      </c>
      <c r="D197" s="184" t="s">
        <v>126</v>
      </c>
      <c r="E197" s="185" t="s">
        <v>275</v>
      </c>
      <c r="F197" s="186" t="s">
        <v>549</v>
      </c>
      <c r="G197" s="187" t="s">
        <v>249</v>
      </c>
      <c r="H197" s="188">
        <v>1</v>
      </c>
      <c r="I197" s="3">
        <v>0</v>
      </c>
      <c r="J197" s="168">
        <f t="shared" si="10"/>
        <v>0</v>
      </c>
      <c r="K197" s="169"/>
      <c r="L197" s="44"/>
      <c r="M197" s="170" t="s">
        <v>1</v>
      </c>
      <c r="N197" s="171" t="s">
        <v>33</v>
      </c>
      <c r="O197" s="115"/>
      <c r="P197" s="172">
        <f t="shared" si="11"/>
        <v>0</v>
      </c>
      <c r="Q197" s="172">
        <v>0</v>
      </c>
      <c r="R197" s="172">
        <f t="shared" si="12"/>
        <v>0</v>
      </c>
      <c r="S197" s="172">
        <v>0</v>
      </c>
      <c r="T197" s="173">
        <f t="shared" si="13"/>
        <v>0</v>
      </c>
      <c r="U197" s="115"/>
      <c r="V197" s="115"/>
      <c r="W197" s="115"/>
      <c r="X197" s="115"/>
      <c r="Y197" s="115"/>
      <c r="AR197" s="111" t="s">
        <v>190</v>
      </c>
      <c r="AT197" s="111" t="s">
        <v>126</v>
      </c>
      <c r="AU197" s="111" t="s">
        <v>77</v>
      </c>
      <c r="AY197" s="26" t="s">
        <v>123</v>
      </c>
      <c r="BE197" s="112">
        <f t="shared" si="14"/>
        <v>0</v>
      </c>
      <c r="BF197" s="112">
        <f t="shared" si="15"/>
        <v>0</v>
      </c>
      <c r="BG197" s="112">
        <f t="shared" si="16"/>
        <v>0</v>
      </c>
      <c r="BH197" s="112">
        <f t="shared" si="17"/>
        <v>0</v>
      </c>
      <c r="BI197" s="112">
        <f t="shared" si="18"/>
        <v>0</v>
      </c>
      <c r="BJ197" s="26" t="s">
        <v>75</v>
      </c>
      <c r="BK197" s="112">
        <f t="shared" si="19"/>
        <v>0</v>
      </c>
      <c r="BL197" s="26" t="s">
        <v>190</v>
      </c>
      <c r="BM197" s="111" t="s">
        <v>550</v>
      </c>
    </row>
    <row r="198" spans="1:65" s="27" customFormat="1" ht="37.9" customHeight="1">
      <c r="A198" s="115"/>
      <c r="B198" s="44"/>
      <c r="C198" s="184" t="s">
        <v>304</v>
      </c>
      <c r="D198" s="184" t="s">
        <v>126</v>
      </c>
      <c r="E198" s="185" t="s">
        <v>279</v>
      </c>
      <c r="F198" s="186" t="s">
        <v>280</v>
      </c>
      <c r="G198" s="187" t="s">
        <v>138</v>
      </c>
      <c r="H198" s="188">
        <v>30</v>
      </c>
      <c r="I198" s="3">
        <v>0</v>
      </c>
      <c r="J198" s="168">
        <f t="shared" si="10"/>
        <v>0</v>
      </c>
      <c r="K198" s="169"/>
      <c r="L198" s="44"/>
      <c r="M198" s="170" t="s">
        <v>1</v>
      </c>
      <c r="N198" s="171" t="s">
        <v>33</v>
      </c>
      <c r="O198" s="115"/>
      <c r="P198" s="172">
        <f t="shared" si="11"/>
        <v>0</v>
      </c>
      <c r="Q198" s="172">
        <v>4.0000000000000003E-5</v>
      </c>
      <c r="R198" s="172">
        <f t="shared" si="12"/>
        <v>1.2000000000000001E-3</v>
      </c>
      <c r="S198" s="172">
        <v>0</v>
      </c>
      <c r="T198" s="173">
        <f t="shared" si="13"/>
        <v>0</v>
      </c>
      <c r="U198" s="115"/>
      <c r="V198" s="115"/>
      <c r="W198" s="115"/>
      <c r="X198" s="115"/>
      <c r="Y198" s="115"/>
      <c r="AR198" s="111" t="s">
        <v>190</v>
      </c>
      <c r="AT198" s="111" t="s">
        <v>126</v>
      </c>
      <c r="AU198" s="111" t="s">
        <v>77</v>
      </c>
      <c r="AY198" s="26" t="s">
        <v>123</v>
      </c>
      <c r="BE198" s="112">
        <f t="shared" si="14"/>
        <v>0</v>
      </c>
      <c r="BF198" s="112">
        <f t="shared" si="15"/>
        <v>0</v>
      </c>
      <c r="BG198" s="112">
        <f t="shared" si="16"/>
        <v>0</v>
      </c>
      <c r="BH198" s="112">
        <f t="shared" si="17"/>
        <v>0</v>
      </c>
      <c r="BI198" s="112">
        <f t="shared" si="18"/>
        <v>0</v>
      </c>
      <c r="BJ198" s="26" t="s">
        <v>75</v>
      </c>
      <c r="BK198" s="112">
        <f t="shared" si="19"/>
        <v>0</v>
      </c>
      <c r="BL198" s="26" t="s">
        <v>190</v>
      </c>
      <c r="BM198" s="111" t="s">
        <v>551</v>
      </c>
    </row>
    <row r="199" spans="1:65" s="27" customFormat="1" ht="16.5" customHeight="1">
      <c r="A199" s="115"/>
      <c r="B199" s="44"/>
      <c r="C199" s="184" t="s">
        <v>308</v>
      </c>
      <c r="D199" s="184" t="s">
        <v>126</v>
      </c>
      <c r="E199" s="185" t="s">
        <v>552</v>
      </c>
      <c r="F199" s="186" t="s">
        <v>553</v>
      </c>
      <c r="G199" s="187" t="s">
        <v>138</v>
      </c>
      <c r="H199" s="188">
        <v>10</v>
      </c>
      <c r="I199" s="3">
        <v>0</v>
      </c>
      <c r="J199" s="168">
        <f t="shared" si="10"/>
        <v>0</v>
      </c>
      <c r="K199" s="169"/>
      <c r="L199" s="44"/>
      <c r="M199" s="170" t="s">
        <v>1</v>
      </c>
      <c r="N199" s="171" t="s">
        <v>33</v>
      </c>
      <c r="O199" s="115"/>
      <c r="P199" s="172">
        <f t="shared" si="11"/>
        <v>0</v>
      </c>
      <c r="Q199" s="172">
        <v>0</v>
      </c>
      <c r="R199" s="172">
        <f t="shared" si="12"/>
        <v>0</v>
      </c>
      <c r="S199" s="172">
        <v>0</v>
      </c>
      <c r="T199" s="173">
        <f t="shared" si="13"/>
        <v>0</v>
      </c>
      <c r="U199" s="115"/>
      <c r="V199" s="115"/>
      <c r="W199" s="115"/>
      <c r="X199" s="115"/>
      <c r="Y199" s="115"/>
      <c r="AR199" s="111" t="s">
        <v>190</v>
      </c>
      <c r="AT199" s="111" t="s">
        <v>126</v>
      </c>
      <c r="AU199" s="111" t="s">
        <v>77</v>
      </c>
      <c r="AY199" s="26" t="s">
        <v>123</v>
      </c>
      <c r="BE199" s="112">
        <f t="shared" si="14"/>
        <v>0</v>
      </c>
      <c r="BF199" s="112">
        <f t="shared" si="15"/>
        <v>0</v>
      </c>
      <c r="BG199" s="112">
        <f t="shared" si="16"/>
        <v>0</v>
      </c>
      <c r="BH199" s="112">
        <f t="shared" si="17"/>
        <v>0</v>
      </c>
      <c r="BI199" s="112">
        <f t="shared" si="18"/>
        <v>0</v>
      </c>
      <c r="BJ199" s="26" t="s">
        <v>75</v>
      </c>
      <c r="BK199" s="112">
        <f t="shared" si="19"/>
        <v>0</v>
      </c>
      <c r="BL199" s="26" t="s">
        <v>190</v>
      </c>
      <c r="BM199" s="111" t="s">
        <v>554</v>
      </c>
    </row>
    <row r="200" spans="1:65" s="27" customFormat="1" ht="16.5" customHeight="1">
      <c r="A200" s="115"/>
      <c r="B200" s="44"/>
      <c r="C200" s="184" t="s">
        <v>312</v>
      </c>
      <c r="D200" s="184" t="s">
        <v>126</v>
      </c>
      <c r="E200" s="185" t="s">
        <v>283</v>
      </c>
      <c r="F200" s="186" t="s">
        <v>284</v>
      </c>
      <c r="G200" s="187" t="s">
        <v>129</v>
      </c>
      <c r="H200" s="188">
        <v>6</v>
      </c>
      <c r="I200" s="3">
        <v>0</v>
      </c>
      <c r="J200" s="168">
        <f t="shared" si="10"/>
        <v>0</v>
      </c>
      <c r="K200" s="169"/>
      <c r="L200" s="44"/>
      <c r="M200" s="170" t="s">
        <v>1</v>
      </c>
      <c r="N200" s="171" t="s">
        <v>33</v>
      </c>
      <c r="O200" s="115"/>
      <c r="P200" s="172">
        <f t="shared" si="11"/>
        <v>0</v>
      </c>
      <c r="Q200" s="172">
        <v>0</v>
      </c>
      <c r="R200" s="172">
        <f t="shared" si="12"/>
        <v>0</v>
      </c>
      <c r="S200" s="172">
        <v>0</v>
      </c>
      <c r="T200" s="173">
        <f t="shared" si="13"/>
        <v>0</v>
      </c>
      <c r="U200" s="115"/>
      <c r="V200" s="115"/>
      <c r="W200" s="115"/>
      <c r="X200" s="115"/>
      <c r="Y200" s="115"/>
      <c r="AR200" s="111" t="s">
        <v>190</v>
      </c>
      <c r="AT200" s="111" t="s">
        <v>126</v>
      </c>
      <c r="AU200" s="111" t="s">
        <v>77</v>
      </c>
      <c r="AY200" s="26" t="s">
        <v>123</v>
      </c>
      <c r="BE200" s="112">
        <f t="shared" si="14"/>
        <v>0</v>
      </c>
      <c r="BF200" s="112">
        <f t="shared" si="15"/>
        <v>0</v>
      </c>
      <c r="BG200" s="112">
        <f t="shared" si="16"/>
        <v>0</v>
      </c>
      <c r="BH200" s="112">
        <f t="shared" si="17"/>
        <v>0</v>
      </c>
      <c r="BI200" s="112">
        <f t="shared" si="18"/>
        <v>0</v>
      </c>
      <c r="BJ200" s="26" t="s">
        <v>75</v>
      </c>
      <c r="BK200" s="112">
        <f t="shared" si="19"/>
        <v>0</v>
      </c>
      <c r="BL200" s="26" t="s">
        <v>190</v>
      </c>
      <c r="BM200" s="111" t="s">
        <v>555</v>
      </c>
    </row>
    <row r="201" spans="1:65" s="27" customFormat="1" ht="24.2" customHeight="1">
      <c r="A201" s="115"/>
      <c r="B201" s="44"/>
      <c r="C201" s="184" t="s">
        <v>316</v>
      </c>
      <c r="D201" s="184" t="s">
        <v>126</v>
      </c>
      <c r="E201" s="185" t="s">
        <v>287</v>
      </c>
      <c r="F201" s="186" t="s">
        <v>288</v>
      </c>
      <c r="G201" s="187" t="s">
        <v>129</v>
      </c>
      <c r="H201" s="188">
        <v>1</v>
      </c>
      <c r="I201" s="3">
        <v>0</v>
      </c>
      <c r="J201" s="168">
        <f t="shared" si="10"/>
        <v>0</v>
      </c>
      <c r="K201" s="169"/>
      <c r="L201" s="44"/>
      <c r="M201" s="170" t="s">
        <v>1</v>
      </c>
      <c r="N201" s="171" t="s">
        <v>33</v>
      </c>
      <c r="O201" s="115"/>
      <c r="P201" s="172">
        <f t="shared" si="11"/>
        <v>0</v>
      </c>
      <c r="Q201" s="172">
        <v>0</v>
      </c>
      <c r="R201" s="172">
        <f t="shared" si="12"/>
        <v>0</v>
      </c>
      <c r="S201" s="172">
        <v>0</v>
      </c>
      <c r="T201" s="173">
        <f t="shared" si="13"/>
        <v>0</v>
      </c>
      <c r="U201" s="115"/>
      <c r="V201" s="115"/>
      <c r="W201" s="115"/>
      <c r="X201" s="115"/>
      <c r="Y201" s="115"/>
      <c r="AR201" s="111" t="s">
        <v>190</v>
      </c>
      <c r="AT201" s="111" t="s">
        <v>126</v>
      </c>
      <c r="AU201" s="111" t="s">
        <v>77</v>
      </c>
      <c r="AY201" s="26" t="s">
        <v>123</v>
      </c>
      <c r="BE201" s="112">
        <f t="shared" si="14"/>
        <v>0</v>
      </c>
      <c r="BF201" s="112">
        <f t="shared" si="15"/>
        <v>0</v>
      </c>
      <c r="BG201" s="112">
        <f t="shared" si="16"/>
        <v>0</v>
      </c>
      <c r="BH201" s="112">
        <f t="shared" si="17"/>
        <v>0</v>
      </c>
      <c r="BI201" s="112">
        <f t="shared" si="18"/>
        <v>0</v>
      </c>
      <c r="BJ201" s="26" t="s">
        <v>75</v>
      </c>
      <c r="BK201" s="112">
        <f t="shared" si="19"/>
        <v>0</v>
      </c>
      <c r="BL201" s="26" t="s">
        <v>190</v>
      </c>
      <c r="BM201" s="111" t="s">
        <v>556</v>
      </c>
    </row>
    <row r="202" spans="1:65" s="27" customFormat="1" ht="21.75" customHeight="1">
      <c r="A202" s="115"/>
      <c r="B202" s="44"/>
      <c r="C202" s="184" t="s">
        <v>320</v>
      </c>
      <c r="D202" s="184" t="s">
        <v>126</v>
      </c>
      <c r="E202" s="185" t="s">
        <v>291</v>
      </c>
      <c r="F202" s="186" t="s">
        <v>292</v>
      </c>
      <c r="G202" s="187" t="s">
        <v>129</v>
      </c>
      <c r="H202" s="188">
        <v>6</v>
      </c>
      <c r="I202" s="3">
        <v>0</v>
      </c>
      <c r="J202" s="168">
        <f t="shared" si="10"/>
        <v>0</v>
      </c>
      <c r="K202" s="169"/>
      <c r="L202" s="44"/>
      <c r="M202" s="170" t="s">
        <v>1</v>
      </c>
      <c r="N202" s="171" t="s">
        <v>33</v>
      </c>
      <c r="O202" s="115"/>
      <c r="P202" s="172">
        <f t="shared" si="11"/>
        <v>0</v>
      </c>
      <c r="Q202" s="172">
        <v>1.7000000000000001E-4</v>
      </c>
      <c r="R202" s="172">
        <f t="shared" si="12"/>
        <v>1.0200000000000001E-3</v>
      </c>
      <c r="S202" s="172">
        <v>0</v>
      </c>
      <c r="T202" s="173">
        <f t="shared" si="13"/>
        <v>0</v>
      </c>
      <c r="U202" s="115"/>
      <c r="V202" s="115"/>
      <c r="W202" s="115"/>
      <c r="X202" s="115"/>
      <c r="Y202" s="115"/>
      <c r="AR202" s="111" t="s">
        <v>190</v>
      </c>
      <c r="AT202" s="111" t="s">
        <v>126</v>
      </c>
      <c r="AU202" s="111" t="s">
        <v>77</v>
      </c>
      <c r="AY202" s="26" t="s">
        <v>123</v>
      </c>
      <c r="BE202" s="112">
        <f t="shared" si="14"/>
        <v>0</v>
      </c>
      <c r="BF202" s="112">
        <f t="shared" si="15"/>
        <v>0</v>
      </c>
      <c r="BG202" s="112">
        <f t="shared" si="16"/>
        <v>0</v>
      </c>
      <c r="BH202" s="112">
        <f t="shared" si="17"/>
        <v>0</v>
      </c>
      <c r="BI202" s="112">
        <f t="shared" si="18"/>
        <v>0</v>
      </c>
      <c r="BJ202" s="26" t="s">
        <v>75</v>
      </c>
      <c r="BK202" s="112">
        <f t="shared" si="19"/>
        <v>0</v>
      </c>
      <c r="BL202" s="26" t="s">
        <v>190</v>
      </c>
      <c r="BM202" s="111" t="s">
        <v>557</v>
      </c>
    </row>
    <row r="203" spans="1:65" s="27" customFormat="1" ht="21.75" customHeight="1">
      <c r="A203" s="115"/>
      <c r="B203" s="44"/>
      <c r="C203" s="184" t="s">
        <v>324</v>
      </c>
      <c r="D203" s="184" t="s">
        <v>126</v>
      </c>
      <c r="E203" s="185" t="s">
        <v>558</v>
      </c>
      <c r="F203" s="186" t="s">
        <v>559</v>
      </c>
      <c r="G203" s="187" t="s">
        <v>129</v>
      </c>
      <c r="H203" s="188">
        <v>4</v>
      </c>
      <c r="I203" s="3">
        <v>0</v>
      </c>
      <c r="J203" s="168">
        <f t="shared" si="10"/>
        <v>0</v>
      </c>
      <c r="K203" s="169"/>
      <c r="L203" s="44"/>
      <c r="M203" s="170" t="s">
        <v>1</v>
      </c>
      <c r="N203" s="171" t="s">
        <v>33</v>
      </c>
      <c r="O203" s="115"/>
      <c r="P203" s="172">
        <f t="shared" si="11"/>
        <v>0</v>
      </c>
      <c r="Q203" s="172">
        <v>2.1000000000000001E-4</v>
      </c>
      <c r="R203" s="172">
        <f t="shared" si="12"/>
        <v>8.4000000000000003E-4</v>
      </c>
      <c r="S203" s="172">
        <v>0</v>
      </c>
      <c r="T203" s="173">
        <f t="shared" si="13"/>
        <v>0</v>
      </c>
      <c r="U203" s="115"/>
      <c r="V203" s="115"/>
      <c r="W203" s="115"/>
      <c r="X203" s="115"/>
      <c r="Y203" s="115"/>
      <c r="AR203" s="111" t="s">
        <v>190</v>
      </c>
      <c r="AT203" s="111" t="s">
        <v>126</v>
      </c>
      <c r="AU203" s="111" t="s">
        <v>77</v>
      </c>
      <c r="AY203" s="26" t="s">
        <v>123</v>
      </c>
      <c r="BE203" s="112">
        <f t="shared" si="14"/>
        <v>0</v>
      </c>
      <c r="BF203" s="112">
        <f t="shared" si="15"/>
        <v>0</v>
      </c>
      <c r="BG203" s="112">
        <f t="shared" si="16"/>
        <v>0</v>
      </c>
      <c r="BH203" s="112">
        <f t="shared" si="17"/>
        <v>0</v>
      </c>
      <c r="BI203" s="112">
        <f t="shared" si="18"/>
        <v>0</v>
      </c>
      <c r="BJ203" s="26" t="s">
        <v>75</v>
      </c>
      <c r="BK203" s="112">
        <f t="shared" si="19"/>
        <v>0</v>
      </c>
      <c r="BL203" s="26" t="s">
        <v>190</v>
      </c>
      <c r="BM203" s="111" t="s">
        <v>560</v>
      </c>
    </row>
    <row r="204" spans="1:65" s="27" customFormat="1" ht="21.75" customHeight="1">
      <c r="A204" s="115"/>
      <c r="B204" s="44"/>
      <c r="C204" s="184" t="s">
        <v>328</v>
      </c>
      <c r="D204" s="184" t="s">
        <v>126</v>
      </c>
      <c r="E204" s="185" t="s">
        <v>561</v>
      </c>
      <c r="F204" s="186" t="s">
        <v>562</v>
      </c>
      <c r="G204" s="187" t="s">
        <v>129</v>
      </c>
      <c r="H204" s="188">
        <v>8</v>
      </c>
      <c r="I204" s="3">
        <v>0</v>
      </c>
      <c r="J204" s="168">
        <f t="shared" si="10"/>
        <v>0</v>
      </c>
      <c r="K204" s="169"/>
      <c r="L204" s="44"/>
      <c r="M204" s="170" t="s">
        <v>1</v>
      </c>
      <c r="N204" s="171" t="s">
        <v>33</v>
      </c>
      <c r="O204" s="115"/>
      <c r="P204" s="172">
        <f t="shared" si="11"/>
        <v>0</v>
      </c>
      <c r="Q204" s="172">
        <v>2.0000000000000002E-5</v>
      </c>
      <c r="R204" s="172">
        <f t="shared" si="12"/>
        <v>1.6000000000000001E-4</v>
      </c>
      <c r="S204" s="172">
        <v>0</v>
      </c>
      <c r="T204" s="173">
        <f t="shared" si="13"/>
        <v>0</v>
      </c>
      <c r="U204" s="115"/>
      <c r="V204" s="115"/>
      <c r="W204" s="115"/>
      <c r="X204" s="115"/>
      <c r="Y204" s="115"/>
      <c r="AR204" s="111" t="s">
        <v>190</v>
      </c>
      <c r="AT204" s="111" t="s">
        <v>126</v>
      </c>
      <c r="AU204" s="111" t="s">
        <v>77</v>
      </c>
      <c r="AY204" s="26" t="s">
        <v>123</v>
      </c>
      <c r="BE204" s="112">
        <f t="shared" si="14"/>
        <v>0</v>
      </c>
      <c r="BF204" s="112">
        <f t="shared" si="15"/>
        <v>0</v>
      </c>
      <c r="BG204" s="112">
        <f t="shared" si="16"/>
        <v>0</v>
      </c>
      <c r="BH204" s="112">
        <f t="shared" si="17"/>
        <v>0</v>
      </c>
      <c r="BI204" s="112">
        <f t="shared" si="18"/>
        <v>0</v>
      </c>
      <c r="BJ204" s="26" t="s">
        <v>75</v>
      </c>
      <c r="BK204" s="112">
        <f t="shared" si="19"/>
        <v>0</v>
      </c>
      <c r="BL204" s="26" t="s">
        <v>190</v>
      </c>
      <c r="BM204" s="111" t="s">
        <v>563</v>
      </c>
    </row>
    <row r="205" spans="1:65" s="27" customFormat="1" ht="16.5" customHeight="1">
      <c r="A205" s="115"/>
      <c r="B205" s="44"/>
      <c r="C205" s="184" t="s">
        <v>332</v>
      </c>
      <c r="D205" s="184" t="s">
        <v>126</v>
      </c>
      <c r="E205" s="185" t="s">
        <v>295</v>
      </c>
      <c r="F205" s="186" t="s">
        <v>296</v>
      </c>
      <c r="G205" s="187" t="s">
        <v>249</v>
      </c>
      <c r="H205" s="188">
        <v>1</v>
      </c>
      <c r="I205" s="3">
        <v>0</v>
      </c>
      <c r="J205" s="168">
        <f t="shared" si="10"/>
        <v>0</v>
      </c>
      <c r="K205" s="169"/>
      <c r="L205" s="44"/>
      <c r="M205" s="170" t="s">
        <v>1</v>
      </c>
      <c r="N205" s="171" t="s">
        <v>33</v>
      </c>
      <c r="O205" s="115"/>
      <c r="P205" s="172">
        <f t="shared" si="11"/>
        <v>0</v>
      </c>
      <c r="Q205" s="172">
        <v>1.9000000000000001E-4</v>
      </c>
      <c r="R205" s="172">
        <f t="shared" si="12"/>
        <v>1.9000000000000001E-4</v>
      </c>
      <c r="S205" s="172">
        <v>0</v>
      </c>
      <c r="T205" s="173">
        <f t="shared" si="13"/>
        <v>0</v>
      </c>
      <c r="U205" s="115"/>
      <c r="V205" s="115"/>
      <c r="W205" s="115"/>
      <c r="X205" s="115"/>
      <c r="Y205" s="115"/>
      <c r="AR205" s="111" t="s">
        <v>190</v>
      </c>
      <c r="AT205" s="111" t="s">
        <v>126</v>
      </c>
      <c r="AU205" s="111" t="s">
        <v>77</v>
      </c>
      <c r="AY205" s="26" t="s">
        <v>123</v>
      </c>
      <c r="BE205" s="112">
        <f t="shared" si="14"/>
        <v>0</v>
      </c>
      <c r="BF205" s="112">
        <f t="shared" si="15"/>
        <v>0</v>
      </c>
      <c r="BG205" s="112">
        <f t="shared" si="16"/>
        <v>0</v>
      </c>
      <c r="BH205" s="112">
        <f t="shared" si="17"/>
        <v>0</v>
      </c>
      <c r="BI205" s="112">
        <f t="shared" si="18"/>
        <v>0</v>
      </c>
      <c r="BJ205" s="26" t="s">
        <v>75</v>
      </c>
      <c r="BK205" s="112">
        <f t="shared" si="19"/>
        <v>0</v>
      </c>
      <c r="BL205" s="26" t="s">
        <v>190</v>
      </c>
      <c r="BM205" s="111" t="s">
        <v>564</v>
      </c>
    </row>
    <row r="206" spans="1:65" s="27" customFormat="1" ht="24.2" customHeight="1">
      <c r="A206" s="115"/>
      <c r="B206" s="44"/>
      <c r="C206" s="184" t="s">
        <v>336</v>
      </c>
      <c r="D206" s="184" t="s">
        <v>126</v>
      </c>
      <c r="E206" s="185" t="s">
        <v>565</v>
      </c>
      <c r="F206" s="186" t="s">
        <v>566</v>
      </c>
      <c r="G206" s="187" t="s">
        <v>129</v>
      </c>
      <c r="H206" s="188">
        <v>4</v>
      </c>
      <c r="I206" s="3">
        <v>0</v>
      </c>
      <c r="J206" s="168">
        <f t="shared" si="10"/>
        <v>0</v>
      </c>
      <c r="K206" s="169"/>
      <c r="L206" s="44"/>
      <c r="M206" s="170" t="s">
        <v>1</v>
      </c>
      <c r="N206" s="171" t="s">
        <v>33</v>
      </c>
      <c r="O206" s="115"/>
      <c r="P206" s="172">
        <f t="shared" si="11"/>
        <v>0</v>
      </c>
      <c r="Q206" s="172">
        <v>2.5999999999999998E-4</v>
      </c>
      <c r="R206" s="172">
        <f t="shared" si="12"/>
        <v>1.0399999999999999E-3</v>
      </c>
      <c r="S206" s="172">
        <v>0</v>
      </c>
      <c r="T206" s="173">
        <f t="shared" si="13"/>
        <v>0</v>
      </c>
      <c r="U206" s="115"/>
      <c r="V206" s="115"/>
      <c r="W206" s="115"/>
      <c r="X206" s="115"/>
      <c r="Y206" s="115"/>
      <c r="AR206" s="111" t="s">
        <v>190</v>
      </c>
      <c r="AT206" s="111" t="s">
        <v>126</v>
      </c>
      <c r="AU206" s="111" t="s">
        <v>77</v>
      </c>
      <c r="AY206" s="26" t="s">
        <v>123</v>
      </c>
      <c r="BE206" s="112">
        <f t="shared" si="14"/>
        <v>0</v>
      </c>
      <c r="BF206" s="112">
        <f t="shared" si="15"/>
        <v>0</v>
      </c>
      <c r="BG206" s="112">
        <f t="shared" si="16"/>
        <v>0</v>
      </c>
      <c r="BH206" s="112">
        <f t="shared" si="17"/>
        <v>0</v>
      </c>
      <c r="BI206" s="112">
        <f t="shared" si="18"/>
        <v>0</v>
      </c>
      <c r="BJ206" s="26" t="s">
        <v>75</v>
      </c>
      <c r="BK206" s="112">
        <f t="shared" si="19"/>
        <v>0</v>
      </c>
      <c r="BL206" s="26" t="s">
        <v>190</v>
      </c>
      <c r="BM206" s="111" t="s">
        <v>567</v>
      </c>
    </row>
    <row r="207" spans="1:65" s="27" customFormat="1" ht="24.2" customHeight="1">
      <c r="A207" s="115"/>
      <c r="B207" s="44"/>
      <c r="C207" s="184" t="s">
        <v>340</v>
      </c>
      <c r="D207" s="184" t="s">
        <v>126</v>
      </c>
      <c r="E207" s="185" t="s">
        <v>299</v>
      </c>
      <c r="F207" s="186" t="s">
        <v>300</v>
      </c>
      <c r="G207" s="187" t="s">
        <v>211</v>
      </c>
      <c r="H207" s="188">
        <v>4.2000000000000003E-2</v>
      </c>
      <c r="I207" s="3">
        <v>0</v>
      </c>
      <c r="J207" s="168">
        <f t="shared" si="10"/>
        <v>0</v>
      </c>
      <c r="K207" s="169"/>
      <c r="L207" s="44"/>
      <c r="M207" s="170" t="s">
        <v>1</v>
      </c>
      <c r="N207" s="171" t="s">
        <v>33</v>
      </c>
      <c r="O207" s="115"/>
      <c r="P207" s="172">
        <f t="shared" si="11"/>
        <v>0</v>
      </c>
      <c r="Q207" s="172">
        <v>0</v>
      </c>
      <c r="R207" s="172">
        <f t="shared" si="12"/>
        <v>0</v>
      </c>
      <c r="S207" s="172">
        <v>0</v>
      </c>
      <c r="T207" s="173">
        <f t="shared" si="13"/>
        <v>0</v>
      </c>
      <c r="U207" s="115"/>
      <c r="V207" s="115"/>
      <c r="W207" s="115"/>
      <c r="X207" s="115"/>
      <c r="Y207" s="115"/>
      <c r="AR207" s="111" t="s">
        <v>190</v>
      </c>
      <c r="AT207" s="111" t="s">
        <v>126</v>
      </c>
      <c r="AU207" s="111" t="s">
        <v>77</v>
      </c>
      <c r="AY207" s="26" t="s">
        <v>123</v>
      </c>
      <c r="BE207" s="112">
        <f t="shared" si="14"/>
        <v>0</v>
      </c>
      <c r="BF207" s="112">
        <f t="shared" si="15"/>
        <v>0</v>
      </c>
      <c r="BG207" s="112">
        <f t="shared" si="16"/>
        <v>0</v>
      </c>
      <c r="BH207" s="112">
        <f t="shared" si="17"/>
        <v>0</v>
      </c>
      <c r="BI207" s="112">
        <f t="shared" si="18"/>
        <v>0</v>
      </c>
      <c r="BJ207" s="26" t="s">
        <v>75</v>
      </c>
      <c r="BK207" s="112">
        <f t="shared" si="19"/>
        <v>0</v>
      </c>
      <c r="BL207" s="26" t="s">
        <v>190</v>
      </c>
      <c r="BM207" s="111" t="s">
        <v>568</v>
      </c>
    </row>
    <row r="208" spans="1:65" s="2" customFormat="1" ht="22.9" customHeight="1">
      <c r="A208" s="158"/>
      <c r="B208" s="159"/>
      <c r="C208" s="158"/>
      <c r="D208" s="160" t="s">
        <v>66</v>
      </c>
      <c r="E208" s="166" t="s">
        <v>302</v>
      </c>
      <c r="F208" s="166" t="s">
        <v>303</v>
      </c>
      <c r="G208" s="158"/>
      <c r="H208" s="158"/>
      <c r="I208" s="158"/>
      <c r="J208" s="167">
        <f>BK208</f>
        <v>0</v>
      </c>
      <c r="K208" s="158"/>
      <c r="L208" s="159"/>
      <c r="M208" s="163"/>
      <c r="N208" s="158"/>
      <c r="O208" s="158"/>
      <c r="P208" s="164">
        <f>SUM(P209:P226)</f>
        <v>0</v>
      </c>
      <c r="Q208" s="158"/>
      <c r="R208" s="164">
        <f>SUM(R209:R226)</f>
        <v>3.2659999999999995E-2</v>
      </c>
      <c r="S208" s="158"/>
      <c r="T208" s="165">
        <f>SUM(T209:T226)</f>
        <v>0</v>
      </c>
      <c r="U208" s="158"/>
      <c r="V208" s="158"/>
      <c r="W208" s="158"/>
      <c r="X208" s="158"/>
      <c r="Y208" s="158"/>
      <c r="AR208" s="108" t="s">
        <v>77</v>
      </c>
      <c r="AT208" s="109" t="s">
        <v>66</v>
      </c>
      <c r="AU208" s="109" t="s">
        <v>75</v>
      </c>
      <c r="AY208" s="108" t="s">
        <v>123</v>
      </c>
      <c r="BK208" s="110">
        <f>SUM(BK209:BK226)</f>
        <v>0</v>
      </c>
    </row>
    <row r="209" spans="1:65" s="27" customFormat="1" ht="16.5" customHeight="1">
      <c r="A209" s="115"/>
      <c r="B209" s="44"/>
      <c r="C209" s="184" t="s">
        <v>344</v>
      </c>
      <c r="D209" s="184" t="s">
        <v>126</v>
      </c>
      <c r="E209" s="185" t="s">
        <v>305</v>
      </c>
      <c r="F209" s="186" t="s">
        <v>306</v>
      </c>
      <c r="G209" s="187" t="s">
        <v>249</v>
      </c>
      <c r="H209" s="188">
        <v>4</v>
      </c>
      <c r="I209" s="3">
        <v>0</v>
      </c>
      <c r="J209" s="168">
        <f t="shared" ref="J209:J226" si="20">ROUND(I209*H209,2)</f>
        <v>0</v>
      </c>
      <c r="K209" s="169"/>
      <c r="L209" s="44"/>
      <c r="M209" s="170" t="s">
        <v>1</v>
      </c>
      <c r="N209" s="171" t="s">
        <v>33</v>
      </c>
      <c r="O209" s="115"/>
      <c r="P209" s="172">
        <f t="shared" ref="P209:P226" si="21">O209*H209</f>
        <v>0</v>
      </c>
      <c r="Q209" s="172">
        <v>0</v>
      </c>
      <c r="R209" s="172">
        <f t="shared" ref="R209:R226" si="22">Q209*H209</f>
        <v>0</v>
      </c>
      <c r="S209" s="172">
        <v>0</v>
      </c>
      <c r="T209" s="173">
        <f t="shared" ref="T209:T226" si="23">S209*H209</f>
        <v>0</v>
      </c>
      <c r="U209" s="115"/>
      <c r="V209" s="115"/>
      <c r="W209" s="115"/>
      <c r="X209" s="115"/>
      <c r="Y209" s="115"/>
      <c r="AR209" s="111" t="s">
        <v>190</v>
      </c>
      <c r="AT209" s="111" t="s">
        <v>126</v>
      </c>
      <c r="AU209" s="111" t="s">
        <v>77</v>
      </c>
      <c r="AY209" s="26" t="s">
        <v>123</v>
      </c>
      <c r="BE209" s="112">
        <f t="shared" ref="BE209:BE226" si="24">IF(N209="základní",J209,0)</f>
        <v>0</v>
      </c>
      <c r="BF209" s="112">
        <f t="shared" ref="BF209:BF226" si="25">IF(N209="snížená",J209,0)</f>
        <v>0</v>
      </c>
      <c r="BG209" s="112">
        <f t="shared" ref="BG209:BG226" si="26">IF(N209="zákl. přenesená",J209,0)</f>
        <v>0</v>
      </c>
      <c r="BH209" s="112">
        <f t="shared" ref="BH209:BH226" si="27">IF(N209="sníž. přenesená",J209,0)</f>
        <v>0</v>
      </c>
      <c r="BI209" s="112">
        <f t="shared" ref="BI209:BI226" si="28">IF(N209="nulová",J209,0)</f>
        <v>0</v>
      </c>
      <c r="BJ209" s="26" t="s">
        <v>75</v>
      </c>
      <c r="BK209" s="112">
        <f t="shared" ref="BK209:BK226" si="29">ROUND(I209*H209,2)</f>
        <v>0</v>
      </c>
      <c r="BL209" s="26" t="s">
        <v>190</v>
      </c>
      <c r="BM209" s="111" t="s">
        <v>569</v>
      </c>
    </row>
    <row r="210" spans="1:65" s="27" customFormat="1" ht="21.75" customHeight="1">
      <c r="A210" s="115"/>
      <c r="B210" s="44"/>
      <c r="C210" s="184" t="s">
        <v>348</v>
      </c>
      <c r="D210" s="184" t="s">
        <v>126</v>
      </c>
      <c r="E210" s="185" t="s">
        <v>570</v>
      </c>
      <c r="F210" s="186" t="s">
        <v>571</v>
      </c>
      <c r="G210" s="187" t="s">
        <v>249</v>
      </c>
      <c r="H210" s="188">
        <v>1</v>
      </c>
      <c r="I210" s="3">
        <v>0</v>
      </c>
      <c r="J210" s="168">
        <f t="shared" si="20"/>
        <v>0</v>
      </c>
      <c r="K210" s="169"/>
      <c r="L210" s="44"/>
      <c r="M210" s="170" t="s">
        <v>1</v>
      </c>
      <c r="N210" s="171" t="s">
        <v>33</v>
      </c>
      <c r="O210" s="115"/>
      <c r="P210" s="172">
        <f t="shared" si="21"/>
        <v>0</v>
      </c>
      <c r="Q210" s="172">
        <v>2.64E-3</v>
      </c>
      <c r="R210" s="172">
        <f t="shared" si="22"/>
        <v>2.64E-3</v>
      </c>
      <c r="S210" s="172">
        <v>0</v>
      </c>
      <c r="T210" s="173">
        <f t="shared" si="23"/>
        <v>0</v>
      </c>
      <c r="U210" s="115"/>
      <c r="V210" s="115"/>
      <c r="W210" s="115"/>
      <c r="X210" s="115"/>
      <c r="Y210" s="115"/>
      <c r="AR210" s="111" t="s">
        <v>190</v>
      </c>
      <c r="AT210" s="111" t="s">
        <v>126</v>
      </c>
      <c r="AU210" s="111" t="s">
        <v>77</v>
      </c>
      <c r="AY210" s="26" t="s">
        <v>123</v>
      </c>
      <c r="BE210" s="112">
        <f t="shared" si="24"/>
        <v>0</v>
      </c>
      <c r="BF210" s="112">
        <f t="shared" si="25"/>
        <v>0</v>
      </c>
      <c r="BG210" s="112">
        <f t="shared" si="26"/>
        <v>0</v>
      </c>
      <c r="BH210" s="112">
        <f t="shared" si="27"/>
        <v>0</v>
      </c>
      <c r="BI210" s="112">
        <f t="shared" si="28"/>
        <v>0</v>
      </c>
      <c r="BJ210" s="26" t="s">
        <v>75</v>
      </c>
      <c r="BK210" s="112">
        <f t="shared" si="29"/>
        <v>0</v>
      </c>
      <c r="BL210" s="26" t="s">
        <v>190</v>
      </c>
      <c r="BM210" s="111" t="s">
        <v>572</v>
      </c>
    </row>
    <row r="211" spans="1:65" s="27" customFormat="1" ht="33" customHeight="1">
      <c r="A211" s="115"/>
      <c r="B211" s="44"/>
      <c r="C211" s="189" t="s">
        <v>352</v>
      </c>
      <c r="D211" s="189" t="s">
        <v>177</v>
      </c>
      <c r="E211" s="190" t="s">
        <v>573</v>
      </c>
      <c r="F211" s="191" t="s">
        <v>574</v>
      </c>
      <c r="G211" s="192" t="s">
        <v>129</v>
      </c>
      <c r="H211" s="193">
        <v>1</v>
      </c>
      <c r="I211" s="4">
        <v>0</v>
      </c>
      <c r="J211" s="174">
        <f t="shared" si="20"/>
        <v>0</v>
      </c>
      <c r="K211" s="175"/>
      <c r="L211" s="176"/>
      <c r="M211" s="177" t="s">
        <v>1</v>
      </c>
      <c r="N211" s="178" t="s">
        <v>33</v>
      </c>
      <c r="O211" s="115"/>
      <c r="P211" s="172">
        <f t="shared" si="21"/>
        <v>0</v>
      </c>
      <c r="Q211" s="172">
        <v>1.2E-2</v>
      </c>
      <c r="R211" s="172">
        <f t="shared" si="22"/>
        <v>1.2E-2</v>
      </c>
      <c r="S211" s="172">
        <v>0</v>
      </c>
      <c r="T211" s="173">
        <f t="shared" si="23"/>
        <v>0</v>
      </c>
      <c r="U211" s="115"/>
      <c r="V211" s="115"/>
      <c r="W211" s="115"/>
      <c r="X211" s="115"/>
      <c r="Y211" s="115"/>
      <c r="AR211" s="111" t="s">
        <v>266</v>
      </c>
      <c r="AT211" s="111" t="s">
        <v>177</v>
      </c>
      <c r="AU211" s="111" t="s">
        <v>77</v>
      </c>
      <c r="AY211" s="26" t="s">
        <v>123</v>
      </c>
      <c r="BE211" s="112">
        <f t="shared" si="24"/>
        <v>0</v>
      </c>
      <c r="BF211" s="112">
        <f t="shared" si="25"/>
        <v>0</v>
      </c>
      <c r="BG211" s="112">
        <f t="shared" si="26"/>
        <v>0</v>
      </c>
      <c r="BH211" s="112">
        <f t="shared" si="27"/>
        <v>0</v>
      </c>
      <c r="BI211" s="112">
        <f t="shared" si="28"/>
        <v>0</v>
      </c>
      <c r="BJ211" s="26" t="s">
        <v>75</v>
      </c>
      <c r="BK211" s="112">
        <f t="shared" si="29"/>
        <v>0</v>
      </c>
      <c r="BL211" s="26" t="s">
        <v>190</v>
      </c>
      <c r="BM211" s="111" t="s">
        <v>575</v>
      </c>
    </row>
    <row r="212" spans="1:65" s="27" customFormat="1" ht="24.2" customHeight="1">
      <c r="A212" s="115"/>
      <c r="B212" s="44"/>
      <c r="C212" s="184" t="s">
        <v>356</v>
      </c>
      <c r="D212" s="184" t="s">
        <v>126</v>
      </c>
      <c r="E212" s="185" t="s">
        <v>576</v>
      </c>
      <c r="F212" s="186" t="s">
        <v>577</v>
      </c>
      <c r="G212" s="187" t="s">
        <v>249</v>
      </c>
      <c r="H212" s="188">
        <v>2</v>
      </c>
      <c r="I212" s="3">
        <v>0</v>
      </c>
      <c r="J212" s="168">
        <f t="shared" si="20"/>
        <v>0</v>
      </c>
      <c r="K212" s="169"/>
      <c r="L212" s="44"/>
      <c r="M212" s="170" t="s">
        <v>1</v>
      </c>
      <c r="N212" s="171" t="s">
        <v>33</v>
      </c>
      <c r="O212" s="115"/>
      <c r="P212" s="172">
        <f t="shared" si="21"/>
        <v>0</v>
      </c>
      <c r="Q212" s="172">
        <v>4.2999999999999999E-4</v>
      </c>
      <c r="R212" s="172">
        <f t="shared" si="22"/>
        <v>8.5999999999999998E-4</v>
      </c>
      <c r="S212" s="172">
        <v>0</v>
      </c>
      <c r="T212" s="173">
        <f t="shared" si="23"/>
        <v>0</v>
      </c>
      <c r="U212" s="115"/>
      <c r="V212" s="115"/>
      <c r="W212" s="115"/>
      <c r="X212" s="115"/>
      <c r="Y212" s="115"/>
      <c r="AR212" s="111" t="s">
        <v>190</v>
      </c>
      <c r="AT212" s="111" t="s">
        <v>126</v>
      </c>
      <c r="AU212" s="111" t="s">
        <v>77</v>
      </c>
      <c r="AY212" s="26" t="s">
        <v>123</v>
      </c>
      <c r="BE212" s="112">
        <f t="shared" si="24"/>
        <v>0</v>
      </c>
      <c r="BF212" s="112">
        <f t="shared" si="25"/>
        <v>0</v>
      </c>
      <c r="BG212" s="112">
        <f t="shared" si="26"/>
        <v>0</v>
      </c>
      <c r="BH212" s="112">
        <f t="shared" si="27"/>
        <v>0</v>
      </c>
      <c r="BI212" s="112">
        <f t="shared" si="28"/>
        <v>0</v>
      </c>
      <c r="BJ212" s="26" t="s">
        <v>75</v>
      </c>
      <c r="BK212" s="112">
        <f t="shared" si="29"/>
        <v>0</v>
      </c>
      <c r="BL212" s="26" t="s">
        <v>190</v>
      </c>
      <c r="BM212" s="111" t="s">
        <v>578</v>
      </c>
    </row>
    <row r="213" spans="1:65" s="27" customFormat="1" ht="16.5" customHeight="1">
      <c r="A213" s="115"/>
      <c r="B213" s="44"/>
      <c r="C213" s="184" t="s">
        <v>362</v>
      </c>
      <c r="D213" s="184" t="s">
        <v>126</v>
      </c>
      <c r="E213" s="185" t="s">
        <v>317</v>
      </c>
      <c r="F213" s="186" t="s">
        <v>318</v>
      </c>
      <c r="G213" s="187" t="s">
        <v>249</v>
      </c>
      <c r="H213" s="188">
        <v>6</v>
      </c>
      <c r="I213" s="3">
        <v>0</v>
      </c>
      <c r="J213" s="168">
        <f t="shared" si="20"/>
        <v>0</v>
      </c>
      <c r="K213" s="169"/>
      <c r="L213" s="44"/>
      <c r="M213" s="170" t="s">
        <v>1</v>
      </c>
      <c r="N213" s="171" t="s">
        <v>33</v>
      </c>
      <c r="O213" s="115"/>
      <c r="P213" s="172">
        <f t="shared" si="21"/>
        <v>0</v>
      </c>
      <c r="Q213" s="172">
        <v>1.2999999999999999E-4</v>
      </c>
      <c r="R213" s="172">
        <f t="shared" si="22"/>
        <v>7.7999999999999988E-4</v>
      </c>
      <c r="S213" s="172">
        <v>0</v>
      </c>
      <c r="T213" s="173">
        <f t="shared" si="23"/>
        <v>0</v>
      </c>
      <c r="U213" s="115"/>
      <c r="V213" s="115"/>
      <c r="W213" s="115"/>
      <c r="X213" s="115"/>
      <c r="Y213" s="115"/>
      <c r="AR213" s="111" t="s">
        <v>190</v>
      </c>
      <c r="AT213" s="111" t="s">
        <v>126</v>
      </c>
      <c r="AU213" s="111" t="s">
        <v>77</v>
      </c>
      <c r="AY213" s="26" t="s">
        <v>123</v>
      </c>
      <c r="BE213" s="112">
        <f t="shared" si="24"/>
        <v>0</v>
      </c>
      <c r="BF213" s="112">
        <f t="shared" si="25"/>
        <v>0</v>
      </c>
      <c r="BG213" s="112">
        <f t="shared" si="26"/>
        <v>0</v>
      </c>
      <c r="BH213" s="112">
        <f t="shared" si="27"/>
        <v>0</v>
      </c>
      <c r="BI213" s="112">
        <f t="shared" si="28"/>
        <v>0</v>
      </c>
      <c r="BJ213" s="26" t="s">
        <v>75</v>
      </c>
      <c r="BK213" s="112">
        <f t="shared" si="29"/>
        <v>0</v>
      </c>
      <c r="BL213" s="26" t="s">
        <v>190</v>
      </c>
      <c r="BM213" s="111" t="s">
        <v>579</v>
      </c>
    </row>
    <row r="214" spans="1:65" s="27" customFormat="1" ht="24.2" customHeight="1">
      <c r="A214" s="115"/>
      <c r="B214" s="44"/>
      <c r="C214" s="189" t="s">
        <v>366</v>
      </c>
      <c r="D214" s="189" t="s">
        <v>177</v>
      </c>
      <c r="E214" s="190" t="s">
        <v>321</v>
      </c>
      <c r="F214" s="191" t="s">
        <v>322</v>
      </c>
      <c r="G214" s="192" t="s">
        <v>129</v>
      </c>
      <c r="H214" s="193">
        <v>6</v>
      </c>
      <c r="I214" s="4">
        <v>0</v>
      </c>
      <c r="J214" s="174">
        <f t="shared" si="20"/>
        <v>0</v>
      </c>
      <c r="K214" s="175"/>
      <c r="L214" s="176"/>
      <c r="M214" s="177" t="s">
        <v>1</v>
      </c>
      <c r="N214" s="178" t="s">
        <v>33</v>
      </c>
      <c r="O214" s="115"/>
      <c r="P214" s="172">
        <f t="shared" si="21"/>
        <v>0</v>
      </c>
      <c r="Q214" s="172">
        <v>1.8E-3</v>
      </c>
      <c r="R214" s="172">
        <f t="shared" si="22"/>
        <v>1.0800000000000001E-2</v>
      </c>
      <c r="S214" s="172">
        <v>0</v>
      </c>
      <c r="T214" s="173">
        <f t="shared" si="23"/>
        <v>0</v>
      </c>
      <c r="U214" s="115"/>
      <c r="V214" s="115"/>
      <c r="W214" s="115"/>
      <c r="X214" s="115"/>
      <c r="Y214" s="115"/>
      <c r="AR214" s="111" t="s">
        <v>266</v>
      </c>
      <c r="AT214" s="111" t="s">
        <v>177</v>
      </c>
      <c r="AU214" s="111" t="s">
        <v>77</v>
      </c>
      <c r="AY214" s="26" t="s">
        <v>123</v>
      </c>
      <c r="BE214" s="112">
        <f t="shared" si="24"/>
        <v>0</v>
      </c>
      <c r="BF214" s="112">
        <f t="shared" si="25"/>
        <v>0</v>
      </c>
      <c r="BG214" s="112">
        <f t="shared" si="26"/>
        <v>0</v>
      </c>
      <c r="BH214" s="112">
        <f t="shared" si="27"/>
        <v>0</v>
      </c>
      <c r="BI214" s="112">
        <f t="shared" si="28"/>
        <v>0</v>
      </c>
      <c r="BJ214" s="26" t="s">
        <v>75</v>
      </c>
      <c r="BK214" s="112">
        <f t="shared" si="29"/>
        <v>0</v>
      </c>
      <c r="BL214" s="26" t="s">
        <v>190</v>
      </c>
      <c r="BM214" s="111" t="s">
        <v>580</v>
      </c>
    </row>
    <row r="215" spans="1:65" s="27" customFormat="1" ht="16.5" customHeight="1">
      <c r="A215" s="115"/>
      <c r="B215" s="44"/>
      <c r="C215" s="184" t="s">
        <v>372</v>
      </c>
      <c r="D215" s="184" t="s">
        <v>126</v>
      </c>
      <c r="E215" s="185" t="s">
        <v>325</v>
      </c>
      <c r="F215" s="186" t="s">
        <v>326</v>
      </c>
      <c r="G215" s="187" t="s">
        <v>249</v>
      </c>
      <c r="H215" s="188">
        <v>4</v>
      </c>
      <c r="I215" s="3">
        <v>0</v>
      </c>
      <c r="J215" s="168">
        <f t="shared" si="20"/>
        <v>0</v>
      </c>
      <c r="K215" s="169"/>
      <c r="L215" s="44"/>
      <c r="M215" s="170" t="s">
        <v>1</v>
      </c>
      <c r="N215" s="171" t="s">
        <v>33</v>
      </c>
      <c r="O215" s="115"/>
      <c r="P215" s="172">
        <f t="shared" si="21"/>
        <v>0</v>
      </c>
      <c r="Q215" s="172">
        <v>0</v>
      </c>
      <c r="R215" s="172">
        <f t="shared" si="22"/>
        <v>0</v>
      </c>
      <c r="S215" s="172">
        <v>0</v>
      </c>
      <c r="T215" s="173">
        <f t="shared" si="23"/>
        <v>0</v>
      </c>
      <c r="U215" s="115"/>
      <c r="V215" s="115"/>
      <c r="W215" s="115"/>
      <c r="X215" s="115"/>
      <c r="Y215" s="115"/>
      <c r="AR215" s="111" t="s">
        <v>190</v>
      </c>
      <c r="AT215" s="111" t="s">
        <v>126</v>
      </c>
      <c r="AU215" s="111" t="s">
        <v>77</v>
      </c>
      <c r="AY215" s="26" t="s">
        <v>123</v>
      </c>
      <c r="BE215" s="112">
        <f t="shared" si="24"/>
        <v>0</v>
      </c>
      <c r="BF215" s="112">
        <f t="shared" si="25"/>
        <v>0</v>
      </c>
      <c r="BG215" s="112">
        <f t="shared" si="26"/>
        <v>0</v>
      </c>
      <c r="BH215" s="112">
        <f t="shared" si="27"/>
        <v>0</v>
      </c>
      <c r="BI215" s="112">
        <f t="shared" si="28"/>
        <v>0</v>
      </c>
      <c r="BJ215" s="26" t="s">
        <v>75</v>
      </c>
      <c r="BK215" s="112">
        <f t="shared" si="29"/>
        <v>0</v>
      </c>
      <c r="BL215" s="26" t="s">
        <v>190</v>
      </c>
      <c r="BM215" s="111" t="s">
        <v>581</v>
      </c>
    </row>
    <row r="216" spans="1:65" s="27" customFormat="1" ht="16.5" customHeight="1">
      <c r="A216" s="115"/>
      <c r="B216" s="44"/>
      <c r="C216" s="184" t="s">
        <v>376</v>
      </c>
      <c r="D216" s="184" t="s">
        <v>126</v>
      </c>
      <c r="E216" s="185" t="s">
        <v>582</v>
      </c>
      <c r="F216" s="186" t="s">
        <v>583</v>
      </c>
      <c r="G216" s="187" t="s">
        <v>129</v>
      </c>
      <c r="H216" s="188">
        <v>2</v>
      </c>
      <c r="I216" s="3">
        <v>0</v>
      </c>
      <c r="J216" s="168">
        <f t="shared" si="20"/>
        <v>0</v>
      </c>
      <c r="K216" s="169"/>
      <c r="L216" s="44"/>
      <c r="M216" s="170" t="s">
        <v>1</v>
      </c>
      <c r="N216" s="171" t="s">
        <v>33</v>
      </c>
      <c r="O216" s="115"/>
      <c r="P216" s="172">
        <f t="shared" si="21"/>
        <v>0</v>
      </c>
      <c r="Q216" s="172">
        <v>0</v>
      </c>
      <c r="R216" s="172">
        <f t="shared" si="22"/>
        <v>0</v>
      </c>
      <c r="S216" s="172">
        <v>0</v>
      </c>
      <c r="T216" s="173">
        <f t="shared" si="23"/>
        <v>0</v>
      </c>
      <c r="U216" s="115"/>
      <c r="V216" s="115"/>
      <c r="W216" s="115"/>
      <c r="X216" s="115"/>
      <c r="Y216" s="115"/>
      <c r="AR216" s="111" t="s">
        <v>190</v>
      </c>
      <c r="AT216" s="111" t="s">
        <v>126</v>
      </c>
      <c r="AU216" s="111" t="s">
        <v>77</v>
      </c>
      <c r="AY216" s="26" t="s">
        <v>123</v>
      </c>
      <c r="BE216" s="112">
        <f t="shared" si="24"/>
        <v>0</v>
      </c>
      <c r="BF216" s="112">
        <f t="shared" si="25"/>
        <v>0</v>
      </c>
      <c r="BG216" s="112">
        <f t="shared" si="26"/>
        <v>0</v>
      </c>
      <c r="BH216" s="112">
        <f t="shared" si="27"/>
        <v>0</v>
      </c>
      <c r="BI216" s="112">
        <f t="shared" si="28"/>
        <v>0</v>
      </c>
      <c r="BJ216" s="26" t="s">
        <v>75</v>
      </c>
      <c r="BK216" s="112">
        <f t="shared" si="29"/>
        <v>0</v>
      </c>
      <c r="BL216" s="26" t="s">
        <v>190</v>
      </c>
      <c r="BM216" s="111" t="s">
        <v>584</v>
      </c>
    </row>
    <row r="217" spans="1:65" s="27" customFormat="1" ht="33" customHeight="1">
      <c r="A217" s="115"/>
      <c r="B217" s="44"/>
      <c r="C217" s="189" t="s">
        <v>382</v>
      </c>
      <c r="D217" s="189" t="s">
        <v>177</v>
      </c>
      <c r="E217" s="190" t="s">
        <v>585</v>
      </c>
      <c r="F217" s="191" t="s">
        <v>586</v>
      </c>
      <c r="G217" s="192" t="s">
        <v>129</v>
      </c>
      <c r="H217" s="193">
        <v>2</v>
      </c>
      <c r="I217" s="4">
        <v>0</v>
      </c>
      <c r="J217" s="174">
        <f t="shared" si="20"/>
        <v>0</v>
      </c>
      <c r="K217" s="175"/>
      <c r="L217" s="176"/>
      <c r="M217" s="177" t="s">
        <v>1</v>
      </c>
      <c r="N217" s="178" t="s">
        <v>33</v>
      </c>
      <c r="O217" s="115"/>
      <c r="P217" s="172">
        <f t="shared" si="21"/>
        <v>0</v>
      </c>
      <c r="Q217" s="172">
        <v>1.5E-3</v>
      </c>
      <c r="R217" s="172">
        <f t="shared" si="22"/>
        <v>3.0000000000000001E-3</v>
      </c>
      <c r="S217" s="172">
        <v>0</v>
      </c>
      <c r="T217" s="173">
        <f t="shared" si="23"/>
        <v>0</v>
      </c>
      <c r="U217" s="115"/>
      <c r="V217" s="115"/>
      <c r="W217" s="115"/>
      <c r="X217" s="115"/>
      <c r="Y217" s="115"/>
      <c r="AR217" s="111" t="s">
        <v>266</v>
      </c>
      <c r="AT217" s="111" t="s">
        <v>177</v>
      </c>
      <c r="AU217" s="111" t="s">
        <v>77</v>
      </c>
      <c r="AY217" s="26" t="s">
        <v>123</v>
      </c>
      <c r="BE217" s="112">
        <f t="shared" si="24"/>
        <v>0</v>
      </c>
      <c r="BF217" s="112">
        <f t="shared" si="25"/>
        <v>0</v>
      </c>
      <c r="BG217" s="112">
        <f t="shared" si="26"/>
        <v>0</v>
      </c>
      <c r="BH217" s="112">
        <f t="shared" si="27"/>
        <v>0</v>
      </c>
      <c r="BI217" s="112">
        <f t="shared" si="28"/>
        <v>0</v>
      </c>
      <c r="BJ217" s="26" t="s">
        <v>75</v>
      </c>
      <c r="BK217" s="112">
        <f t="shared" si="29"/>
        <v>0</v>
      </c>
      <c r="BL217" s="26" t="s">
        <v>190</v>
      </c>
      <c r="BM217" s="111" t="s">
        <v>587</v>
      </c>
    </row>
    <row r="218" spans="1:65" s="27" customFormat="1" ht="21.75" customHeight="1">
      <c r="A218" s="115"/>
      <c r="B218" s="44"/>
      <c r="C218" s="184" t="s">
        <v>386</v>
      </c>
      <c r="D218" s="184" t="s">
        <v>126</v>
      </c>
      <c r="E218" s="185" t="s">
        <v>329</v>
      </c>
      <c r="F218" s="186" t="s">
        <v>330</v>
      </c>
      <c r="G218" s="187" t="s">
        <v>129</v>
      </c>
      <c r="H218" s="188">
        <v>1</v>
      </c>
      <c r="I218" s="3">
        <v>0</v>
      </c>
      <c r="J218" s="168">
        <f t="shared" si="20"/>
        <v>0</v>
      </c>
      <c r="K218" s="169"/>
      <c r="L218" s="44"/>
      <c r="M218" s="170" t="s">
        <v>1</v>
      </c>
      <c r="N218" s="171" t="s">
        <v>33</v>
      </c>
      <c r="O218" s="115"/>
      <c r="P218" s="172">
        <f t="shared" si="21"/>
        <v>0</v>
      </c>
      <c r="Q218" s="172">
        <v>4.0000000000000003E-5</v>
      </c>
      <c r="R218" s="172">
        <f t="shared" si="22"/>
        <v>4.0000000000000003E-5</v>
      </c>
      <c r="S218" s="172">
        <v>0</v>
      </c>
      <c r="T218" s="173">
        <f t="shared" si="23"/>
        <v>0</v>
      </c>
      <c r="U218" s="115"/>
      <c r="V218" s="115"/>
      <c r="W218" s="115"/>
      <c r="X218" s="115"/>
      <c r="Y218" s="115"/>
      <c r="AR218" s="111" t="s">
        <v>190</v>
      </c>
      <c r="AT218" s="111" t="s">
        <v>126</v>
      </c>
      <c r="AU218" s="111" t="s">
        <v>77</v>
      </c>
      <c r="AY218" s="26" t="s">
        <v>123</v>
      </c>
      <c r="BE218" s="112">
        <f t="shared" si="24"/>
        <v>0</v>
      </c>
      <c r="BF218" s="112">
        <f t="shared" si="25"/>
        <v>0</v>
      </c>
      <c r="BG218" s="112">
        <f t="shared" si="26"/>
        <v>0</v>
      </c>
      <c r="BH218" s="112">
        <f t="shared" si="27"/>
        <v>0</v>
      </c>
      <c r="BI218" s="112">
        <f t="shared" si="28"/>
        <v>0</v>
      </c>
      <c r="BJ218" s="26" t="s">
        <v>75</v>
      </c>
      <c r="BK218" s="112">
        <f t="shared" si="29"/>
        <v>0</v>
      </c>
      <c r="BL218" s="26" t="s">
        <v>190</v>
      </c>
      <c r="BM218" s="111" t="s">
        <v>588</v>
      </c>
    </row>
    <row r="219" spans="1:65" s="27" customFormat="1" ht="33" customHeight="1">
      <c r="A219" s="115"/>
      <c r="B219" s="44"/>
      <c r="C219" s="189" t="s">
        <v>390</v>
      </c>
      <c r="D219" s="189" t="s">
        <v>177</v>
      </c>
      <c r="E219" s="190" t="s">
        <v>333</v>
      </c>
      <c r="F219" s="191" t="s">
        <v>334</v>
      </c>
      <c r="G219" s="192" t="s">
        <v>129</v>
      </c>
      <c r="H219" s="193">
        <v>1</v>
      </c>
      <c r="I219" s="4">
        <v>0</v>
      </c>
      <c r="J219" s="174">
        <f t="shared" si="20"/>
        <v>0</v>
      </c>
      <c r="K219" s="175"/>
      <c r="L219" s="176"/>
      <c r="M219" s="177" t="s">
        <v>1</v>
      </c>
      <c r="N219" s="178" t="s">
        <v>33</v>
      </c>
      <c r="O219" s="115"/>
      <c r="P219" s="172">
        <f t="shared" si="21"/>
        <v>0</v>
      </c>
      <c r="Q219" s="172">
        <v>1.8E-3</v>
      </c>
      <c r="R219" s="172">
        <f t="shared" si="22"/>
        <v>1.8E-3</v>
      </c>
      <c r="S219" s="172">
        <v>0</v>
      </c>
      <c r="T219" s="173">
        <f t="shared" si="23"/>
        <v>0</v>
      </c>
      <c r="U219" s="115"/>
      <c r="V219" s="115"/>
      <c r="W219" s="115"/>
      <c r="X219" s="115"/>
      <c r="Y219" s="115"/>
      <c r="AR219" s="111" t="s">
        <v>266</v>
      </c>
      <c r="AT219" s="111" t="s">
        <v>177</v>
      </c>
      <c r="AU219" s="111" t="s">
        <v>77</v>
      </c>
      <c r="AY219" s="26" t="s">
        <v>123</v>
      </c>
      <c r="BE219" s="112">
        <f t="shared" si="24"/>
        <v>0</v>
      </c>
      <c r="BF219" s="112">
        <f t="shared" si="25"/>
        <v>0</v>
      </c>
      <c r="BG219" s="112">
        <f t="shared" si="26"/>
        <v>0</v>
      </c>
      <c r="BH219" s="112">
        <f t="shared" si="27"/>
        <v>0</v>
      </c>
      <c r="BI219" s="112">
        <f t="shared" si="28"/>
        <v>0</v>
      </c>
      <c r="BJ219" s="26" t="s">
        <v>75</v>
      </c>
      <c r="BK219" s="112">
        <f t="shared" si="29"/>
        <v>0</v>
      </c>
      <c r="BL219" s="26" t="s">
        <v>190</v>
      </c>
      <c r="BM219" s="111" t="s">
        <v>589</v>
      </c>
    </row>
    <row r="220" spans="1:65" s="27" customFormat="1" ht="24.2" customHeight="1">
      <c r="A220" s="115"/>
      <c r="B220" s="44"/>
      <c r="C220" s="184" t="s">
        <v>394</v>
      </c>
      <c r="D220" s="184" t="s">
        <v>126</v>
      </c>
      <c r="E220" s="185" t="s">
        <v>337</v>
      </c>
      <c r="F220" s="186" t="s">
        <v>338</v>
      </c>
      <c r="G220" s="187" t="s">
        <v>129</v>
      </c>
      <c r="H220" s="188">
        <v>1</v>
      </c>
      <c r="I220" s="3">
        <v>0</v>
      </c>
      <c r="J220" s="168">
        <f t="shared" si="20"/>
        <v>0</v>
      </c>
      <c r="K220" s="169"/>
      <c r="L220" s="44"/>
      <c r="M220" s="170" t="s">
        <v>1</v>
      </c>
      <c r="N220" s="171" t="s">
        <v>33</v>
      </c>
      <c r="O220" s="115"/>
      <c r="P220" s="172">
        <f t="shared" si="21"/>
        <v>0</v>
      </c>
      <c r="Q220" s="172">
        <v>6.0000000000000002E-5</v>
      </c>
      <c r="R220" s="172">
        <f t="shared" si="22"/>
        <v>6.0000000000000002E-5</v>
      </c>
      <c r="S220" s="172">
        <v>0</v>
      </c>
      <c r="T220" s="173">
        <f t="shared" si="23"/>
        <v>0</v>
      </c>
      <c r="U220" s="115"/>
      <c r="V220" s="115"/>
      <c r="W220" s="115"/>
      <c r="X220" s="115"/>
      <c r="Y220" s="115"/>
      <c r="AR220" s="111" t="s">
        <v>190</v>
      </c>
      <c r="AT220" s="111" t="s">
        <v>126</v>
      </c>
      <c r="AU220" s="111" t="s">
        <v>77</v>
      </c>
      <c r="AY220" s="26" t="s">
        <v>123</v>
      </c>
      <c r="BE220" s="112">
        <f t="shared" si="24"/>
        <v>0</v>
      </c>
      <c r="BF220" s="112">
        <f t="shared" si="25"/>
        <v>0</v>
      </c>
      <c r="BG220" s="112">
        <f t="shared" si="26"/>
        <v>0</v>
      </c>
      <c r="BH220" s="112">
        <f t="shared" si="27"/>
        <v>0</v>
      </c>
      <c r="BI220" s="112">
        <f t="shared" si="28"/>
        <v>0</v>
      </c>
      <c r="BJ220" s="26" t="s">
        <v>75</v>
      </c>
      <c r="BK220" s="112">
        <f t="shared" si="29"/>
        <v>0</v>
      </c>
      <c r="BL220" s="26" t="s">
        <v>190</v>
      </c>
      <c r="BM220" s="111" t="s">
        <v>590</v>
      </c>
    </row>
    <row r="221" spans="1:65" s="27" customFormat="1" ht="24.2" customHeight="1">
      <c r="A221" s="115"/>
      <c r="B221" s="44"/>
      <c r="C221" s="189" t="s">
        <v>400</v>
      </c>
      <c r="D221" s="189" t="s">
        <v>177</v>
      </c>
      <c r="E221" s="190" t="s">
        <v>341</v>
      </c>
      <c r="F221" s="191" t="s">
        <v>342</v>
      </c>
      <c r="G221" s="192" t="s">
        <v>129</v>
      </c>
      <c r="H221" s="193">
        <v>1</v>
      </c>
      <c r="I221" s="4">
        <v>0</v>
      </c>
      <c r="J221" s="174">
        <f t="shared" si="20"/>
        <v>0</v>
      </c>
      <c r="K221" s="175"/>
      <c r="L221" s="176"/>
      <c r="M221" s="177" t="s">
        <v>1</v>
      </c>
      <c r="N221" s="178" t="s">
        <v>33</v>
      </c>
      <c r="O221" s="115"/>
      <c r="P221" s="172">
        <f t="shared" si="21"/>
        <v>0</v>
      </c>
      <c r="Q221" s="172">
        <v>2.9999999999999997E-4</v>
      </c>
      <c r="R221" s="172">
        <f t="shared" si="22"/>
        <v>2.9999999999999997E-4</v>
      </c>
      <c r="S221" s="172">
        <v>0</v>
      </c>
      <c r="T221" s="173">
        <f t="shared" si="23"/>
        <v>0</v>
      </c>
      <c r="U221" s="115"/>
      <c r="V221" s="115"/>
      <c r="W221" s="115"/>
      <c r="X221" s="115"/>
      <c r="Y221" s="115"/>
      <c r="AR221" s="111" t="s">
        <v>266</v>
      </c>
      <c r="AT221" s="111" t="s">
        <v>177</v>
      </c>
      <c r="AU221" s="111" t="s">
        <v>77</v>
      </c>
      <c r="AY221" s="26" t="s">
        <v>123</v>
      </c>
      <c r="BE221" s="112">
        <f t="shared" si="24"/>
        <v>0</v>
      </c>
      <c r="BF221" s="112">
        <f t="shared" si="25"/>
        <v>0</v>
      </c>
      <c r="BG221" s="112">
        <f t="shared" si="26"/>
        <v>0</v>
      </c>
      <c r="BH221" s="112">
        <f t="shared" si="27"/>
        <v>0</v>
      </c>
      <c r="BI221" s="112">
        <f t="shared" si="28"/>
        <v>0</v>
      </c>
      <c r="BJ221" s="26" t="s">
        <v>75</v>
      </c>
      <c r="BK221" s="112">
        <f t="shared" si="29"/>
        <v>0</v>
      </c>
      <c r="BL221" s="26" t="s">
        <v>190</v>
      </c>
      <c r="BM221" s="111" t="s">
        <v>591</v>
      </c>
    </row>
    <row r="222" spans="1:65" s="27" customFormat="1" ht="16.5" customHeight="1">
      <c r="A222" s="115"/>
      <c r="B222" s="44"/>
      <c r="C222" s="184" t="s">
        <v>404</v>
      </c>
      <c r="D222" s="184" t="s">
        <v>126</v>
      </c>
      <c r="E222" s="185" t="s">
        <v>345</v>
      </c>
      <c r="F222" s="186" t="s">
        <v>346</v>
      </c>
      <c r="G222" s="187" t="s">
        <v>129</v>
      </c>
      <c r="H222" s="188">
        <v>4</v>
      </c>
      <c r="I222" s="3">
        <v>0</v>
      </c>
      <c r="J222" s="168">
        <f t="shared" si="20"/>
        <v>0</v>
      </c>
      <c r="K222" s="169"/>
      <c r="L222" s="44"/>
      <c r="M222" s="170" t="s">
        <v>1</v>
      </c>
      <c r="N222" s="171" t="s">
        <v>33</v>
      </c>
      <c r="O222" s="115"/>
      <c r="P222" s="172">
        <f t="shared" si="21"/>
        <v>0</v>
      </c>
      <c r="Q222" s="172">
        <v>0</v>
      </c>
      <c r="R222" s="172">
        <f t="shared" si="22"/>
        <v>0</v>
      </c>
      <c r="S222" s="172">
        <v>0</v>
      </c>
      <c r="T222" s="173">
        <f t="shared" si="23"/>
        <v>0</v>
      </c>
      <c r="U222" s="115"/>
      <c r="V222" s="115"/>
      <c r="W222" s="115"/>
      <c r="X222" s="115"/>
      <c r="Y222" s="115"/>
      <c r="AR222" s="111" t="s">
        <v>190</v>
      </c>
      <c r="AT222" s="111" t="s">
        <v>126</v>
      </c>
      <c r="AU222" s="111" t="s">
        <v>77</v>
      </c>
      <c r="AY222" s="26" t="s">
        <v>123</v>
      </c>
      <c r="BE222" s="112">
        <f t="shared" si="24"/>
        <v>0</v>
      </c>
      <c r="BF222" s="112">
        <f t="shared" si="25"/>
        <v>0</v>
      </c>
      <c r="BG222" s="112">
        <f t="shared" si="26"/>
        <v>0</v>
      </c>
      <c r="BH222" s="112">
        <f t="shared" si="27"/>
        <v>0</v>
      </c>
      <c r="BI222" s="112">
        <f t="shared" si="28"/>
        <v>0</v>
      </c>
      <c r="BJ222" s="26" t="s">
        <v>75</v>
      </c>
      <c r="BK222" s="112">
        <f t="shared" si="29"/>
        <v>0</v>
      </c>
      <c r="BL222" s="26" t="s">
        <v>190</v>
      </c>
      <c r="BM222" s="111" t="s">
        <v>592</v>
      </c>
    </row>
    <row r="223" spans="1:65" s="27" customFormat="1" ht="21.75" customHeight="1">
      <c r="A223" s="115"/>
      <c r="B223" s="44"/>
      <c r="C223" s="184" t="s">
        <v>408</v>
      </c>
      <c r="D223" s="184" t="s">
        <v>126</v>
      </c>
      <c r="E223" s="185" t="s">
        <v>349</v>
      </c>
      <c r="F223" s="186" t="s">
        <v>350</v>
      </c>
      <c r="G223" s="187" t="s">
        <v>129</v>
      </c>
      <c r="H223" s="188">
        <v>1</v>
      </c>
      <c r="I223" s="3">
        <v>0</v>
      </c>
      <c r="J223" s="168">
        <f t="shared" si="20"/>
        <v>0</v>
      </c>
      <c r="K223" s="169"/>
      <c r="L223" s="44"/>
      <c r="M223" s="170" t="s">
        <v>1</v>
      </c>
      <c r="N223" s="171" t="s">
        <v>33</v>
      </c>
      <c r="O223" s="115"/>
      <c r="P223" s="172">
        <f t="shared" si="21"/>
        <v>0</v>
      </c>
      <c r="Q223" s="172">
        <v>1.3999999999999999E-4</v>
      </c>
      <c r="R223" s="172">
        <f t="shared" si="22"/>
        <v>1.3999999999999999E-4</v>
      </c>
      <c r="S223" s="172">
        <v>0</v>
      </c>
      <c r="T223" s="173">
        <f t="shared" si="23"/>
        <v>0</v>
      </c>
      <c r="U223" s="115"/>
      <c r="V223" s="115"/>
      <c r="W223" s="115"/>
      <c r="X223" s="115"/>
      <c r="Y223" s="115"/>
      <c r="AR223" s="111" t="s">
        <v>190</v>
      </c>
      <c r="AT223" s="111" t="s">
        <v>126</v>
      </c>
      <c r="AU223" s="111" t="s">
        <v>77</v>
      </c>
      <c r="AY223" s="26" t="s">
        <v>123</v>
      </c>
      <c r="BE223" s="112">
        <f t="shared" si="24"/>
        <v>0</v>
      </c>
      <c r="BF223" s="112">
        <f t="shared" si="25"/>
        <v>0</v>
      </c>
      <c r="BG223" s="112">
        <f t="shared" si="26"/>
        <v>0</v>
      </c>
      <c r="BH223" s="112">
        <f t="shared" si="27"/>
        <v>0</v>
      </c>
      <c r="BI223" s="112">
        <f t="shared" si="28"/>
        <v>0</v>
      </c>
      <c r="BJ223" s="26" t="s">
        <v>75</v>
      </c>
      <c r="BK223" s="112">
        <f t="shared" si="29"/>
        <v>0</v>
      </c>
      <c r="BL223" s="26" t="s">
        <v>190</v>
      </c>
      <c r="BM223" s="111" t="s">
        <v>593</v>
      </c>
    </row>
    <row r="224" spans="1:65" s="27" customFormat="1" ht="33" customHeight="1">
      <c r="A224" s="115"/>
      <c r="B224" s="44"/>
      <c r="C224" s="189" t="s">
        <v>414</v>
      </c>
      <c r="D224" s="189" t="s">
        <v>177</v>
      </c>
      <c r="E224" s="190" t="s">
        <v>353</v>
      </c>
      <c r="F224" s="191" t="s">
        <v>354</v>
      </c>
      <c r="G224" s="192" t="s">
        <v>129</v>
      </c>
      <c r="H224" s="193">
        <v>1</v>
      </c>
      <c r="I224" s="4">
        <v>0</v>
      </c>
      <c r="J224" s="174">
        <f t="shared" si="20"/>
        <v>0</v>
      </c>
      <c r="K224" s="175"/>
      <c r="L224" s="176"/>
      <c r="M224" s="177" t="s">
        <v>1</v>
      </c>
      <c r="N224" s="178" t="s">
        <v>33</v>
      </c>
      <c r="O224" s="115"/>
      <c r="P224" s="172">
        <f t="shared" si="21"/>
        <v>0</v>
      </c>
      <c r="Q224" s="172">
        <v>2.4000000000000001E-4</v>
      </c>
      <c r="R224" s="172">
        <f t="shared" si="22"/>
        <v>2.4000000000000001E-4</v>
      </c>
      <c r="S224" s="172">
        <v>0</v>
      </c>
      <c r="T224" s="173">
        <f t="shared" si="23"/>
        <v>0</v>
      </c>
      <c r="U224" s="115"/>
      <c r="V224" s="115"/>
      <c r="W224" s="115"/>
      <c r="X224" s="115"/>
      <c r="Y224" s="115"/>
      <c r="AR224" s="111" t="s">
        <v>266</v>
      </c>
      <c r="AT224" s="111" t="s">
        <v>177</v>
      </c>
      <c r="AU224" s="111" t="s">
        <v>77</v>
      </c>
      <c r="AY224" s="26" t="s">
        <v>123</v>
      </c>
      <c r="BE224" s="112">
        <f t="shared" si="24"/>
        <v>0</v>
      </c>
      <c r="BF224" s="112">
        <f t="shared" si="25"/>
        <v>0</v>
      </c>
      <c r="BG224" s="112">
        <f t="shared" si="26"/>
        <v>0</v>
      </c>
      <c r="BH224" s="112">
        <f t="shared" si="27"/>
        <v>0</v>
      </c>
      <c r="BI224" s="112">
        <f t="shared" si="28"/>
        <v>0</v>
      </c>
      <c r="BJ224" s="26" t="s">
        <v>75</v>
      </c>
      <c r="BK224" s="112">
        <f t="shared" si="29"/>
        <v>0</v>
      </c>
      <c r="BL224" s="26" t="s">
        <v>190</v>
      </c>
      <c r="BM224" s="111" t="s">
        <v>594</v>
      </c>
    </row>
    <row r="225" spans="1:65" s="27" customFormat="1" ht="24.2" customHeight="1">
      <c r="A225" s="115"/>
      <c r="B225" s="44"/>
      <c r="C225" s="184" t="s">
        <v>418</v>
      </c>
      <c r="D225" s="184" t="s">
        <v>126</v>
      </c>
      <c r="E225" s="185" t="s">
        <v>357</v>
      </c>
      <c r="F225" s="186" t="s">
        <v>358</v>
      </c>
      <c r="G225" s="187" t="s">
        <v>211</v>
      </c>
      <c r="H225" s="188">
        <v>3.3000000000000002E-2</v>
      </c>
      <c r="I225" s="3">
        <v>0</v>
      </c>
      <c r="J225" s="168">
        <f t="shared" si="20"/>
        <v>0</v>
      </c>
      <c r="K225" s="169"/>
      <c r="L225" s="44"/>
      <c r="M225" s="170" t="s">
        <v>1</v>
      </c>
      <c r="N225" s="171" t="s">
        <v>33</v>
      </c>
      <c r="O225" s="115"/>
      <c r="P225" s="172">
        <f t="shared" si="21"/>
        <v>0</v>
      </c>
      <c r="Q225" s="172">
        <v>0</v>
      </c>
      <c r="R225" s="172">
        <f t="shared" si="22"/>
        <v>0</v>
      </c>
      <c r="S225" s="172">
        <v>0</v>
      </c>
      <c r="T225" s="173">
        <f t="shared" si="23"/>
        <v>0</v>
      </c>
      <c r="U225" s="115"/>
      <c r="V225" s="115"/>
      <c r="W225" s="115"/>
      <c r="X225" s="115"/>
      <c r="Y225" s="115"/>
      <c r="AR225" s="111" t="s">
        <v>190</v>
      </c>
      <c r="AT225" s="111" t="s">
        <v>126</v>
      </c>
      <c r="AU225" s="111" t="s">
        <v>77</v>
      </c>
      <c r="AY225" s="26" t="s">
        <v>123</v>
      </c>
      <c r="BE225" s="112">
        <f t="shared" si="24"/>
        <v>0</v>
      </c>
      <c r="BF225" s="112">
        <f t="shared" si="25"/>
        <v>0</v>
      </c>
      <c r="BG225" s="112">
        <f t="shared" si="26"/>
        <v>0</v>
      </c>
      <c r="BH225" s="112">
        <f t="shared" si="27"/>
        <v>0</v>
      </c>
      <c r="BI225" s="112">
        <f t="shared" si="28"/>
        <v>0</v>
      </c>
      <c r="BJ225" s="26" t="s">
        <v>75</v>
      </c>
      <c r="BK225" s="112">
        <f t="shared" si="29"/>
        <v>0</v>
      </c>
      <c r="BL225" s="26" t="s">
        <v>190</v>
      </c>
      <c r="BM225" s="111" t="s">
        <v>595</v>
      </c>
    </row>
    <row r="226" spans="1:65" s="27" customFormat="1" ht="24.2" customHeight="1">
      <c r="A226" s="115"/>
      <c r="B226" s="44"/>
      <c r="C226" s="184" t="s">
        <v>424</v>
      </c>
      <c r="D226" s="184" t="s">
        <v>126</v>
      </c>
      <c r="E226" s="185" t="s">
        <v>596</v>
      </c>
      <c r="F226" s="186" t="s">
        <v>597</v>
      </c>
      <c r="G226" s="187" t="s">
        <v>1</v>
      </c>
      <c r="H226" s="188">
        <v>0</v>
      </c>
      <c r="I226" s="369">
        <v>0</v>
      </c>
      <c r="J226" s="168">
        <f t="shared" si="20"/>
        <v>0</v>
      </c>
      <c r="K226" s="169"/>
      <c r="L226" s="44"/>
      <c r="M226" s="170" t="s">
        <v>1</v>
      </c>
      <c r="N226" s="171" t="s">
        <v>33</v>
      </c>
      <c r="O226" s="115"/>
      <c r="P226" s="172">
        <f t="shared" si="21"/>
        <v>0</v>
      </c>
      <c r="Q226" s="172">
        <v>0</v>
      </c>
      <c r="R226" s="172">
        <f t="shared" si="22"/>
        <v>0</v>
      </c>
      <c r="S226" s="172">
        <v>0</v>
      </c>
      <c r="T226" s="173">
        <f t="shared" si="23"/>
        <v>0</v>
      </c>
      <c r="U226" s="115"/>
      <c r="V226" s="115"/>
      <c r="W226" s="115"/>
      <c r="X226" s="115"/>
      <c r="Y226" s="115"/>
      <c r="AR226" s="111" t="s">
        <v>190</v>
      </c>
      <c r="AT226" s="111" t="s">
        <v>126</v>
      </c>
      <c r="AU226" s="111" t="s">
        <v>77</v>
      </c>
      <c r="AY226" s="26" t="s">
        <v>123</v>
      </c>
      <c r="BE226" s="112">
        <f t="shared" si="24"/>
        <v>0</v>
      </c>
      <c r="BF226" s="112">
        <f t="shared" si="25"/>
        <v>0</v>
      </c>
      <c r="BG226" s="112">
        <f t="shared" si="26"/>
        <v>0</v>
      </c>
      <c r="BH226" s="112">
        <f t="shared" si="27"/>
        <v>0</v>
      </c>
      <c r="BI226" s="112">
        <f t="shared" si="28"/>
        <v>0</v>
      </c>
      <c r="BJ226" s="26" t="s">
        <v>75</v>
      </c>
      <c r="BK226" s="112">
        <f t="shared" si="29"/>
        <v>0</v>
      </c>
      <c r="BL226" s="26" t="s">
        <v>190</v>
      </c>
      <c r="BM226" s="111" t="s">
        <v>598</v>
      </c>
    </row>
    <row r="227" spans="1:65" s="2" customFormat="1" ht="22.9" customHeight="1">
      <c r="A227" s="158"/>
      <c r="B227" s="159"/>
      <c r="C227" s="158"/>
      <c r="D227" s="160" t="s">
        <v>66</v>
      </c>
      <c r="E227" s="166" t="s">
        <v>599</v>
      </c>
      <c r="F227" s="166" t="s">
        <v>600</v>
      </c>
      <c r="G227" s="158"/>
      <c r="H227" s="158"/>
      <c r="I227" s="158"/>
      <c r="J227" s="167">
        <f>BK227</f>
        <v>0</v>
      </c>
      <c r="K227" s="158"/>
      <c r="L227" s="159"/>
      <c r="M227" s="163"/>
      <c r="N227" s="158"/>
      <c r="O227" s="158"/>
      <c r="P227" s="164">
        <f>SUM(P228:P234)</f>
        <v>0</v>
      </c>
      <c r="Q227" s="158"/>
      <c r="R227" s="164">
        <f>SUM(R228:R234)</f>
        <v>1.1330000000000002E-2</v>
      </c>
      <c r="S227" s="158"/>
      <c r="T227" s="165">
        <f>SUM(T228:T234)</f>
        <v>0</v>
      </c>
      <c r="U227" s="158"/>
      <c r="V227" s="158"/>
      <c r="W227" s="158"/>
      <c r="X227" s="158"/>
      <c r="Y227" s="158"/>
      <c r="AR227" s="108" t="s">
        <v>77</v>
      </c>
      <c r="AT227" s="109" t="s">
        <v>66</v>
      </c>
      <c r="AU227" s="109" t="s">
        <v>75</v>
      </c>
      <c r="AY227" s="108" t="s">
        <v>123</v>
      </c>
      <c r="BK227" s="110">
        <f>SUM(BK228:BK234)</f>
        <v>0</v>
      </c>
    </row>
    <row r="228" spans="1:65" s="27" customFormat="1" ht="21.75" customHeight="1">
      <c r="A228" s="115"/>
      <c r="B228" s="44"/>
      <c r="C228" s="184" t="s">
        <v>428</v>
      </c>
      <c r="D228" s="184" t="s">
        <v>126</v>
      </c>
      <c r="E228" s="185" t="s">
        <v>601</v>
      </c>
      <c r="F228" s="186" t="s">
        <v>602</v>
      </c>
      <c r="G228" s="187" t="s">
        <v>138</v>
      </c>
      <c r="H228" s="188">
        <v>20</v>
      </c>
      <c r="I228" s="3">
        <v>0</v>
      </c>
      <c r="J228" s="168">
        <f t="shared" ref="J228:J234" si="30">ROUND(I228*H228,2)</f>
        <v>0</v>
      </c>
      <c r="K228" s="169"/>
      <c r="L228" s="44"/>
      <c r="M228" s="170" t="s">
        <v>1</v>
      </c>
      <c r="N228" s="171" t="s">
        <v>33</v>
      </c>
      <c r="O228" s="115"/>
      <c r="P228" s="172">
        <f t="shared" ref="P228:P234" si="31">O228*H228</f>
        <v>0</v>
      </c>
      <c r="Q228" s="172">
        <v>2.0000000000000002E-5</v>
      </c>
      <c r="R228" s="172">
        <f t="shared" ref="R228:R234" si="32">Q228*H228</f>
        <v>4.0000000000000002E-4</v>
      </c>
      <c r="S228" s="172">
        <v>0</v>
      </c>
      <c r="T228" s="173">
        <f t="shared" ref="T228:T234" si="33">S228*H228</f>
        <v>0</v>
      </c>
      <c r="U228" s="115"/>
      <c r="V228" s="115"/>
      <c r="W228" s="115"/>
      <c r="X228" s="115"/>
      <c r="Y228" s="115"/>
      <c r="AR228" s="111" t="s">
        <v>190</v>
      </c>
      <c r="AT228" s="111" t="s">
        <v>126</v>
      </c>
      <c r="AU228" s="111" t="s">
        <v>77</v>
      </c>
      <c r="AY228" s="26" t="s">
        <v>123</v>
      </c>
      <c r="BE228" s="112">
        <f t="shared" ref="BE228:BE234" si="34">IF(N228="základní",J228,0)</f>
        <v>0</v>
      </c>
      <c r="BF228" s="112">
        <f t="shared" ref="BF228:BF234" si="35">IF(N228="snížená",J228,0)</f>
        <v>0</v>
      </c>
      <c r="BG228" s="112">
        <f t="shared" ref="BG228:BG234" si="36">IF(N228="zákl. přenesená",J228,0)</f>
        <v>0</v>
      </c>
      <c r="BH228" s="112">
        <f t="shared" ref="BH228:BH234" si="37">IF(N228="sníž. přenesená",J228,0)</f>
        <v>0</v>
      </c>
      <c r="BI228" s="112">
        <f t="shared" ref="BI228:BI234" si="38">IF(N228="nulová",J228,0)</f>
        <v>0</v>
      </c>
      <c r="BJ228" s="26" t="s">
        <v>75</v>
      </c>
      <c r="BK228" s="112">
        <f t="shared" ref="BK228:BK234" si="39">ROUND(I228*H228,2)</f>
        <v>0</v>
      </c>
      <c r="BL228" s="26" t="s">
        <v>190</v>
      </c>
      <c r="BM228" s="111" t="s">
        <v>603</v>
      </c>
    </row>
    <row r="229" spans="1:65" s="27" customFormat="1" ht="16.5" customHeight="1">
      <c r="A229" s="115"/>
      <c r="B229" s="44"/>
      <c r="C229" s="184" t="s">
        <v>436</v>
      </c>
      <c r="D229" s="184" t="s">
        <v>126</v>
      </c>
      <c r="E229" s="185" t="s">
        <v>604</v>
      </c>
      <c r="F229" s="186" t="s">
        <v>605</v>
      </c>
      <c r="G229" s="187" t="s">
        <v>129</v>
      </c>
      <c r="H229" s="188">
        <v>2</v>
      </c>
      <c r="I229" s="3">
        <v>0</v>
      </c>
      <c r="J229" s="168">
        <f t="shared" si="30"/>
        <v>0</v>
      </c>
      <c r="K229" s="169"/>
      <c r="L229" s="44"/>
      <c r="M229" s="170" t="s">
        <v>1</v>
      </c>
      <c r="N229" s="171" t="s">
        <v>33</v>
      </c>
      <c r="O229" s="115"/>
      <c r="P229" s="172">
        <f t="shared" si="31"/>
        <v>0</v>
      </c>
      <c r="Q229" s="172">
        <v>5.9999999999999995E-4</v>
      </c>
      <c r="R229" s="172">
        <f t="shared" si="32"/>
        <v>1.1999999999999999E-3</v>
      </c>
      <c r="S229" s="172">
        <v>0</v>
      </c>
      <c r="T229" s="173">
        <f t="shared" si="33"/>
        <v>0</v>
      </c>
      <c r="U229" s="115"/>
      <c r="V229" s="115"/>
      <c r="W229" s="115"/>
      <c r="X229" s="115"/>
      <c r="Y229" s="115"/>
      <c r="AR229" s="111" t="s">
        <v>190</v>
      </c>
      <c r="AT229" s="111" t="s">
        <v>126</v>
      </c>
      <c r="AU229" s="111" t="s">
        <v>77</v>
      </c>
      <c r="AY229" s="26" t="s">
        <v>123</v>
      </c>
      <c r="BE229" s="112">
        <f t="shared" si="34"/>
        <v>0</v>
      </c>
      <c r="BF229" s="112">
        <f t="shared" si="35"/>
        <v>0</v>
      </c>
      <c r="BG229" s="112">
        <f t="shared" si="36"/>
        <v>0</v>
      </c>
      <c r="BH229" s="112">
        <f t="shared" si="37"/>
        <v>0</v>
      </c>
      <c r="BI229" s="112">
        <f t="shared" si="38"/>
        <v>0</v>
      </c>
      <c r="BJ229" s="26" t="s">
        <v>75</v>
      </c>
      <c r="BK229" s="112">
        <f t="shared" si="39"/>
        <v>0</v>
      </c>
      <c r="BL229" s="26" t="s">
        <v>190</v>
      </c>
      <c r="BM229" s="111" t="s">
        <v>606</v>
      </c>
    </row>
    <row r="230" spans="1:65" s="27" customFormat="1" ht="24.2" customHeight="1">
      <c r="A230" s="115"/>
      <c r="B230" s="44"/>
      <c r="C230" s="184" t="s">
        <v>442</v>
      </c>
      <c r="D230" s="184" t="s">
        <v>126</v>
      </c>
      <c r="E230" s="185" t="s">
        <v>607</v>
      </c>
      <c r="F230" s="186" t="s">
        <v>608</v>
      </c>
      <c r="G230" s="187" t="s">
        <v>138</v>
      </c>
      <c r="H230" s="188">
        <v>15</v>
      </c>
      <c r="I230" s="3">
        <v>0</v>
      </c>
      <c r="J230" s="168">
        <f t="shared" si="30"/>
        <v>0</v>
      </c>
      <c r="K230" s="169"/>
      <c r="L230" s="44"/>
      <c r="M230" s="170" t="s">
        <v>1</v>
      </c>
      <c r="N230" s="171" t="s">
        <v>33</v>
      </c>
      <c r="O230" s="115"/>
      <c r="P230" s="172">
        <f t="shared" si="31"/>
        <v>0</v>
      </c>
      <c r="Q230" s="172">
        <v>4.6000000000000001E-4</v>
      </c>
      <c r="R230" s="172">
        <f t="shared" si="32"/>
        <v>6.8999999999999999E-3</v>
      </c>
      <c r="S230" s="172">
        <v>0</v>
      </c>
      <c r="T230" s="173">
        <f t="shared" si="33"/>
        <v>0</v>
      </c>
      <c r="U230" s="115"/>
      <c r="V230" s="115"/>
      <c r="W230" s="115"/>
      <c r="X230" s="115"/>
      <c r="Y230" s="115"/>
      <c r="AR230" s="111" t="s">
        <v>190</v>
      </c>
      <c r="AT230" s="111" t="s">
        <v>126</v>
      </c>
      <c r="AU230" s="111" t="s">
        <v>77</v>
      </c>
      <c r="AY230" s="26" t="s">
        <v>123</v>
      </c>
      <c r="BE230" s="112">
        <f t="shared" si="34"/>
        <v>0</v>
      </c>
      <c r="BF230" s="112">
        <f t="shared" si="35"/>
        <v>0</v>
      </c>
      <c r="BG230" s="112">
        <f t="shared" si="36"/>
        <v>0</v>
      </c>
      <c r="BH230" s="112">
        <f t="shared" si="37"/>
        <v>0</v>
      </c>
      <c r="BI230" s="112">
        <f t="shared" si="38"/>
        <v>0</v>
      </c>
      <c r="BJ230" s="26" t="s">
        <v>75</v>
      </c>
      <c r="BK230" s="112">
        <f t="shared" si="39"/>
        <v>0</v>
      </c>
      <c r="BL230" s="26" t="s">
        <v>190</v>
      </c>
      <c r="BM230" s="111" t="s">
        <v>609</v>
      </c>
    </row>
    <row r="231" spans="1:65" s="27" customFormat="1" ht="24.2" customHeight="1">
      <c r="A231" s="115"/>
      <c r="B231" s="44"/>
      <c r="C231" s="184" t="s">
        <v>610</v>
      </c>
      <c r="D231" s="184" t="s">
        <v>126</v>
      </c>
      <c r="E231" s="185" t="s">
        <v>611</v>
      </c>
      <c r="F231" s="186" t="s">
        <v>612</v>
      </c>
      <c r="G231" s="187" t="s">
        <v>138</v>
      </c>
      <c r="H231" s="188">
        <v>5</v>
      </c>
      <c r="I231" s="3">
        <v>0</v>
      </c>
      <c r="J231" s="168">
        <f t="shared" si="30"/>
        <v>0</v>
      </c>
      <c r="K231" s="169"/>
      <c r="L231" s="44"/>
      <c r="M231" s="170" t="s">
        <v>1</v>
      </c>
      <c r="N231" s="171" t="s">
        <v>33</v>
      </c>
      <c r="O231" s="115"/>
      <c r="P231" s="172">
        <f t="shared" si="31"/>
        <v>0</v>
      </c>
      <c r="Q231" s="172">
        <v>5.5999999999999995E-4</v>
      </c>
      <c r="R231" s="172">
        <f t="shared" si="32"/>
        <v>2.7999999999999995E-3</v>
      </c>
      <c r="S231" s="172">
        <v>0</v>
      </c>
      <c r="T231" s="173">
        <f t="shared" si="33"/>
        <v>0</v>
      </c>
      <c r="U231" s="115"/>
      <c r="V231" s="115"/>
      <c r="W231" s="115"/>
      <c r="X231" s="115"/>
      <c r="Y231" s="115"/>
      <c r="AR231" s="111" t="s">
        <v>190</v>
      </c>
      <c r="AT231" s="111" t="s">
        <v>126</v>
      </c>
      <c r="AU231" s="111" t="s">
        <v>77</v>
      </c>
      <c r="AY231" s="26" t="s">
        <v>123</v>
      </c>
      <c r="BE231" s="112">
        <f t="shared" si="34"/>
        <v>0</v>
      </c>
      <c r="BF231" s="112">
        <f t="shared" si="35"/>
        <v>0</v>
      </c>
      <c r="BG231" s="112">
        <f t="shared" si="36"/>
        <v>0</v>
      </c>
      <c r="BH231" s="112">
        <f t="shared" si="37"/>
        <v>0</v>
      </c>
      <c r="BI231" s="112">
        <f t="shared" si="38"/>
        <v>0</v>
      </c>
      <c r="BJ231" s="26" t="s">
        <v>75</v>
      </c>
      <c r="BK231" s="112">
        <f t="shared" si="39"/>
        <v>0</v>
      </c>
      <c r="BL231" s="26" t="s">
        <v>190</v>
      </c>
      <c r="BM231" s="111" t="s">
        <v>613</v>
      </c>
    </row>
    <row r="232" spans="1:65" s="27" customFormat="1" ht="24.2" customHeight="1">
      <c r="A232" s="115"/>
      <c r="B232" s="44"/>
      <c r="C232" s="184" t="s">
        <v>614</v>
      </c>
      <c r="D232" s="184" t="s">
        <v>126</v>
      </c>
      <c r="E232" s="185" t="s">
        <v>615</v>
      </c>
      <c r="F232" s="186" t="s">
        <v>616</v>
      </c>
      <c r="G232" s="187" t="s">
        <v>129</v>
      </c>
      <c r="H232" s="188">
        <v>3</v>
      </c>
      <c r="I232" s="3">
        <v>0</v>
      </c>
      <c r="J232" s="168">
        <f t="shared" si="30"/>
        <v>0</v>
      </c>
      <c r="K232" s="169"/>
      <c r="L232" s="44"/>
      <c r="M232" s="170" t="s">
        <v>1</v>
      </c>
      <c r="N232" s="171" t="s">
        <v>33</v>
      </c>
      <c r="O232" s="115"/>
      <c r="P232" s="172">
        <f t="shared" si="31"/>
        <v>0</v>
      </c>
      <c r="Q232" s="172">
        <v>1.0000000000000001E-5</v>
      </c>
      <c r="R232" s="172">
        <f t="shared" si="32"/>
        <v>3.0000000000000004E-5</v>
      </c>
      <c r="S232" s="172">
        <v>0</v>
      </c>
      <c r="T232" s="173">
        <f t="shared" si="33"/>
        <v>0</v>
      </c>
      <c r="U232" s="115"/>
      <c r="V232" s="115"/>
      <c r="W232" s="115"/>
      <c r="X232" s="115"/>
      <c r="Y232" s="115"/>
      <c r="AR232" s="111" t="s">
        <v>190</v>
      </c>
      <c r="AT232" s="111" t="s">
        <v>126</v>
      </c>
      <c r="AU232" s="111" t="s">
        <v>77</v>
      </c>
      <c r="AY232" s="26" t="s">
        <v>123</v>
      </c>
      <c r="BE232" s="112">
        <f t="shared" si="34"/>
        <v>0</v>
      </c>
      <c r="BF232" s="112">
        <f t="shared" si="35"/>
        <v>0</v>
      </c>
      <c r="BG232" s="112">
        <f t="shared" si="36"/>
        <v>0</v>
      </c>
      <c r="BH232" s="112">
        <f t="shared" si="37"/>
        <v>0</v>
      </c>
      <c r="BI232" s="112">
        <f t="shared" si="38"/>
        <v>0</v>
      </c>
      <c r="BJ232" s="26" t="s">
        <v>75</v>
      </c>
      <c r="BK232" s="112">
        <f t="shared" si="39"/>
        <v>0</v>
      </c>
      <c r="BL232" s="26" t="s">
        <v>190</v>
      </c>
      <c r="BM232" s="111" t="s">
        <v>617</v>
      </c>
    </row>
    <row r="233" spans="1:65" s="27" customFormat="1" ht="16.5" customHeight="1">
      <c r="A233" s="115"/>
      <c r="B233" s="44"/>
      <c r="C233" s="184" t="s">
        <v>618</v>
      </c>
      <c r="D233" s="184" t="s">
        <v>126</v>
      </c>
      <c r="E233" s="185" t="s">
        <v>619</v>
      </c>
      <c r="F233" s="186" t="s">
        <v>620</v>
      </c>
      <c r="G233" s="187" t="s">
        <v>249</v>
      </c>
      <c r="H233" s="188">
        <v>1</v>
      </c>
      <c r="I233" s="3">
        <v>0</v>
      </c>
      <c r="J233" s="168">
        <f t="shared" si="30"/>
        <v>0</v>
      </c>
      <c r="K233" s="169"/>
      <c r="L233" s="44"/>
      <c r="M233" s="170" t="s">
        <v>1</v>
      </c>
      <c r="N233" s="171" t="s">
        <v>33</v>
      </c>
      <c r="O233" s="115"/>
      <c r="P233" s="172">
        <f t="shared" si="31"/>
        <v>0</v>
      </c>
      <c r="Q233" s="172">
        <v>0</v>
      </c>
      <c r="R233" s="172">
        <f t="shared" si="32"/>
        <v>0</v>
      </c>
      <c r="S233" s="172">
        <v>0</v>
      </c>
      <c r="T233" s="173">
        <f t="shared" si="33"/>
        <v>0</v>
      </c>
      <c r="U233" s="115"/>
      <c r="V233" s="115"/>
      <c r="W233" s="115"/>
      <c r="X233" s="115"/>
      <c r="Y233" s="115"/>
      <c r="AR233" s="111" t="s">
        <v>190</v>
      </c>
      <c r="AT233" s="111" t="s">
        <v>126</v>
      </c>
      <c r="AU233" s="111" t="s">
        <v>77</v>
      </c>
      <c r="AY233" s="26" t="s">
        <v>123</v>
      </c>
      <c r="BE233" s="112">
        <f t="shared" si="34"/>
        <v>0</v>
      </c>
      <c r="BF233" s="112">
        <f t="shared" si="35"/>
        <v>0</v>
      </c>
      <c r="BG233" s="112">
        <f t="shared" si="36"/>
        <v>0</v>
      </c>
      <c r="BH233" s="112">
        <f t="shared" si="37"/>
        <v>0</v>
      </c>
      <c r="BI233" s="112">
        <f t="shared" si="38"/>
        <v>0</v>
      </c>
      <c r="BJ233" s="26" t="s">
        <v>75</v>
      </c>
      <c r="BK233" s="112">
        <f t="shared" si="39"/>
        <v>0</v>
      </c>
      <c r="BL233" s="26" t="s">
        <v>190</v>
      </c>
      <c r="BM233" s="111" t="s">
        <v>621</v>
      </c>
    </row>
    <row r="234" spans="1:65" s="27" customFormat="1" ht="24.2" customHeight="1">
      <c r="A234" s="115"/>
      <c r="B234" s="44"/>
      <c r="C234" s="184" t="s">
        <v>622</v>
      </c>
      <c r="D234" s="184" t="s">
        <v>126</v>
      </c>
      <c r="E234" s="185" t="s">
        <v>623</v>
      </c>
      <c r="F234" s="186" t="s">
        <v>624</v>
      </c>
      <c r="G234" s="187" t="s">
        <v>211</v>
      </c>
      <c r="H234" s="188">
        <v>1.0999999999999999E-2</v>
      </c>
      <c r="I234" s="3">
        <v>0</v>
      </c>
      <c r="J234" s="168">
        <f t="shared" si="30"/>
        <v>0</v>
      </c>
      <c r="K234" s="169"/>
      <c r="L234" s="44"/>
      <c r="M234" s="170" t="s">
        <v>1</v>
      </c>
      <c r="N234" s="171" t="s">
        <v>33</v>
      </c>
      <c r="O234" s="115"/>
      <c r="P234" s="172">
        <f t="shared" si="31"/>
        <v>0</v>
      </c>
      <c r="Q234" s="172">
        <v>0</v>
      </c>
      <c r="R234" s="172">
        <f t="shared" si="32"/>
        <v>0</v>
      </c>
      <c r="S234" s="172">
        <v>0</v>
      </c>
      <c r="T234" s="173">
        <f t="shared" si="33"/>
        <v>0</v>
      </c>
      <c r="U234" s="115"/>
      <c r="V234" s="115"/>
      <c r="W234" s="115"/>
      <c r="X234" s="115"/>
      <c r="Y234" s="115"/>
      <c r="AR234" s="111" t="s">
        <v>190</v>
      </c>
      <c r="AT234" s="111" t="s">
        <v>126</v>
      </c>
      <c r="AU234" s="111" t="s">
        <v>77</v>
      </c>
      <c r="AY234" s="26" t="s">
        <v>123</v>
      </c>
      <c r="BE234" s="112">
        <f t="shared" si="34"/>
        <v>0</v>
      </c>
      <c r="BF234" s="112">
        <f t="shared" si="35"/>
        <v>0</v>
      </c>
      <c r="BG234" s="112">
        <f t="shared" si="36"/>
        <v>0</v>
      </c>
      <c r="BH234" s="112">
        <f t="shared" si="37"/>
        <v>0</v>
      </c>
      <c r="BI234" s="112">
        <f t="shared" si="38"/>
        <v>0</v>
      </c>
      <c r="BJ234" s="26" t="s">
        <v>75</v>
      </c>
      <c r="BK234" s="112">
        <f t="shared" si="39"/>
        <v>0</v>
      </c>
      <c r="BL234" s="26" t="s">
        <v>190</v>
      </c>
      <c r="BM234" s="111" t="s">
        <v>625</v>
      </c>
    </row>
    <row r="235" spans="1:65" s="2" customFormat="1" ht="22.9" customHeight="1">
      <c r="A235" s="158"/>
      <c r="B235" s="159"/>
      <c r="C235" s="158"/>
      <c r="D235" s="160" t="s">
        <v>66</v>
      </c>
      <c r="E235" s="166" t="s">
        <v>626</v>
      </c>
      <c r="F235" s="166" t="s">
        <v>627</v>
      </c>
      <c r="G235" s="158"/>
      <c r="H235" s="158"/>
      <c r="I235" s="158"/>
      <c r="J235" s="167">
        <f>BK235</f>
        <v>0</v>
      </c>
      <c r="K235" s="158"/>
      <c r="L235" s="159"/>
      <c r="M235" s="163"/>
      <c r="N235" s="158"/>
      <c r="O235" s="158"/>
      <c r="P235" s="164">
        <f>SUM(P236:P241)</f>
        <v>0</v>
      </c>
      <c r="Q235" s="158"/>
      <c r="R235" s="164">
        <f>SUM(R236:R241)</f>
        <v>7.980000000000001E-3</v>
      </c>
      <c r="S235" s="158"/>
      <c r="T235" s="165">
        <f>SUM(T236:T241)</f>
        <v>0</v>
      </c>
      <c r="U235" s="158"/>
      <c r="V235" s="158"/>
      <c r="W235" s="158"/>
      <c r="X235" s="158"/>
      <c r="Y235" s="158"/>
      <c r="AR235" s="108" t="s">
        <v>77</v>
      </c>
      <c r="AT235" s="109" t="s">
        <v>66</v>
      </c>
      <c r="AU235" s="109" t="s">
        <v>75</v>
      </c>
      <c r="AY235" s="108" t="s">
        <v>123</v>
      </c>
      <c r="BK235" s="110">
        <f>SUM(BK236:BK241)</f>
        <v>0</v>
      </c>
    </row>
    <row r="236" spans="1:65" s="27" customFormat="1" ht="21.75" customHeight="1">
      <c r="A236" s="115"/>
      <c r="B236" s="44"/>
      <c r="C236" s="184" t="s">
        <v>628</v>
      </c>
      <c r="D236" s="184" t="s">
        <v>126</v>
      </c>
      <c r="E236" s="185" t="s">
        <v>629</v>
      </c>
      <c r="F236" s="186" t="s">
        <v>630</v>
      </c>
      <c r="G236" s="187" t="s">
        <v>129</v>
      </c>
      <c r="H236" s="188">
        <v>4</v>
      </c>
      <c r="I236" s="3">
        <v>0</v>
      </c>
      <c r="J236" s="168">
        <f t="shared" ref="J236:J241" si="40">ROUND(I236*H236,2)</f>
        <v>0</v>
      </c>
      <c r="K236" s="169"/>
      <c r="L236" s="44"/>
      <c r="M236" s="170" t="s">
        <v>1</v>
      </c>
      <c r="N236" s="171" t="s">
        <v>33</v>
      </c>
      <c r="O236" s="115"/>
      <c r="P236" s="172">
        <f t="shared" ref="P236:P241" si="41">O236*H236</f>
        <v>0</v>
      </c>
      <c r="Q236" s="172">
        <v>9.0000000000000006E-5</v>
      </c>
      <c r="R236" s="172">
        <f t="shared" ref="R236:R241" si="42">Q236*H236</f>
        <v>3.6000000000000002E-4</v>
      </c>
      <c r="S236" s="172">
        <v>0</v>
      </c>
      <c r="T236" s="173">
        <f t="shared" ref="T236:T241" si="43">S236*H236</f>
        <v>0</v>
      </c>
      <c r="U236" s="115"/>
      <c r="V236" s="115"/>
      <c r="W236" s="115"/>
      <c r="X236" s="115"/>
      <c r="Y236" s="115"/>
      <c r="AR236" s="111" t="s">
        <v>190</v>
      </c>
      <c r="AT236" s="111" t="s">
        <v>126</v>
      </c>
      <c r="AU236" s="111" t="s">
        <v>77</v>
      </c>
      <c r="AY236" s="26" t="s">
        <v>123</v>
      </c>
      <c r="BE236" s="112">
        <f t="shared" ref="BE236:BE241" si="44">IF(N236="základní",J236,0)</f>
        <v>0</v>
      </c>
      <c r="BF236" s="112">
        <f t="shared" ref="BF236:BF241" si="45">IF(N236="snížená",J236,0)</f>
        <v>0</v>
      </c>
      <c r="BG236" s="112">
        <f t="shared" ref="BG236:BG241" si="46">IF(N236="zákl. přenesená",J236,0)</f>
        <v>0</v>
      </c>
      <c r="BH236" s="112">
        <f t="shared" ref="BH236:BH241" si="47">IF(N236="sníž. přenesená",J236,0)</f>
        <v>0</v>
      </c>
      <c r="BI236" s="112">
        <f t="shared" ref="BI236:BI241" si="48">IF(N236="nulová",J236,0)</f>
        <v>0</v>
      </c>
      <c r="BJ236" s="26" t="s">
        <v>75</v>
      </c>
      <c r="BK236" s="112">
        <f t="shared" ref="BK236:BK241" si="49">ROUND(I236*H236,2)</f>
        <v>0</v>
      </c>
      <c r="BL236" s="26" t="s">
        <v>190</v>
      </c>
      <c r="BM236" s="111" t="s">
        <v>631</v>
      </c>
    </row>
    <row r="237" spans="1:65" s="27" customFormat="1" ht="16.5" customHeight="1">
      <c r="A237" s="115"/>
      <c r="B237" s="44"/>
      <c r="C237" s="184" t="s">
        <v>632</v>
      </c>
      <c r="D237" s="184" t="s">
        <v>126</v>
      </c>
      <c r="E237" s="185" t="s">
        <v>633</v>
      </c>
      <c r="F237" s="186" t="s">
        <v>634</v>
      </c>
      <c r="G237" s="187" t="s">
        <v>129</v>
      </c>
      <c r="H237" s="188">
        <v>6</v>
      </c>
      <c r="I237" s="3">
        <v>0</v>
      </c>
      <c r="J237" s="168">
        <f t="shared" si="40"/>
        <v>0</v>
      </c>
      <c r="K237" s="169"/>
      <c r="L237" s="44"/>
      <c r="M237" s="170" t="s">
        <v>1</v>
      </c>
      <c r="N237" s="171" t="s">
        <v>33</v>
      </c>
      <c r="O237" s="115"/>
      <c r="P237" s="172">
        <f t="shared" si="41"/>
        <v>0</v>
      </c>
      <c r="Q237" s="172">
        <v>8.0000000000000007E-5</v>
      </c>
      <c r="R237" s="172">
        <f t="shared" si="42"/>
        <v>4.8000000000000007E-4</v>
      </c>
      <c r="S237" s="172">
        <v>0</v>
      </c>
      <c r="T237" s="173">
        <f t="shared" si="43"/>
        <v>0</v>
      </c>
      <c r="U237" s="115"/>
      <c r="V237" s="115"/>
      <c r="W237" s="115"/>
      <c r="X237" s="115"/>
      <c r="Y237" s="115"/>
      <c r="AR237" s="111" t="s">
        <v>190</v>
      </c>
      <c r="AT237" s="111" t="s">
        <v>126</v>
      </c>
      <c r="AU237" s="111" t="s">
        <v>77</v>
      </c>
      <c r="AY237" s="26" t="s">
        <v>123</v>
      </c>
      <c r="BE237" s="112">
        <f t="shared" si="44"/>
        <v>0</v>
      </c>
      <c r="BF237" s="112">
        <f t="shared" si="45"/>
        <v>0</v>
      </c>
      <c r="BG237" s="112">
        <f t="shared" si="46"/>
        <v>0</v>
      </c>
      <c r="BH237" s="112">
        <f t="shared" si="47"/>
        <v>0</v>
      </c>
      <c r="BI237" s="112">
        <f t="shared" si="48"/>
        <v>0</v>
      </c>
      <c r="BJ237" s="26" t="s">
        <v>75</v>
      </c>
      <c r="BK237" s="112">
        <f t="shared" si="49"/>
        <v>0</v>
      </c>
      <c r="BL237" s="26" t="s">
        <v>190</v>
      </c>
      <c r="BM237" s="111" t="s">
        <v>635</v>
      </c>
    </row>
    <row r="238" spans="1:65" s="27" customFormat="1" ht="33" customHeight="1">
      <c r="A238" s="115"/>
      <c r="B238" s="44"/>
      <c r="C238" s="189" t="s">
        <v>636</v>
      </c>
      <c r="D238" s="189" t="s">
        <v>177</v>
      </c>
      <c r="E238" s="190" t="s">
        <v>637</v>
      </c>
      <c r="F238" s="191" t="s">
        <v>638</v>
      </c>
      <c r="G238" s="192" t="s">
        <v>129</v>
      </c>
      <c r="H238" s="193">
        <v>3</v>
      </c>
      <c r="I238" s="4">
        <v>0</v>
      </c>
      <c r="J238" s="174">
        <f t="shared" si="40"/>
        <v>0</v>
      </c>
      <c r="K238" s="175"/>
      <c r="L238" s="176"/>
      <c r="M238" s="177" t="s">
        <v>1</v>
      </c>
      <c r="N238" s="178" t="s">
        <v>33</v>
      </c>
      <c r="O238" s="115"/>
      <c r="P238" s="172">
        <f t="shared" si="41"/>
        <v>0</v>
      </c>
      <c r="Q238" s="172">
        <v>2E-3</v>
      </c>
      <c r="R238" s="172">
        <f t="shared" si="42"/>
        <v>6.0000000000000001E-3</v>
      </c>
      <c r="S238" s="172">
        <v>0</v>
      </c>
      <c r="T238" s="173">
        <f t="shared" si="43"/>
        <v>0</v>
      </c>
      <c r="U238" s="115"/>
      <c r="V238" s="115"/>
      <c r="W238" s="115"/>
      <c r="X238" s="115"/>
      <c r="Y238" s="115"/>
      <c r="AR238" s="111" t="s">
        <v>266</v>
      </c>
      <c r="AT238" s="111" t="s">
        <v>177</v>
      </c>
      <c r="AU238" s="111" t="s">
        <v>77</v>
      </c>
      <c r="AY238" s="26" t="s">
        <v>123</v>
      </c>
      <c r="BE238" s="112">
        <f t="shared" si="44"/>
        <v>0</v>
      </c>
      <c r="BF238" s="112">
        <f t="shared" si="45"/>
        <v>0</v>
      </c>
      <c r="BG238" s="112">
        <f t="shared" si="46"/>
        <v>0</v>
      </c>
      <c r="BH238" s="112">
        <f t="shared" si="47"/>
        <v>0</v>
      </c>
      <c r="BI238" s="112">
        <f t="shared" si="48"/>
        <v>0</v>
      </c>
      <c r="BJ238" s="26" t="s">
        <v>75</v>
      </c>
      <c r="BK238" s="112">
        <f t="shared" si="49"/>
        <v>0</v>
      </c>
      <c r="BL238" s="26" t="s">
        <v>190</v>
      </c>
      <c r="BM238" s="111" t="s">
        <v>639</v>
      </c>
    </row>
    <row r="239" spans="1:65" s="27" customFormat="1" ht="44.25" customHeight="1">
      <c r="A239" s="115"/>
      <c r="B239" s="44"/>
      <c r="C239" s="189" t="s">
        <v>640</v>
      </c>
      <c r="D239" s="189" t="s">
        <v>177</v>
      </c>
      <c r="E239" s="190" t="s">
        <v>641</v>
      </c>
      <c r="F239" s="191" t="s">
        <v>642</v>
      </c>
      <c r="G239" s="192" t="s">
        <v>129</v>
      </c>
      <c r="H239" s="193">
        <v>3</v>
      </c>
      <c r="I239" s="4">
        <v>0</v>
      </c>
      <c r="J239" s="174">
        <f t="shared" si="40"/>
        <v>0</v>
      </c>
      <c r="K239" s="175"/>
      <c r="L239" s="176"/>
      <c r="M239" s="177" t="s">
        <v>1</v>
      </c>
      <c r="N239" s="178" t="s">
        <v>33</v>
      </c>
      <c r="O239" s="115"/>
      <c r="P239" s="172">
        <f t="shared" si="41"/>
        <v>0</v>
      </c>
      <c r="Q239" s="172">
        <v>1.7666666666666701E-4</v>
      </c>
      <c r="R239" s="172">
        <f t="shared" si="42"/>
        <v>5.3000000000000106E-4</v>
      </c>
      <c r="S239" s="172">
        <v>0</v>
      </c>
      <c r="T239" s="173">
        <f t="shared" si="43"/>
        <v>0</v>
      </c>
      <c r="U239" s="115"/>
      <c r="V239" s="115"/>
      <c r="W239" s="115"/>
      <c r="X239" s="115"/>
      <c r="Y239" s="115"/>
      <c r="AR239" s="111" t="s">
        <v>266</v>
      </c>
      <c r="AT239" s="111" t="s">
        <v>177</v>
      </c>
      <c r="AU239" s="111" t="s">
        <v>77</v>
      </c>
      <c r="AY239" s="26" t="s">
        <v>123</v>
      </c>
      <c r="BE239" s="112">
        <f t="shared" si="44"/>
        <v>0</v>
      </c>
      <c r="BF239" s="112">
        <f t="shared" si="45"/>
        <v>0</v>
      </c>
      <c r="BG239" s="112">
        <f t="shared" si="46"/>
        <v>0</v>
      </c>
      <c r="BH239" s="112">
        <f t="shared" si="47"/>
        <v>0</v>
      </c>
      <c r="BI239" s="112">
        <f t="shared" si="48"/>
        <v>0</v>
      </c>
      <c r="BJ239" s="26" t="s">
        <v>75</v>
      </c>
      <c r="BK239" s="112">
        <f t="shared" si="49"/>
        <v>0</v>
      </c>
      <c r="BL239" s="26" t="s">
        <v>190</v>
      </c>
      <c r="BM239" s="111" t="s">
        <v>643</v>
      </c>
    </row>
    <row r="240" spans="1:65" s="27" customFormat="1" ht="33" customHeight="1">
      <c r="A240" s="115"/>
      <c r="B240" s="44"/>
      <c r="C240" s="189" t="s">
        <v>644</v>
      </c>
      <c r="D240" s="189" t="s">
        <v>177</v>
      </c>
      <c r="E240" s="190" t="s">
        <v>645</v>
      </c>
      <c r="F240" s="191" t="s">
        <v>646</v>
      </c>
      <c r="G240" s="192" t="s">
        <v>129</v>
      </c>
      <c r="H240" s="193">
        <v>3</v>
      </c>
      <c r="I240" s="4">
        <v>0</v>
      </c>
      <c r="J240" s="174">
        <f t="shared" si="40"/>
        <v>0</v>
      </c>
      <c r="K240" s="175"/>
      <c r="L240" s="176"/>
      <c r="M240" s="177" t="s">
        <v>1</v>
      </c>
      <c r="N240" s="178" t="s">
        <v>33</v>
      </c>
      <c r="O240" s="115"/>
      <c r="P240" s="172">
        <f t="shared" si="41"/>
        <v>0</v>
      </c>
      <c r="Q240" s="172">
        <v>2.0333333333333301E-4</v>
      </c>
      <c r="R240" s="172">
        <f t="shared" si="42"/>
        <v>6.09999999999999E-4</v>
      </c>
      <c r="S240" s="172">
        <v>0</v>
      </c>
      <c r="T240" s="173">
        <f t="shared" si="43"/>
        <v>0</v>
      </c>
      <c r="U240" s="115"/>
      <c r="V240" s="115"/>
      <c r="W240" s="115"/>
      <c r="X240" s="115"/>
      <c r="Y240" s="115"/>
      <c r="AR240" s="111" t="s">
        <v>266</v>
      </c>
      <c r="AT240" s="111" t="s">
        <v>177</v>
      </c>
      <c r="AU240" s="111" t="s">
        <v>77</v>
      </c>
      <c r="AY240" s="26" t="s">
        <v>123</v>
      </c>
      <c r="BE240" s="112">
        <f t="shared" si="44"/>
        <v>0</v>
      </c>
      <c r="BF240" s="112">
        <f t="shared" si="45"/>
        <v>0</v>
      </c>
      <c r="BG240" s="112">
        <f t="shared" si="46"/>
        <v>0</v>
      </c>
      <c r="BH240" s="112">
        <f t="shared" si="47"/>
        <v>0</v>
      </c>
      <c r="BI240" s="112">
        <f t="shared" si="48"/>
        <v>0</v>
      </c>
      <c r="BJ240" s="26" t="s">
        <v>75</v>
      </c>
      <c r="BK240" s="112">
        <f t="shared" si="49"/>
        <v>0</v>
      </c>
      <c r="BL240" s="26" t="s">
        <v>190</v>
      </c>
      <c r="BM240" s="111" t="s">
        <v>647</v>
      </c>
    </row>
    <row r="241" spans="1:65" s="27" customFormat="1" ht="21.75" customHeight="1">
      <c r="A241" s="115"/>
      <c r="B241" s="44"/>
      <c r="C241" s="184" t="s">
        <v>648</v>
      </c>
      <c r="D241" s="184" t="s">
        <v>126</v>
      </c>
      <c r="E241" s="185" t="s">
        <v>649</v>
      </c>
      <c r="F241" s="186" t="s">
        <v>650</v>
      </c>
      <c r="G241" s="187" t="s">
        <v>211</v>
      </c>
      <c r="H241" s="188">
        <v>8.0000000000000002E-3</v>
      </c>
      <c r="I241" s="3">
        <v>0</v>
      </c>
      <c r="J241" s="168">
        <f t="shared" si="40"/>
        <v>0</v>
      </c>
      <c r="K241" s="169"/>
      <c r="L241" s="44"/>
      <c r="M241" s="170" t="s">
        <v>1</v>
      </c>
      <c r="N241" s="171" t="s">
        <v>33</v>
      </c>
      <c r="O241" s="115"/>
      <c r="P241" s="172">
        <f t="shared" si="41"/>
        <v>0</v>
      </c>
      <c r="Q241" s="172">
        <v>0</v>
      </c>
      <c r="R241" s="172">
        <f t="shared" si="42"/>
        <v>0</v>
      </c>
      <c r="S241" s="172">
        <v>0</v>
      </c>
      <c r="T241" s="173">
        <f t="shared" si="43"/>
        <v>0</v>
      </c>
      <c r="U241" s="115"/>
      <c r="V241" s="115"/>
      <c r="W241" s="115"/>
      <c r="X241" s="115"/>
      <c r="Y241" s="115"/>
      <c r="AR241" s="111" t="s">
        <v>190</v>
      </c>
      <c r="AT241" s="111" t="s">
        <v>126</v>
      </c>
      <c r="AU241" s="111" t="s">
        <v>77</v>
      </c>
      <c r="AY241" s="26" t="s">
        <v>123</v>
      </c>
      <c r="BE241" s="112">
        <f t="shared" si="44"/>
        <v>0</v>
      </c>
      <c r="BF241" s="112">
        <f t="shared" si="45"/>
        <v>0</v>
      </c>
      <c r="BG241" s="112">
        <f t="shared" si="46"/>
        <v>0</v>
      </c>
      <c r="BH241" s="112">
        <f t="shared" si="47"/>
        <v>0</v>
      </c>
      <c r="BI241" s="112">
        <f t="shared" si="48"/>
        <v>0</v>
      </c>
      <c r="BJ241" s="26" t="s">
        <v>75</v>
      </c>
      <c r="BK241" s="112">
        <f t="shared" si="49"/>
        <v>0</v>
      </c>
      <c r="BL241" s="26" t="s">
        <v>190</v>
      </c>
      <c r="BM241" s="111" t="s">
        <v>651</v>
      </c>
    </row>
    <row r="242" spans="1:65" s="2" customFormat="1" ht="22.9" customHeight="1">
      <c r="A242" s="158"/>
      <c r="B242" s="159"/>
      <c r="C242" s="158"/>
      <c r="D242" s="160" t="s">
        <v>66</v>
      </c>
      <c r="E242" s="166" t="s">
        <v>652</v>
      </c>
      <c r="F242" s="166" t="s">
        <v>653</v>
      </c>
      <c r="G242" s="158"/>
      <c r="H242" s="158"/>
      <c r="I242" s="158"/>
      <c r="J242" s="167">
        <f>BK242</f>
        <v>0</v>
      </c>
      <c r="K242" s="158"/>
      <c r="L242" s="159"/>
      <c r="M242" s="163"/>
      <c r="N242" s="158"/>
      <c r="O242" s="158"/>
      <c r="P242" s="164">
        <f>SUM(P243:P248)</f>
        <v>0</v>
      </c>
      <c r="Q242" s="158"/>
      <c r="R242" s="164">
        <f>SUM(R243:R248)</f>
        <v>3.4959999999999998E-2</v>
      </c>
      <c r="S242" s="158"/>
      <c r="T242" s="165">
        <f>SUM(T243:T248)</f>
        <v>0</v>
      </c>
      <c r="U242" s="158"/>
      <c r="V242" s="158"/>
      <c r="W242" s="158"/>
      <c r="X242" s="158"/>
      <c r="Y242" s="158"/>
      <c r="AR242" s="108" t="s">
        <v>77</v>
      </c>
      <c r="AT242" s="109" t="s">
        <v>66</v>
      </c>
      <c r="AU242" s="109" t="s">
        <v>75</v>
      </c>
      <c r="AY242" s="108" t="s">
        <v>123</v>
      </c>
      <c r="BK242" s="110">
        <f>SUM(BK243:BK248)</f>
        <v>0</v>
      </c>
    </row>
    <row r="243" spans="1:65" s="27" customFormat="1" ht="66.75" customHeight="1">
      <c r="A243" s="115"/>
      <c r="B243" s="44"/>
      <c r="C243" s="184" t="s">
        <v>654</v>
      </c>
      <c r="D243" s="184" t="s">
        <v>126</v>
      </c>
      <c r="E243" s="185" t="s">
        <v>655</v>
      </c>
      <c r="F243" s="186" t="s">
        <v>1254</v>
      </c>
      <c r="G243" s="187" t="s">
        <v>129</v>
      </c>
      <c r="H243" s="188">
        <v>1</v>
      </c>
      <c r="I243" s="3">
        <v>0</v>
      </c>
      <c r="J243" s="168">
        <f t="shared" ref="J243:J248" si="50">ROUND(I243*H243,2)</f>
        <v>0</v>
      </c>
      <c r="K243" s="169"/>
      <c r="L243" s="44"/>
      <c r="M243" s="170" t="s">
        <v>1</v>
      </c>
      <c r="N243" s="171" t="s">
        <v>33</v>
      </c>
      <c r="O243" s="115"/>
      <c r="P243" s="172">
        <f t="shared" ref="P243:P248" si="51">O243*H243</f>
        <v>0</v>
      </c>
      <c r="Q243" s="172">
        <v>3.4799999999999998E-2</v>
      </c>
      <c r="R243" s="172">
        <f t="shared" ref="R243:R248" si="52">Q243*H243</f>
        <v>3.4799999999999998E-2</v>
      </c>
      <c r="S243" s="172">
        <v>0</v>
      </c>
      <c r="T243" s="173">
        <f t="shared" ref="T243:T248" si="53">S243*H243</f>
        <v>0</v>
      </c>
      <c r="U243" s="115"/>
      <c r="V243" s="115"/>
      <c r="W243" s="115"/>
      <c r="X243" s="115"/>
      <c r="Y243" s="115"/>
      <c r="AR243" s="111" t="s">
        <v>190</v>
      </c>
      <c r="AT243" s="111" t="s">
        <v>126</v>
      </c>
      <c r="AU243" s="111" t="s">
        <v>77</v>
      </c>
      <c r="AY243" s="26" t="s">
        <v>123</v>
      </c>
      <c r="BE243" s="112">
        <f t="shared" ref="BE243:BE248" si="54">IF(N243="základní",J243,0)</f>
        <v>0</v>
      </c>
      <c r="BF243" s="112">
        <f t="shared" ref="BF243:BF248" si="55">IF(N243="snížená",J243,0)</f>
        <v>0</v>
      </c>
      <c r="BG243" s="112">
        <f t="shared" ref="BG243:BG248" si="56">IF(N243="zákl. přenesená",J243,0)</f>
        <v>0</v>
      </c>
      <c r="BH243" s="112">
        <f t="shared" ref="BH243:BH248" si="57">IF(N243="sníž. přenesená",J243,0)</f>
        <v>0</v>
      </c>
      <c r="BI243" s="112">
        <f t="shared" ref="BI243:BI248" si="58">IF(N243="nulová",J243,0)</f>
        <v>0</v>
      </c>
      <c r="BJ243" s="26" t="s">
        <v>75</v>
      </c>
      <c r="BK243" s="112">
        <f t="shared" ref="BK243:BK248" si="59">ROUND(I243*H243,2)</f>
        <v>0</v>
      </c>
      <c r="BL243" s="26" t="s">
        <v>190</v>
      </c>
      <c r="BM243" s="111" t="s">
        <v>656</v>
      </c>
    </row>
    <row r="244" spans="1:65" s="27" customFormat="1" ht="33" customHeight="1">
      <c r="A244" s="115"/>
      <c r="B244" s="44"/>
      <c r="C244" s="184" t="s">
        <v>657</v>
      </c>
      <c r="D244" s="184" t="s">
        <v>126</v>
      </c>
      <c r="E244" s="185" t="s">
        <v>658</v>
      </c>
      <c r="F244" s="186" t="s">
        <v>659</v>
      </c>
      <c r="G244" s="187" t="s">
        <v>129</v>
      </c>
      <c r="H244" s="188">
        <v>2</v>
      </c>
      <c r="I244" s="3">
        <v>0</v>
      </c>
      <c r="J244" s="168">
        <f t="shared" si="50"/>
        <v>0</v>
      </c>
      <c r="K244" s="169"/>
      <c r="L244" s="44"/>
      <c r="M244" s="170" t="s">
        <v>1</v>
      </c>
      <c r="N244" s="171" t="s">
        <v>33</v>
      </c>
      <c r="O244" s="115"/>
      <c r="P244" s="172">
        <f t="shared" si="51"/>
        <v>0</v>
      </c>
      <c r="Q244" s="172">
        <v>8.0000000000000007E-5</v>
      </c>
      <c r="R244" s="172">
        <f t="shared" si="52"/>
        <v>1.6000000000000001E-4</v>
      </c>
      <c r="S244" s="172">
        <v>0</v>
      </c>
      <c r="T244" s="173">
        <f t="shared" si="53"/>
        <v>0</v>
      </c>
      <c r="U244" s="115"/>
      <c r="V244" s="115"/>
      <c r="W244" s="115"/>
      <c r="X244" s="115"/>
      <c r="Y244" s="115"/>
      <c r="AR244" s="111" t="s">
        <v>190</v>
      </c>
      <c r="AT244" s="111" t="s">
        <v>126</v>
      </c>
      <c r="AU244" s="111" t="s">
        <v>77</v>
      </c>
      <c r="AY244" s="26" t="s">
        <v>123</v>
      </c>
      <c r="BE244" s="112">
        <f t="shared" si="54"/>
        <v>0</v>
      </c>
      <c r="BF244" s="112">
        <f t="shared" si="55"/>
        <v>0</v>
      </c>
      <c r="BG244" s="112">
        <f t="shared" si="56"/>
        <v>0</v>
      </c>
      <c r="BH244" s="112">
        <f t="shared" si="57"/>
        <v>0</v>
      </c>
      <c r="BI244" s="112">
        <f t="shared" si="58"/>
        <v>0</v>
      </c>
      <c r="BJ244" s="26" t="s">
        <v>75</v>
      </c>
      <c r="BK244" s="112">
        <f t="shared" si="59"/>
        <v>0</v>
      </c>
      <c r="BL244" s="26" t="s">
        <v>190</v>
      </c>
      <c r="BM244" s="111" t="s">
        <v>660</v>
      </c>
    </row>
    <row r="245" spans="1:65" s="27" customFormat="1" ht="16.5" customHeight="1">
      <c r="A245" s="115"/>
      <c r="B245" s="44"/>
      <c r="C245" s="184" t="s">
        <v>661</v>
      </c>
      <c r="D245" s="184" t="s">
        <v>126</v>
      </c>
      <c r="E245" s="185" t="s">
        <v>662</v>
      </c>
      <c r="F245" s="186" t="s">
        <v>663</v>
      </c>
      <c r="G245" s="187" t="s">
        <v>129</v>
      </c>
      <c r="H245" s="188">
        <v>3</v>
      </c>
      <c r="I245" s="3">
        <v>0</v>
      </c>
      <c r="J245" s="168">
        <f t="shared" si="50"/>
        <v>0</v>
      </c>
      <c r="K245" s="169"/>
      <c r="L245" s="44"/>
      <c r="M245" s="170" t="s">
        <v>1</v>
      </c>
      <c r="N245" s="171" t="s">
        <v>33</v>
      </c>
      <c r="O245" s="115"/>
      <c r="P245" s="172">
        <f t="shared" si="51"/>
        <v>0</v>
      </c>
      <c r="Q245" s="172">
        <v>0</v>
      </c>
      <c r="R245" s="172">
        <f t="shared" si="52"/>
        <v>0</v>
      </c>
      <c r="S245" s="172">
        <v>0</v>
      </c>
      <c r="T245" s="173">
        <f t="shared" si="53"/>
        <v>0</v>
      </c>
      <c r="U245" s="115"/>
      <c r="V245" s="115"/>
      <c r="W245" s="115"/>
      <c r="X245" s="115"/>
      <c r="Y245" s="115"/>
      <c r="AR245" s="111" t="s">
        <v>190</v>
      </c>
      <c r="AT245" s="111" t="s">
        <v>126</v>
      </c>
      <c r="AU245" s="111" t="s">
        <v>77</v>
      </c>
      <c r="AY245" s="26" t="s">
        <v>123</v>
      </c>
      <c r="BE245" s="112">
        <f t="shared" si="54"/>
        <v>0</v>
      </c>
      <c r="BF245" s="112">
        <f t="shared" si="55"/>
        <v>0</v>
      </c>
      <c r="BG245" s="112">
        <f t="shared" si="56"/>
        <v>0</v>
      </c>
      <c r="BH245" s="112">
        <f t="shared" si="57"/>
        <v>0</v>
      </c>
      <c r="BI245" s="112">
        <f t="shared" si="58"/>
        <v>0</v>
      </c>
      <c r="BJ245" s="26" t="s">
        <v>75</v>
      </c>
      <c r="BK245" s="112">
        <f t="shared" si="59"/>
        <v>0</v>
      </c>
      <c r="BL245" s="26" t="s">
        <v>190</v>
      </c>
      <c r="BM245" s="111" t="s">
        <v>664</v>
      </c>
    </row>
    <row r="246" spans="1:65" s="27" customFormat="1" ht="24.2" customHeight="1">
      <c r="A246" s="115"/>
      <c r="B246" s="44"/>
      <c r="C246" s="184" t="s">
        <v>665</v>
      </c>
      <c r="D246" s="184" t="s">
        <v>126</v>
      </c>
      <c r="E246" s="185" t="s">
        <v>666</v>
      </c>
      <c r="F246" s="186" t="s">
        <v>667</v>
      </c>
      <c r="G246" s="187" t="s">
        <v>249</v>
      </c>
      <c r="H246" s="188">
        <v>1</v>
      </c>
      <c r="I246" s="3">
        <v>0</v>
      </c>
      <c r="J246" s="168">
        <f t="shared" si="50"/>
        <v>0</v>
      </c>
      <c r="K246" s="169"/>
      <c r="L246" s="44"/>
      <c r="M246" s="170" t="s">
        <v>1</v>
      </c>
      <c r="N246" s="171" t="s">
        <v>33</v>
      </c>
      <c r="O246" s="115"/>
      <c r="P246" s="172">
        <f t="shared" si="51"/>
        <v>0</v>
      </c>
      <c r="Q246" s="172">
        <v>0</v>
      </c>
      <c r="R246" s="172">
        <f t="shared" si="52"/>
        <v>0</v>
      </c>
      <c r="S246" s="172">
        <v>0</v>
      </c>
      <c r="T246" s="173">
        <f t="shared" si="53"/>
        <v>0</v>
      </c>
      <c r="U246" s="115"/>
      <c r="V246" s="115"/>
      <c r="W246" s="115"/>
      <c r="X246" s="115"/>
      <c r="Y246" s="115"/>
      <c r="AR246" s="111" t="s">
        <v>190</v>
      </c>
      <c r="AT246" s="111" t="s">
        <v>126</v>
      </c>
      <c r="AU246" s="111" t="s">
        <v>77</v>
      </c>
      <c r="AY246" s="26" t="s">
        <v>123</v>
      </c>
      <c r="BE246" s="112">
        <f t="shared" si="54"/>
        <v>0</v>
      </c>
      <c r="BF246" s="112">
        <f t="shared" si="55"/>
        <v>0</v>
      </c>
      <c r="BG246" s="112">
        <f t="shared" si="56"/>
        <v>0</v>
      </c>
      <c r="BH246" s="112">
        <f t="shared" si="57"/>
        <v>0</v>
      </c>
      <c r="BI246" s="112">
        <f t="shared" si="58"/>
        <v>0</v>
      </c>
      <c r="BJ246" s="26" t="s">
        <v>75</v>
      </c>
      <c r="BK246" s="112">
        <f t="shared" si="59"/>
        <v>0</v>
      </c>
      <c r="BL246" s="26" t="s">
        <v>190</v>
      </c>
      <c r="BM246" s="111" t="s">
        <v>668</v>
      </c>
    </row>
    <row r="247" spans="1:65" s="27" customFormat="1" ht="24.2" customHeight="1">
      <c r="A247" s="115"/>
      <c r="B247" s="44"/>
      <c r="C247" s="184" t="s">
        <v>669</v>
      </c>
      <c r="D247" s="184" t="s">
        <v>126</v>
      </c>
      <c r="E247" s="185" t="s">
        <v>670</v>
      </c>
      <c r="F247" s="186" t="s">
        <v>671</v>
      </c>
      <c r="G247" s="187" t="s">
        <v>249</v>
      </c>
      <c r="H247" s="188">
        <v>1</v>
      </c>
      <c r="I247" s="3">
        <v>0</v>
      </c>
      <c r="J247" s="168">
        <f t="shared" si="50"/>
        <v>0</v>
      </c>
      <c r="K247" s="169"/>
      <c r="L247" s="44"/>
      <c r="M247" s="170" t="s">
        <v>1</v>
      </c>
      <c r="N247" s="171" t="s">
        <v>33</v>
      </c>
      <c r="O247" s="115"/>
      <c r="P247" s="172">
        <f t="shared" si="51"/>
        <v>0</v>
      </c>
      <c r="Q247" s="172">
        <v>0</v>
      </c>
      <c r="R247" s="172">
        <f t="shared" si="52"/>
        <v>0</v>
      </c>
      <c r="S247" s="172">
        <v>0</v>
      </c>
      <c r="T247" s="173">
        <f t="shared" si="53"/>
        <v>0</v>
      </c>
      <c r="U247" s="115"/>
      <c r="V247" s="115"/>
      <c r="W247" s="115"/>
      <c r="X247" s="115"/>
      <c r="Y247" s="115"/>
      <c r="AR247" s="111" t="s">
        <v>190</v>
      </c>
      <c r="AT247" s="111" t="s">
        <v>126</v>
      </c>
      <c r="AU247" s="111" t="s">
        <v>77</v>
      </c>
      <c r="AY247" s="26" t="s">
        <v>123</v>
      </c>
      <c r="BE247" s="112">
        <f t="shared" si="54"/>
        <v>0</v>
      </c>
      <c r="BF247" s="112">
        <f t="shared" si="55"/>
        <v>0</v>
      </c>
      <c r="BG247" s="112">
        <f t="shared" si="56"/>
        <v>0</v>
      </c>
      <c r="BH247" s="112">
        <f t="shared" si="57"/>
        <v>0</v>
      </c>
      <c r="BI247" s="112">
        <f t="shared" si="58"/>
        <v>0</v>
      </c>
      <c r="BJ247" s="26" t="s">
        <v>75</v>
      </c>
      <c r="BK247" s="112">
        <f t="shared" si="59"/>
        <v>0</v>
      </c>
      <c r="BL247" s="26" t="s">
        <v>190</v>
      </c>
      <c r="BM247" s="111" t="s">
        <v>672</v>
      </c>
    </row>
    <row r="248" spans="1:65" s="27" customFormat="1" ht="24.2" customHeight="1">
      <c r="A248" s="115"/>
      <c r="B248" s="44"/>
      <c r="C248" s="184" t="s">
        <v>673</v>
      </c>
      <c r="D248" s="184" t="s">
        <v>126</v>
      </c>
      <c r="E248" s="185" t="s">
        <v>674</v>
      </c>
      <c r="F248" s="186" t="s">
        <v>675</v>
      </c>
      <c r="G248" s="187" t="s">
        <v>211</v>
      </c>
      <c r="H248" s="188">
        <v>3.5000000000000003E-2</v>
      </c>
      <c r="I248" s="3">
        <v>0</v>
      </c>
      <c r="J248" s="168">
        <f t="shared" si="50"/>
        <v>0</v>
      </c>
      <c r="K248" s="169"/>
      <c r="L248" s="44"/>
      <c r="M248" s="170" t="s">
        <v>1</v>
      </c>
      <c r="N248" s="171" t="s">
        <v>33</v>
      </c>
      <c r="O248" s="115"/>
      <c r="P248" s="172">
        <f t="shared" si="51"/>
        <v>0</v>
      </c>
      <c r="Q248" s="172">
        <v>0</v>
      </c>
      <c r="R248" s="172">
        <f t="shared" si="52"/>
        <v>0</v>
      </c>
      <c r="S248" s="172">
        <v>0</v>
      </c>
      <c r="T248" s="173">
        <f t="shared" si="53"/>
        <v>0</v>
      </c>
      <c r="U248" s="115"/>
      <c r="V248" s="115"/>
      <c r="W248" s="115"/>
      <c r="X248" s="115"/>
      <c r="Y248" s="115"/>
      <c r="AR248" s="111" t="s">
        <v>190</v>
      </c>
      <c r="AT248" s="111" t="s">
        <v>126</v>
      </c>
      <c r="AU248" s="111" t="s">
        <v>77</v>
      </c>
      <c r="AY248" s="26" t="s">
        <v>123</v>
      </c>
      <c r="BE248" s="112">
        <f t="shared" si="54"/>
        <v>0</v>
      </c>
      <c r="BF248" s="112">
        <f t="shared" si="55"/>
        <v>0</v>
      </c>
      <c r="BG248" s="112">
        <f t="shared" si="56"/>
        <v>0</v>
      </c>
      <c r="BH248" s="112">
        <f t="shared" si="57"/>
        <v>0</v>
      </c>
      <c r="BI248" s="112">
        <f t="shared" si="58"/>
        <v>0</v>
      </c>
      <c r="BJ248" s="26" t="s">
        <v>75</v>
      </c>
      <c r="BK248" s="112">
        <f t="shared" si="59"/>
        <v>0</v>
      </c>
      <c r="BL248" s="26" t="s">
        <v>190</v>
      </c>
      <c r="BM248" s="111" t="s">
        <v>676</v>
      </c>
    </row>
    <row r="249" spans="1:65" s="2" customFormat="1" ht="22.9" customHeight="1">
      <c r="A249" s="158"/>
      <c r="B249" s="159"/>
      <c r="C249" s="158"/>
      <c r="D249" s="160" t="s">
        <v>66</v>
      </c>
      <c r="E249" s="166" t="s">
        <v>360</v>
      </c>
      <c r="F249" s="166" t="s">
        <v>361</v>
      </c>
      <c r="G249" s="158"/>
      <c r="H249" s="158"/>
      <c r="I249" s="158"/>
      <c r="J249" s="167">
        <f>BK249</f>
        <v>0</v>
      </c>
      <c r="K249" s="158"/>
      <c r="L249" s="159"/>
      <c r="M249" s="163"/>
      <c r="N249" s="158"/>
      <c r="O249" s="158"/>
      <c r="P249" s="164">
        <f>SUM(P250:P251)</f>
        <v>0</v>
      </c>
      <c r="Q249" s="158"/>
      <c r="R249" s="164">
        <f>SUM(R250:R251)</f>
        <v>0</v>
      </c>
      <c r="S249" s="158"/>
      <c r="T249" s="165">
        <f>SUM(T250:T251)</f>
        <v>0</v>
      </c>
      <c r="U249" s="158"/>
      <c r="V249" s="158"/>
      <c r="W249" s="158"/>
      <c r="X249" s="158"/>
      <c r="Y249" s="158"/>
      <c r="AR249" s="108" t="s">
        <v>77</v>
      </c>
      <c r="AT249" s="109" t="s">
        <v>66</v>
      </c>
      <c r="AU249" s="109" t="s">
        <v>75</v>
      </c>
      <c r="AY249" s="108" t="s">
        <v>123</v>
      </c>
      <c r="BK249" s="110">
        <f>SUM(BK250:BK251)</f>
        <v>0</v>
      </c>
    </row>
    <row r="250" spans="1:65" s="27" customFormat="1" ht="16.5" customHeight="1">
      <c r="A250" s="115"/>
      <c r="B250" s="44"/>
      <c r="C250" s="184" t="s">
        <v>677</v>
      </c>
      <c r="D250" s="184" t="s">
        <v>126</v>
      </c>
      <c r="E250" s="185" t="s">
        <v>363</v>
      </c>
      <c r="F250" s="186" t="s">
        <v>364</v>
      </c>
      <c r="G250" s="187" t="s">
        <v>249</v>
      </c>
      <c r="H250" s="188">
        <v>0</v>
      </c>
      <c r="I250" s="369">
        <v>0</v>
      </c>
      <c r="J250" s="168">
        <f>ROUND(I250*H250,2)</f>
        <v>0</v>
      </c>
      <c r="K250" s="169"/>
      <c r="L250" s="44"/>
      <c r="M250" s="170" t="s">
        <v>1</v>
      </c>
      <c r="N250" s="171" t="s">
        <v>33</v>
      </c>
      <c r="O250" s="115"/>
      <c r="P250" s="172">
        <f>O250*H250</f>
        <v>0</v>
      </c>
      <c r="Q250" s="172">
        <v>0</v>
      </c>
      <c r="R250" s="172">
        <f>Q250*H250</f>
        <v>0</v>
      </c>
      <c r="S250" s="172">
        <v>0</v>
      </c>
      <c r="T250" s="173">
        <f>S250*H250</f>
        <v>0</v>
      </c>
      <c r="U250" s="115"/>
      <c r="V250" s="115"/>
      <c r="W250" s="115"/>
      <c r="X250" s="115"/>
      <c r="Y250" s="115"/>
      <c r="AR250" s="111" t="s">
        <v>190</v>
      </c>
      <c r="AT250" s="111" t="s">
        <v>126</v>
      </c>
      <c r="AU250" s="111" t="s">
        <v>77</v>
      </c>
      <c r="AY250" s="26" t="s">
        <v>123</v>
      </c>
      <c r="BE250" s="112">
        <f>IF(N250="základní",J250,0)</f>
        <v>0</v>
      </c>
      <c r="BF250" s="112">
        <f>IF(N250="snížená",J250,0)</f>
        <v>0</v>
      </c>
      <c r="BG250" s="112">
        <f>IF(N250="zákl. přenesená",J250,0)</f>
        <v>0</v>
      </c>
      <c r="BH250" s="112">
        <f>IF(N250="sníž. přenesená",J250,0)</f>
        <v>0</v>
      </c>
      <c r="BI250" s="112">
        <f>IF(N250="nulová",J250,0)</f>
        <v>0</v>
      </c>
      <c r="BJ250" s="26" t="s">
        <v>75</v>
      </c>
      <c r="BK250" s="112">
        <f>ROUND(I250*H250,2)</f>
        <v>0</v>
      </c>
      <c r="BL250" s="26" t="s">
        <v>190</v>
      </c>
      <c r="BM250" s="111" t="s">
        <v>678</v>
      </c>
    </row>
    <row r="251" spans="1:65" s="27" customFormat="1" ht="16.5" customHeight="1">
      <c r="A251" s="115"/>
      <c r="B251" s="44"/>
      <c r="C251" s="184" t="s">
        <v>679</v>
      </c>
      <c r="D251" s="184" t="s">
        <v>126</v>
      </c>
      <c r="E251" s="185" t="s">
        <v>367</v>
      </c>
      <c r="F251" s="186" t="s">
        <v>368</v>
      </c>
      <c r="G251" s="187" t="s">
        <v>258</v>
      </c>
      <c r="H251" s="370">
        <v>0</v>
      </c>
      <c r="I251" s="369">
        <v>0</v>
      </c>
      <c r="J251" s="168">
        <f>ROUND(I251*H251,2)</f>
        <v>0</v>
      </c>
      <c r="K251" s="169"/>
      <c r="L251" s="44"/>
      <c r="M251" s="170" t="s">
        <v>1</v>
      </c>
      <c r="N251" s="171" t="s">
        <v>33</v>
      </c>
      <c r="O251" s="115"/>
      <c r="P251" s="172">
        <f>O251*H251</f>
        <v>0</v>
      </c>
      <c r="Q251" s="172">
        <v>0</v>
      </c>
      <c r="R251" s="172">
        <f>Q251*H251</f>
        <v>0</v>
      </c>
      <c r="S251" s="172">
        <v>0</v>
      </c>
      <c r="T251" s="173">
        <f>S251*H251</f>
        <v>0</v>
      </c>
      <c r="U251" s="115"/>
      <c r="V251" s="115"/>
      <c r="W251" s="115"/>
      <c r="X251" s="115"/>
      <c r="Y251" s="115"/>
      <c r="AR251" s="111" t="s">
        <v>190</v>
      </c>
      <c r="AT251" s="111" t="s">
        <v>126</v>
      </c>
      <c r="AU251" s="111" t="s">
        <v>77</v>
      </c>
      <c r="AY251" s="26" t="s">
        <v>123</v>
      </c>
      <c r="BE251" s="112">
        <f>IF(N251="základní",J251,0)</f>
        <v>0</v>
      </c>
      <c r="BF251" s="112">
        <f>IF(N251="snížená",J251,0)</f>
        <v>0</v>
      </c>
      <c r="BG251" s="112">
        <f>IF(N251="zákl. přenesená",J251,0)</f>
        <v>0</v>
      </c>
      <c r="BH251" s="112">
        <f>IF(N251="sníž. přenesená",J251,0)</f>
        <v>0</v>
      </c>
      <c r="BI251" s="112">
        <f>IF(N251="nulová",J251,0)</f>
        <v>0</v>
      </c>
      <c r="BJ251" s="26" t="s">
        <v>75</v>
      </c>
      <c r="BK251" s="112">
        <f>ROUND(I251*H251,2)</f>
        <v>0</v>
      </c>
      <c r="BL251" s="26" t="s">
        <v>190</v>
      </c>
      <c r="BM251" s="111" t="s">
        <v>680</v>
      </c>
    </row>
    <row r="252" spans="1:65" s="2" customFormat="1" ht="22.9" customHeight="1">
      <c r="A252" s="158"/>
      <c r="B252" s="159"/>
      <c r="C252" s="158"/>
      <c r="D252" s="160" t="s">
        <v>66</v>
      </c>
      <c r="E252" s="166" t="s">
        <v>681</v>
      </c>
      <c r="F252" s="166" t="s">
        <v>682</v>
      </c>
      <c r="G252" s="158"/>
      <c r="H252" s="158"/>
      <c r="I252" s="158"/>
      <c r="J252" s="167">
        <f>BK252</f>
        <v>0</v>
      </c>
      <c r="K252" s="158"/>
      <c r="L252" s="159"/>
      <c r="M252" s="163"/>
      <c r="N252" s="158"/>
      <c r="O252" s="158"/>
      <c r="P252" s="164">
        <f>SUM(P253:P260)</f>
        <v>0</v>
      </c>
      <c r="Q252" s="158"/>
      <c r="R252" s="164">
        <f>SUM(R253:R260)</f>
        <v>7.9600000000000004E-2</v>
      </c>
      <c r="S252" s="158"/>
      <c r="T252" s="165">
        <f>SUM(T253:T260)</f>
        <v>0</v>
      </c>
      <c r="U252" s="158"/>
      <c r="V252" s="158"/>
      <c r="W252" s="158"/>
      <c r="X252" s="158"/>
      <c r="Y252" s="158"/>
      <c r="AR252" s="108" t="s">
        <v>77</v>
      </c>
      <c r="AT252" s="109" t="s">
        <v>66</v>
      </c>
      <c r="AU252" s="109" t="s">
        <v>75</v>
      </c>
      <c r="AY252" s="108" t="s">
        <v>123</v>
      </c>
      <c r="BK252" s="110">
        <f>SUM(BK253:BK260)</f>
        <v>0</v>
      </c>
    </row>
    <row r="253" spans="1:65" s="27" customFormat="1" ht="24.2" customHeight="1">
      <c r="A253" s="115"/>
      <c r="B253" s="44"/>
      <c r="C253" s="184" t="s">
        <v>683</v>
      </c>
      <c r="D253" s="184" t="s">
        <v>126</v>
      </c>
      <c r="E253" s="185" t="s">
        <v>684</v>
      </c>
      <c r="F253" s="186" t="s">
        <v>685</v>
      </c>
      <c r="G253" s="187" t="s">
        <v>129</v>
      </c>
      <c r="H253" s="188">
        <v>1</v>
      </c>
      <c r="I253" s="3">
        <v>0</v>
      </c>
      <c r="J253" s="168">
        <f t="shared" ref="J253:J260" si="60">ROUND(I253*H253,2)</f>
        <v>0</v>
      </c>
      <c r="K253" s="169"/>
      <c r="L253" s="44"/>
      <c r="M253" s="170" t="s">
        <v>1</v>
      </c>
      <c r="N253" s="171" t="s">
        <v>33</v>
      </c>
      <c r="O253" s="115"/>
      <c r="P253" s="172">
        <f t="shared" ref="P253:P260" si="61">O253*H253</f>
        <v>0</v>
      </c>
      <c r="Q253" s="172">
        <v>0</v>
      </c>
      <c r="R253" s="172">
        <f t="shared" ref="R253:R260" si="62">Q253*H253</f>
        <v>0</v>
      </c>
      <c r="S253" s="172">
        <v>0</v>
      </c>
      <c r="T253" s="173">
        <f t="shared" ref="T253:T260" si="63">S253*H253</f>
        <v>0</v>
      </c>
      <c r="U253" s="115"/>
      <c r="V253" s="115"/>
      <c r="W253" s="115"/>
      <c r="X253" s="115"/>
      <c r="Y253" s="115"/>
      <c r="AR253" s="111" t="s">
        <v>190</v>
      </c>
      <c r="AT253" s="111" t="s">
        <v>126</v>
      </c>
      <c r="AU253" s="111" t="s">
        <v>77</v>
      </c>
      <c r="AY253" s="26" t="s">
        <v>123</v>
      </c>
      <c r="BE253" s="112">
        <f t="shared" ref="BE253:BE260" si="64">IF(N253="základní",J253,0)</f>
        <v>0</v>
      </c>
      <c r="BF253" s="112">
        <f t="shared" ref="BF253:BF260" si="65">IF(N253="snížená",J253,0)</f>
        <v>0</v>
      </c>
      <c r="BG253" s="112">
        <f t="shared" ref="BG253:BG260" si="66">IF(N253="zákl. přenesená",J253,0)</f>
        <v>0</v>
      </c>
      <c r="BH253" s="112">
        <f t="shared" ref="BH253:BH260" si="67">IF(N253="sníž. přenesená",J253,0)</f>
        <v>0</v>
      </c>
      <c r="BI253" s="112">
        <f t="shared" ref="BI253:BI260" si="68">IF(N253="nulová",J253,0)</f>
        <v>0</v>
      </c>
      <c r="BJ253" s="26" t="s">
        <v>75</v>
      </c>
      <c r="BK253" s="112">
        <f t="shared" ref="BK253:BK260" si="69">ROUND(I253*H253,2)</f>
        <v>0</v>
      </c>
      <c r="BL253" s="26" t="s">
        <v>190</v>
      </c>
      <c r="BM253" s="111" t="s">
        <v>686</v>
      </c>
    </row>
    <row r="254" spans="1:65" s="27" customFormat="1" ht="33" customHeight="1">
      <c r="A254" s="115"/>
      <c r="B254" s="44"/>
      <c r="C254" s="189" t="s">
        <v>687</v>
      </c>
      <c r="D254" s="189" t="s">
        <v>177</v>
      </c>
      <c r="E254" s="190" t="s">
        <v>688</v>
      </c>
      <c r="F254" s="191" t="s">
        <v>689</v>
      </c>
      <c r="G254" s="192" t="s">
        <v>129</v>
      </c>
      <c r="H254" s="193">
        <v>1</v>
      </c>
      <c r="I254" s="4">
        <v>0</v>
      </c>
      <c r="J254" s="174">
        <f t="shared" si="60"/>
        <v>0</v>
      </c>
      <c r="K254" s="175"/>
      <c r="L254" s="176"/>
      <c r="M254" s="177" t="s">
        <v>1</v>
      </c>
      <c r="N254" s="178" t="s">
        <v>33</v>
      </c>
      <c r="O254" s="115"/>
      <c r="P254" s="172">
        <f t="shared" si="61"/>
        <v>0</v>
      </c>
      <c r="Q254" s="172">
        <v>5.8999999999999997E-2</v>
      </c>
      <c r="R254" s="172">
        <f t="shared" si="62"/>
        <v>5.8999999999999997E-2</v>
      </c>
      <c r="S254" s="172">
        <v>0</v>
      </c>
      <c r="T254" s="173">
        <f t="shared" si="63"/>
        <v>0</v>
      </c>
      <c r="U254" s="115"/>
      <c r="V254" s="115"/>
      <c r="W254" s="115"/>
      <c r="X254" s="115"/>
      <c r="Y254" s="115"/>
      <c r="AR254" s="111" t="s">
        <v>266</v>
      </c>
      <c r="AT254" s="111" t="s">
        <v>177</v>
      </c>
      <c r="AU254" s="111" t="s">
        <v>77</v>
      </c>
      <c r="AY254" s="26" t="s">
        <v>123</v>
      </c>
      <c r="BE254" s="112">
        <f t="shared" si="64"/>
        <v>0</v>
      </c>
      <c r="BF254" s="112">
        <f t="shared" si="65"/>
        <v>0</v>
      </c>
      <c r="BG254" s="112">
        <f t="shared" si="66"/>
        <v>0</v>
      </c>
      <c r="BH254" s="112">
        <f t="shared" si="67"/>
        <v>0</v>
      </c>
      <c r="BI254" s="112">
        <f t="shared" si="68"/>
        <v>0</v>
      </c>
      <c r="BJ254" s="26" t="s">
        <v>75</v>
      </c>
      <c r="BK254" s="112">
        <f t="shared" si="69"/>
        <v>0</v>
      </c>
      <c r="BL254" s="26" t="s">
        <v>190</v>
      </c>
      <c r="BM254" s="111" t="s">
        <v>690</v>
      </c>
    </row>
    <row r="255" spans="1:65" s="27" customFormat="1" ht="24.2" customHeight="1">
      <c r="A255" s="115"/>
      <c r="B255" s="44"/>
      <c r="C255" s="184" t="s">
        <v>691</v>
      </c>
      <c r="D255" s="184" t="s">
        <v>126</v>
      </c>
      <c r="E255" s="185" t="s">
        <v>692</v>
      </c>
      <c r="F255" s="186" t="s">
        <v>693</v>
      </c>
      <c r="G255" s="187" t="s">
        <v>129</v>
      </c>
      <c r="H255" s="188">
        <v>4</v>
      </c>
      <c r="I255" s="3">
        <v>0</v>
      </c>
      <c r="J255" s="168">
        <f t="shared" si="60"/>
        <v>0</v>
      </c>
      <c r="K255" s="169"/>
      <c r="L255" s="44"/>
      <c r="M255" s="170" t="s">
        <v>1</v>
      </c>
      <c r="N255" s="171" t="s">
        <v>33</v>
      </c>
      <c r="O255" s="115"/>
      <c r="P255" s="172">
        <f t="shared" si="61"/>
        <v>0</v>
      </c>
      <c r="Q255" s="172">
        <v>0</v>
      </c>
      <c r="R255" s="172">
        <f t="shared" si="62"/>
        <v>0</v>
      </c>
      <c r="S255" s="172">
        <v>0</v>
      </c>
      <c r="T255" s="173">
        <f t="shared" si="63"/>
        <v>0</v>
      </c>
      <c r="U255" s="115"/>
      <c r="V255" s="115"/>
      <c r="W255" s="115"/>
      <c r="X255" s="115"/>
      <c r="Y255" s="115"/>
      <c r="AR255" s="111" t="s">
        <v>190</v>
      </c>
      <c r="AT255" s="111" t="s">
        <v>126</v>
      </c>
      <c r="AU255" s="111" t="s">
        <v>77</v>
      </c>
      <c r="AY255" s="26" t="s">
        <v>123</v>
      </c>
      <c r="BE255" s="112">
        <f t="shared" si="64"/>
        <v>0</v>
      </c>
      <c r="BF255" s="112">
        <f t="shared" si="65"/>
        <v>0</v>
      </c>
      <c r="BG255" s="112">
        <f t="shared" si="66"/>
        <v>0</v>
      </c>
      <c r="BH255" s="112">
        <f t="shared" si="67"/>
        <v>0</v>
      </c>
      <c r="BI255" s="112">
        <f t="shared" si="68"/>
        <v>0</v>
      </c>
      <c r="BJ255" s="26" t="s">
        <v>75</v>
      </c>
      <c r="BK255" s="112">
        <f t="shared" si="69"/>
        <v>0</v>
      </c>
      <c r="BL255" s="26" t="s">
        <v>190</v>
      </c>
      <c r="BM255" s="111" t="s">
        <v>694</v>
      </c>
    </row>
    <row r="256" spans="1:65" s="27" customFormat="1" ht="16.5" customHeight="1">
      <c r="A256" s="115"/>
      <c r="B256" s="44"/>
      <c r="C256" s="189" t="s">
        <v>695</v>
      </c>
      <c r="D256" s="189" t="s">
        <v>177</v>
      </c>
      <c r="E256" s="190" t="s">
        <v>696</v>
      </c>
      <c r="F256" s="191" t="s">
        <v>697</v>
      </c>
      <c r="G256" s="192" t="s">
        <v>129</v>
      </c>
      <c r="H256" s="193">
        <v>4</v>
      </c>
      <c r="I256" s="4">
        <v>0</v>
      </c>
      <c r="J256" s="174">
        <f t="shared" si="60"/>
        <v>0</v>
      </c>
      <c r="K256" s="175"/>
      <c r="L256" s="176"/>
      <c r="M256" s="177" t="s">
        <v>1</v>
      </c>
      <c r="N256" s="178" t="s">
        <v>33</v>
      </c>
      <c r="O256" s="115"/>
      <c r="P256" s="172">
        <f t="shared" si="61"/>
        <v>0</v>
      </c>
      <c r="Q256" s="172">
        <v>0</v>
      </c>
      <c r="R256" s="172">
        <f t="shared" si="62"/>
        <v>0</v>
      </c>
      <c r="S256" s="172">
        <v>0</v>
      </c>
      <c r="T256" s="173">
        <f t="shared" si="63"/>
        <v>0</v>
      </c>
      <c r="U256" s="115"/>
      <c r="V256" s="115"/>
      <c r="W256" s="115"/>
      <c r="X256" s="115"/>
      <c r="Y256" s="115"/>
      <c r="AR256" s="111" t="s">
        <v>266</v>
      </c>
      <c r="AT256" s="111" t="s">
        <v>177</v>
      </c>
      <c r="AU256" s="111" t="s">
        <v>77</v>
      </c>
      <c r="AY256" s="26" t="s">
        <v>123</v>
      </c>
      <c r="BE256" s="112">
        <f t="shared" si="64"/>
        <v>0</v>
      </c>
      <c r="BF256" s="112">
        <f t="shared" si="65"/>
        <v>0</v>
      </c>
      <c r="BG256" s="112">
        <f t="shared" si="66"/>
        <v>0</v>
      </c>
      <c r="BH256" s="112">
        <f t="shared" si="67"/>
        <v>0</v>
      </c>
      <c r="BI256" s="112">
        <f t="shared" si="68"/>
        <v>0</v>
      </c>
      <c r="BJ256" s="26" t="s">
        <v>75</v>
      </c>
      <c r="BK256" s="112">
        <f t="shared" si="69"/>
        <v>0</v>
      </c>
      <c r="BL256" s="26" t="s">
        <v>190</v>
      </c>
      <c r="BM256" s="111" t="s">
        <v>698</v>
      </c>
    </row>
    <row r="257" spans="1:65" s="27" customFormat="1" ht="24.2" customHeight="1">
      <c r="A257" s="115"/>
      <c r="B257" s="44"/>
      <c r="C257" s="184" t="s">
        <v>699</v>
      </c>
      <c r="D257" s="184" t="s">
        <v>126</v>
      </c>
      <c r="E257" s="185" t="s">
        <v>700</v>
      </c>
      <c r="F257" s="186" t="s">
        <v>701</v>
      </c>
      <c r="G257" s="187" t="s">
        <v>138</v>
      </c>
      <c r="H257" s="188">
        <v>50</v>
      </c>
      <c r="I257" s="3">
        <v>0</v>
      </c>
      <c r="J257" s="168">
        <f t="shared" si="60"/>
        <v>0</v>
      </c>
      <c r="K257" s="169"/>
      <c r="L257" s="44"/>
      <c r="M257" s="170" t="s">
        <v>1</v>
      </c>
      <c r="N257" s="171" t="s">
        <v>33</v>
      </c>
      <c r="O257" s="115"/>
      <c r="P257" s="172">
        <f t="shared" si="61"/>
        <v>0</v>
      </c>
      <c r="Q257" s="172">
        <v>0</v>
      </c>
      <c r="R257" s="172">
        <f t="shared" si="62"/>
        <v>0</v>
      </c>
      <c r="S257" s="172">
        <v>0</v>
      </c>
      <c r="T257" s="173">
        <f t="shared" si="63"/>
        <v>0</v>
      </c>
      <c r="U257" s="115"/>
      <c r="V257" s="115"/>
      <c r="W257" s="115"/>
      <c r="X257" s="115"/>
      <c r="Y257" s="115"/>
      <c r="AR257" s="111" t="s">
        <v>190</v>
      </c>
      <c r="AT257" s="111" t="s">
        <v>126</v>
      </c>
      <c r="AU257" s="111" t="s">
        <v>77</v>
      </c>
      <c r="AY257" s="26" t="s">
        <v>123</v>
      </c>
      <c r="BE257" s="112">
        <f t="shared" si="64"/>
        <v>0</v>
      </c>
      <c r="BF257" s="112">
        <f t="shared" si="65"/>
        <v>0</v>
      </c>
      <c r="BG257" s="112">
        <f t="shared" si="66"/>
        <v>0</v>
      </c>
      <c r="BH257" s="112">
        <f t="shared" si="67"/>
        <v>0</v>
      </c>
      <c r="BI257" s="112">
        <f t="shared" si="68"/>
        <v>0</v>
      </c>
      <c r="BJ257" s="26" t="s">
        <v>75</v>
      </c>
      <c r="BK257" s="112">
        <f t="shared" si="69"/>
        <v>0</v>
      </c>
      <c r="BL257" s="26" t="s">
        <v>190</v>
      </c>
      <c r="BM257" s="111" t="s">
        <v>702</v>
      </c>
    </row>
    <row r="258" spans="1:65" s="27" customFormat="1" ht="24.2" customHeight="1">
      <c r="A258" s="115"/>
      <c r="B258" s="44"/>
      <c r="C258" s="189" t="s">
        <v>703</v>
      </c>
      <c r="D258" s="189" t="s">
        <v>177</v>
      </c>
      <c r="E258" s="190" t="s">
        <v>704</v>
      </c>
      <c r="F258" s="191" t="s">
        <v>705</v>
      </c>
      <c r="G258" s="192" t="s">
        <v>138</v>
      </c>
      <c r="H258" s="193">
        <v>51.5</v>
      </c>
      <c r="I258" s="4">
        <v>0</v>
      </c>
      <c r="J258" s="174">
        <f t="shared" si="60"/>
        <v>0</v>
      </c>
      <c r="K258" s="175"/>
      <c r="L258" s="176"/>
      <c r="M258" s="177" t="s">
        <v>1</v>
      </c>
      <c r="N258" s="178" t="s">
        <v>33</v>
      </c>
      <c r="O258" s="115"/>
      <c r="P258" s="172">
        <f t="shared" si="61"/>
        <v>0</v>
      </c>
      <c r="Q258" s="172">
        <v>4.0000000000000002E-4</v>
      </c>
      <c r="R258" s="172">
        <f t="shared" si="62"/>
        <v>2.06E-2</v>
      </c>
      <c r="S258" s="172">
        <v>0</v>
      </c>
      <c r="T258" s="173">
        <f t="shared" si="63"/>
        <v>0</v>
      </c>
      <c r="U258" s="115"/>
      <c r="V258" s="115"/>
      <c r="W258" s="115"/>
      <c r="X258" s="115"/>
      <c r="Y258" s="115"/>
      <c r="AR258" s="111" t="s">
        <v>266</v>
      </c>
      <c r="AT258" s="111" t="s">
        <v>177</v>
      </c>
      <c r="AU258" s="111" t="s">
        <v>77</v>
      </c>
      <c r="AY258" s="26" t="s">
        <v>123</v>
      </c>
      <c r="BE258" s="112">
        <f t="shared" si="64"/>
        <v>0</v>
      </c>
      <c r="BF258" s="112">
        <f t="shared" si="65"/>
        <v>0</v>
      </c>
      <c r="BG258" s="112">
        <f t="shared" si="66"/>
        <v>0</v>
      </c>
      <c r="BH258" s="112">
        <f t="shared" si="67"/>
        <v>0</v>
      </c>
      <c r="BI258" s="112">
        <f t="shared" si="68"/>
        <v>0</v>
      </c>
      <c r="BJ258" s="26" t="s">
        <v>75</v>
      </c>
      <c r="BK258" s="112">
        <f t="shared" si="69"/>
        <v>0</v>
      </c>
      <c r="BL258" s="26" t="s">
        <v>190</v>
      </c>
      <c r="BM258" s="111" t="s">
        <v>706</v>
      </c>
    </row>
    <row r="259" spans="1:65" s="27" customFormat="1" ht="16.5" customHeight="1">
      <c r="A259" s="115"/>
      <c r="B259" s="44"/>
      <c r="C259" s="184" t="s">
        <v>707</v>
      </c>
      <c r="D259" s="184" t="s">
        <v>126</v>
      </c>
      <c r="E259" s="185" t="s">
        <v>708</v>
      </c>
      <c r="F259" s="186" t="s">
        <v>709</v>
      </c>
      <c r="G259" s="187" t="s">
        <v>258</v>
      </c>
      <c r="H259" s="5">
        <v>0</v>
      </c>
      <c r="I259" s="3">
        <v>0</v>
      </c>
      <c r="J259" s="168">
        <f t="shared" si="60"/>
        <v>0</v>
      </c>
      <c r="K259" s="169"/>
      <c r="L259" s="44"/>
      <c r="M259" s="170" t="s">
        <v>1</v>
      </c>
      <c r="N259" s="171" t="s">
        <v>33</v>
      </c>
      <c r="O259" s="115"/>
      <c r="P259" s="172">
        <f t="shared" si="61"/>
        <v>0</v>
      </c>
      <c r="Q259" s="172">
        <v>0</v>
      </c>
      <c r="R259" s="172">
        <f t="shared" si="62"/>
        <v>0</v>
      </c>
      <c r="S259" s="172">
        <v>0</v>
      </c>
      <c r="T259" s="173">
        <f t="shared" si="63"/>
        <v>0</v>
      </c>
      <c r="U259" s="115"/>
      <c r="V259" s="115"/>
      <c r="W259" s="115"/>
      <c r="X259" s="115"/>
      <c r="Y259" s="115"/>
      <c r="AR259" s="111" t="s">
        <v>190</v>
      </c>
      <c r="AT259" s="111" t="s">
        <v>126</v>
      </c>
      <c r="AU259" s="111" t="s">
        <v>77</v>
      </c>
      <c r="AY259" s="26" t="s">
        <v>123</v>
      </c>
      <c r="BE259" s="112">
        <f t="shared" si="64"/>
        <v>0</v>
      </c>
      <c r="BF259" s="112">
        <f t="shared" si="65"/>
        <v>0</v>
      </c>
      <c r="BG259" s="112">
        <f t="shared" si="66"/>
        <v>0</v>
      </c>
      <c r="BH259" s="112">
        <f t="shared" si="67"/>
        <v>0</v>
      </c>
      <c r="BI259" s="112">
        <f t="shared" si="68"/>
        <v>0</v>
      </c>
      <c r="BJ259" s="26" t="s">
        <v>75</v>
      </c>
      <c r="BK259" s="112">
        <f t="shared" si="69"/>
        <v>0</v>
      </c>
      <c r="BL259" s="26" t="s">
        <v>190</v>
      </c>
      <c r="BM259" s="111" t="s">
        <v>710</v>
      </c>
    </row>
    <row r="260" spans="1:65" s="27" customFormat="1" ht="24.2" customHeight="1">
      <c r="A260" s="115"/>
      <c r="B260" s="44"/>
      <c r="C260" s="184" t="s">
        <v>711</v>
      </c>
      <c r="D260" s="184" t="s">
        <v>126</v>
      </c>
      <c r="E260" s="185" t="s">
        <v>712</v>
      </c>
      <c r="F260" s="186" t="s">
        <v>713</v>
      </c>
      <c r="G260" s="187" t="s">
        <v>258</v>
      </c>
      <c r="H260" s="5">
        <v>0</v>
      </c>
      <c r="I260" s="3">
        <v>0</v>
      </c>
      <c r="J260" s="168">
        <f t="shared" si="60"/>
        <v>0</v>
      </c>
      <c r="K260" s="169"/>
      <c r="L260" s="44"/>
      <c r="M260" s="170" t="s">
        <v>1</v>
      </c>
      <c r="N260" s="171" t="s">
        <v>33</v>
      </c>
      <c r="O260" s="115"/>
      <c r="P260" s="172">
        <f t="shared" si="61"/>
        <v>0</v>
      </c>
      <c r="Q260" s="172">
        <v>0</v>
      </c>
      <c r="R260" s="172">
        <f t="shared" si="62"/>
        <v>0</v>
      </c>
      <c r="S260" s="172">
        <v>0</v>
      </c>
      <c r="T260" s="173">
        <f t="shared" si="63"/>
        <v>0</v>
      </c>
      <c r="U260" s="115"/>
      <c r="V260" s="115"/>
      <c r="W260" s="115"/>
      <c r="X260" s="115"/>
      <c r="Y260" s="115"/>
      <c r="AR260" s="111" t="s">
        <v>190</v>
      </c>
      <c r="AT260" s="111" t="s">
        <v>126</v>
      </c>
      <c r="AU260" s="111" t="s">
        <v>77</v>
      </c>
      <c r="AY260" s="26" t="s">
        <v>123</v>
      </c>
      <c r="BE260" s="112">
        <f t="shared" si="64"/>
        <v>0</v>
      </c>
      <c r="BF260" s="112">
        <f t="shared" si="65"/>
        <v>0</v>
      </c>
      <c r="BG260" s="112">
        <f t="shared" si="66"/>
        <v>0</v>
      </c>
      <c r="BH260" s="112">
        <f t="shared" si="67"/>
        <v>0</v>
      </c>
      <c r="BI260" s="112">
        <f t="shared" si="68"/>
        <v>0</v>
      </c>
      <c r="BJ260" s="26" t="s">
        <v>75</v>
      </c>
      <c r="BK260" s="112">
        <f t="shared" si="69"/>
        <v>0</v>
      </c>
      <c r="BL260" s="26" t="s">
        <v>190</v>
      </c>
      <c r="BM260" s="111" t="s">
        <v>714</v>
      </c>
    </row>
    <row r="261" spans="1:65" s="2" customFormat="1" ht="22.9" customHeight="1">
      <c r="A261" s="158"/>
      <c r="B261" s="159"/>
      <c r="C261" s="158"/>
      <c r="D261" s="160" t="s">
        <v>66</v>
      </c>
      <c r="E261" s="166" t="s">
        <v>715</v>
      </c>
      <c r="F261" s="166" t="s">
        <v>716</v>
      </c>
      <c r="G261" s="158"/>
      <c r="H261" s="158"/>
      <c r="I261" s="158"/>
      <c r="J261" s="167">
        <f>BK261</f>
        <v>0</v>
      </c>
      <c r="K261" s="158"/>
      <c r="L261" s="159"/>
      <c r="M261" s="163"/>
      <c r="N261" s="158"/>
      <c r="O261" s="158"/>
      <c r="P261" s="164">
        <f>SUM(P262:P265)</f>
        <v>0</v>
      </c>
      <c r="Q261" s="158"/>
      <c r="R261" s="164">
        <f>SUM(R262:R265)</f>
        <v>0.10034999999999999</v>
      </c>
      <c r="S261" s="158"/>
      <c r="T261" s="165">
        <f>SUM(T262:T265)</f>
        <v>0</v>
      </c>
      <c r="U261" s="158"/>
      <c r="V261" s="158"/>
      <c r="W261" s="158"/>
      <c r="X261" s="158"/>
      <c r="Y261" s="158"/>
      <c r="AR261" s="108" t="s">
        <v>77</v>
      </c>
      <c r="AT261" s="109" t="s">
        <v>66</v>
      </c>
      <c r="AU261" s="109" t="s">
        <v>75</v>
      </c>
      <c r="AY261" s="108" t="s">
        <v>123</v>
      </c>
      <c r="BK261" s="110">
        <f>SUM(BK262:BK265)</f>
        <v>0</v>
      </c>
    </row>
    <row r="262" spans="1:65" s="27" customFormat="1" ht="37.9" customHeight="1">
      <c r="A262" s="115"/>
      <c r="B262" s="44"/>
      <c r="C262" s="184" t="s">
        <v>717</v>
      </c>
      <c r="D262" s="184" t="s">
        <v>126</v>
      </c>
      <c r="E262" s="185" t="s">
        <v>718</v>
      </c>
      <c r="F262" s="186" t="s">
        <v>719</v>
      </c>
      <c r="G262" s="187" t="s">
        <v>129</v>
      </c>
      <c r="H262" s="188">
        <v>1</v>
      </c>
      <c r="I262" s="3">
        <v>0</v>
      </c>
      <c r="J262" s="168">
        <f>ROUND(I262*H262,2)</f>
        <v>0</v>
      </c>
      <c r="K262" s="169"/>
      <c r="L262" s="44"/>
      <c r="M262" s="170" t="s">
        <v>1</v>
      </c>
      <c r="N262" s="171" t="s">
        <v>33</v>
      </c>
      <c r="O262" s="115"/>
      <c r="P262" s="172">
        <f>O262*H262</f>
        <v>0</v>
      </c>
      <c r="Q262" s="172">
        <v>0.10034999999999999</v>
      </c>
      <c r="R262" s="172">
        <f>Q262*H262</f>
        <v>0.10034999999999999</v>
      </c>
      <c r="S262" s="172">
        <v>0</v>
      </c>
      <c r="T262" s="173">
        <f>S262*H262</f>
        <v>0</v>
      </c>
      <c r="U262" s="115"/>
      <c r="V262" s="115"/>
      <c r="W262" s="115"/>
      <c r="X262" s="115"/>
      <c r="Y262" s="115"/>
      <c r="AR262" s="111" t="s">
        <v>190</v>
      </c>
      <c r="AT262" s="111" t="s">
        <v>126</v>
      </c>
      <c r="AU262" s="111" t="s">
        <v>77</v>
      </c>
      <c r="AY262" s="26" t="s">
        <v>123</v>
      </c>
      <c r="BE262" s="112">
        <f>IF(N262="základní",J262,0)</f>
        <v>0</v>
      </c>
      <c r="BF262" s="112">
        <f>IF(N262="snížená",J262,0)</f>
        <v>0</v>
      </c>
      <c r="BG262" s="112">
        <f>IF(N262="zákl. přenesená",J262,0)</f>
        <v>0</v>
      </c>
      <c r="BH262" s="112">
        <f>IF(N262="sníž. přenesená",J262,0)</f>
        <v>0</v>
      </c>
      <c r="BI262" s="112">
        <f>IF(N262="nulová",J262,0)</f>
        <v>0</v>
      </c>
      <c r="BJ262" s="26" t="s">
        <v>75</v>
      </c>
      <c r="BK262" s="112">
        <f>ROUND(I262*H262,2)</f>
        <v>0</v>
      </c>
      <c r="BL262" s="26" t="s">
        <v>190</v>
      </c>
      <c r="BM262" s="111" t="s">
        <v>720</v>
      </c>
    </row>
    <row r="263" spans="1:65" s="27" customFormat="1" ht="37.9" customHeight="1">
      <c r="A263" s="115"/>
      <c r="B263" s="44"/>
      <c r="C263" s="184" t="s">
        <v>721</v>
      </c>
      <c r="D263" s="184" t="s">
        <v>126</v>
      </c>
      <c r="E263" s="185" t="s">
        <v>722</v>
      </c>
      <c r="F263" s="186" t="s">
        <v>723</v>
      </c>
      <c r="G263" s="187" t="s">
        <v>129</v>
      </c>
      <c r="H263" s="188">
        <v>1</v>
      </c>
      <c r="I263" s="3">
        <v>0</v>
      </c>
      <c r="J263" s="168">
        <f>ROUND(I263*H263,2)</f>
        <v>0</v>
      </c>
      <c r="K263" s="169"/>
      <c r="L263" s="44"/>
      <c r="M263" s="170" t="s">
        <v>1</v>
      </c>
      <c r="N263" s="171" t="s">
        <v>33</v>
      </c>
      <c r="O263" s="115"/>
      <c r="P263" s="172">
        <f>O263*H263</f>
        <v>0</v>
      </c>
      <c r="Q263" s="172">
        <v>0</v>
      </c>
      <c r="R263" s="172">
        <f>Q263*H263</f>
        <v>0</v>
      </c>
      <c r="S263" s="172">
        <v>0</v>
      </c>
      <c r="T263" s="173">
        <f>S263*H263</f>
        <v>0</v>
      </c>
      <c r="U263" s="115"/>
      <c r="V263" s="115"/>
      <c r="W263" s="115"/>
      <c r="X263" s="115"/>
      <c r="Y263" s="115"/>
      <c r="AR263" s="111" t="s">
        <v>190</v>
      </c>
      <c r="AT263" s="111" t="s">
        <v>126</v>
      </c>
      <c r="AU263" s="111" t="s">
        <v>77</v>
      </c>
      <c r="AY263" s="26" t="s">
        <v>123</v>
      </c>
      <c r="BE263" s="112">
        <f>IF(N263="základní",J263,0)</f>
        <v>0</v>
      </c>
      <c r="BF263" s="112">
        <f>IF(N263="snížená",J263,0)</f>
        <v>0</v>
      </c>
      <c r="BG263" s="112">
        <f>IF(N263="zákl. přenesená",J263,0)</f>
        <v>0</v>
      </c>
      <c r="BH263" s="112">
        <f>IF(N263="sníž. přenesená",J263,0)</f>
        <v>0</v>
      </c>
      <c r="BI263" s="112">
        <f>IF(N263="nulová",J263,0)</f>
        <v>0</v>
      </c>
      <c r="BJ263" s="26" t="s">
        <v>75</v>
      </c>
      <c r="BK263" s="112">
        <f>ROUND(I263*H263,2)</f>
        <v>0</v>
      </c>
      <c r="BL263" s="26" t="s">
        <v>190</v>
      </c>
      <c r="BM263" s="111" t="s">
        <v>724</v>
      </c>
    </row>
    <row r="264" spans="1:65" s="27" customFormat="1" ht="16.5" customHeight="1">
      <c r="A264" s="115"/>
      <c r="B264" s="44"/>
      <c r="C264" s="184" t="s">
        <v>725</v>
      </c>
      <c r="D264" s="184" t="s">
        <v>126</v>
      </c>
      <c r="E264" s="185" t="s">
        <v>726</v>
      </c>
      <c r="F264" s="186" t="s">
        <v>727</v>
      </c>
      <c r="G264" s="187" t="s">
        <v>258</v>
      </c>
      <c r="H264" s="5">
        <v>0</v>
      </c>
      <c r="I264" s="3">
        <v>0</v>
      </c>
      <c r="J264" s="168">
        <f>ROUND(I264*H264,2)</f>
        <v>0</v>
      </c>
      <c r="K264" s="169"/>
      <c r="L264" s="44"/>
      <c r="M264" s="170" t="s">
        <v>1</v>
      </c>
      <c r="N264" s="171" t="s">
        <v>33</v>
      </c>
      <c r="O264" s="115"/>
      <c r="P264" s="172">
        <f>O264*H264</f>
        <v>0</v>
      </c>
      <c r="Q264" s="172">
        <v>0</v>
      </c>
      <c r="R264" s="172">
        <f>Q264*H264</f>
        <v>0</v>
      </c>
      <c r="S264" s="172">
        <v>0</v>
      </c>
      <c r="T264" s="173">
        <f>S264*H264</f>
        <v>0</v>
      </c>
      <c r="U264" s="115"/>
      <c r="V264" s="115"/>
      <c r="W264" s="115"/>
      <c r="X264" s="115"/>
      <c r="Y264" s="115"/>
      <c r="AR264" s="111" t="s">
        <v>190</v>
      </c>
      <c r="AT264" s="111" t="s">
        <v>126</v>
      </c>
      <c r="AU264" s="111" t="s">
        <v>77</v>
      </c>
      <c r="AY264" s="26" t="s">
        <v>123</v>
      </c>
      <c r="BE264" s="112">
        <f>IF(N264="základní",J264,0)</f>
        <v>0</v>
      </c>
      <c r="BF264" s="112">
        <f>IF(N264="snížená",J264,0)</f>
        <v>0</v>
      </c>
      <c r="BG264" s="112">
        <f>IF(N264="zákl. přenesená",J264,0)</f>
        <v>0</v>
      </c>
      <c r="BH264" s="112">
        <f>IF(N264="sníž. přenesená",J264,0)</f>
        <v>0</v>
      </c>
      <c r="BI264" s="112">
        <f>IF(N264="nulová",J264,0)</f>
        <v>0</v>
      </c>
      <c r="BJ264" s="26" t="s">
        <v>75</v>
      </c>
      <c r="BK264" s="112">
        <f>ROUND(I264*H264,2)</f>
        <v>0</v>
      </c>
      <c r="BL264" s="26" t="s">
        <v>190</v>
      </c>
      <c r="BM264" s="111" t="s">
        <v>728</v>
      </c>
    </row>
    <row r="265" spans="1:65" s="27" customFormat="1" ht="24.2" customHeight="1">
      <c r="A265" s="115"/>
      <c r="B265" s="44"/>
      <c r="C265" s="184" t="s">
        <v>729</v>
      </c>
      <c r="D265" s="184" t="s">
        <v>126</v>
      </c>
      <c r="E265" s="185" t="s">
        <v>730</v>
      </c>
      <c r="F265" s="186" t="s">
        <v>731</v>
      </c>
      <c r="G265" s="187" t="s">
        <v>258</v>
      </c>
      <c r="H265" s="5">
        <v>0</v>
      </c>
      <c r="I265" s="3">
        <v>0</v>
      </c>
      <c r="J265" s="168">
        <f>ROUND(I265*H265,2)</f>
        <v>0</v>
      </c>
      <c r="K265" s="169"/>
      <c r="L265" s="44"/>
      <c r="M265" s="170" t="s">
        <v>1</v>
      </c>
      <c r="N265" s="171" t="s">
        <v>33</v>
      </c>
      <c r="O265" s="115"/>
      <c r="P265" s="172">
        <f>O265*H265</f>
        <v>0</v>
      </c>
      <c r="Q265" s="172">
        <v>0</v>
      </c>
      <c r="R265" s="172">
        <f>Q265*H265</f>
        <v>0</v>
      </c>
      <c r="S265" s="172">
        <v>0</v>
      </c>
      <c r="T265" s="173">
        <f>S265*H265</f>
        <v>0</v>
      </c>
      <c r="U265" s="115"/>
      <c r="V265" s="115"/>
      <c r="W265" s="115"/>
      <c r="X265" s="115"/>
      <c r="Y265" s="115"/>
      <c r="AR265" s="111" t="s">
        <v>190</v>
      </c>
      <c r="AT265" s="111" t="s">
        <v>126</v>
      </c>
      <c r="AU265" s="111" t="s">
        <v>77</v>
      </c>
      <c r="AY265" s="26" t="s">
        <v>123</v>
      </c>
      <c r="BE265" s="112">
        <f>IF(N265="základní",J265,0)</f>
        <v>0</v>
      </c>
      <c r="BF265" s="112">
        <f>IF(N265="snížená",J265,0)</f>
        <v>0</v>
      </c>
      <c r="BG265" s="112">
        <f>IF(N265="zákl. přenesená",J265,0)</f>
        <v>0</v>
      </c>
      <c r="BH265" s="112">
        <f>IF(N265="sníž. přenesená",J265,0)</f>
        <v>0</v>
      </c>
      <c r="BI265" s="112">
        <f>IF(N265="nulová",J265,0)</f>
        <v>0</v>
      </c>
      <c r="BJ265" s="26" t="s">
        <v>75</v>
      </c>
      <c r="BK265" s="112">
        <f>ROUND(I265*H265,2)</f>
        <v>0</v>
      </c>
      <c r="BL265" s="26" t="s">
        <v>190</v>
      </c>
      <c r="BM265" s="111" t="s">
        <v>732</v>
      </c>
    </row>
    <row r="266" spans="1:65" s="2" customFormat="1" ht="22.9" customHeight="1">
      <c r="A266" s="158"/>
      <c r="B266" s="159"/>
      <c r="C266" s="158"/>
      <c r="D266" s="160" t="s">
        <v>66</v>
      </c>
      <c r="E266" s="166" t="s">
        <v>733</v>
      </c>
      <c r="F266" s="166" t="s">
        <v>734</v>
      </c>
      <c r="G266" s="158"/>
      <c r="H266" s="158"/>
      <c r="I266" s="158"/>
      <c r="J266" s="167">
        <f>BK266</f>
        <v>0</v>
      </c>
      <c r="K266" s="158"/>
      <c r="L266" s="159"/>
      <c r="M266" s="163"/>
      <c r="N266" s="158"/>
      <c r="O266" s="158"/>
      <c r="P266" s="164">
        <f>SUM(P267:P276)</f>
        <v>0</v>
      </c>
      <c r="Q266" s="158"/>
      <c r="R266" s="164">
        <f>SUM(R267:R276)</f>
        <v>4.4327091000000003</v>
      </c>
      <c r="S266" s="158"/>
      <c r="T266" s="165">
        <f>SUM(T267:T276)</f>
        <v>0.28714700000000004</v>
      </c>
      <c r="U266" s="158"/>
      <c r="V266" s="158"/>
      <c r="W266" s="158"/>
      <c r="X266" s="158"/>
      <c r="Y266" s="158"/>
      <c r="AR266" s="108" t="s">
        <v>77</v>
      </c>
      <c r="AT266" s="109" t="s">
        <v>66</v>
      </c>
      <c r="AU266" s="109" t="s">
        <v>75</v>
      </c>
      <c r="AY266" s="108" t="s">
        <v>123</v>
      </c>
      <c r="BK266" s="110">
        <f>SUM(BK267:BK276)</f>
        <v>0</v>
      </c>
    </row>
    <row r="267" spans="1:65" s="27" customFormat="1" ht="33" customHeight="1">
      <c r="A267" s="115"/>
      <c r="B267" s="44"/>
      <c r="C267" s="184" t="s">
        <v>735</v>
      </c>
      <c r="D267" s="184" t="s">
        <v>126</v>
      </c>
      <c r="E267" s="185" t="s">
        <v>736</v>
      </c>
      <c r="F267" s="186" t="s">
        <v>737</v>
      </c>
      <c r="G267" s="187" t="s">
        <v>134</v>
      </c>
      <c r="H267" s="188">
        <v>53.42</v>
      </c>
      <c r="I267" s="3">
        <v>0</v>
      </c>
      <c r="J267" s="168">
        <f t="shared" ref="J267:J276" si="70">ROUND(I267*H267,2)</f>
        <v>0</v>
      </c>
      <c r="K267" s="169"/>
      <c r="L267" s="44"/>
      <c r="M267" s="170" t="s">
        <v>1</v>
      </c>
      <c r="N267" s="171" t="s">
        <v>33</v>
      </c>
      <c r="O267" s="115"/>
      <c r="P267" s="172">
        <f t="shared" ref="P267:P276" si="71">O267*H267</f>
        <v>0</v>
      </c>
      <c r="Q267" s="172">
        <v>5.9839999999999997E-2</v>
      </c>
      <c r="R267" s="172">
        <f t="shared" ref="R267:R276" si="72">Q267*H267</f>
        <v>3.1966527999999998</v>
      </c>
      <c r="S267" s="172">
        <v>0</v>
      </c>
      <c r="T267" s="173">
        <f t="shared" ref="T267:T276" si="73">S267*H267</f>
        <v>0</v>
      </c>
      <c r="U267" s="115"/>
      <c r="V267" s="115"/>
      <c r="W267" s="115"/>
      <c r="X267" s="115"/>
      <c r="Y267" s="115"/>
      <c r="AR267" s="111" t="s">
        <v>190</v>
      </c>
      <c r="AT267" s="111" t="s">
        <v>126</v>
      </c>
      <c r="AU267" s="111" t="s">
        <v>77</v>
      </c>
      <c r="AY267" s="26" t="s">
        <v>123</v>
      </c>
      <c r="BE267" s="112">
        <f t="shared" ref="BE267:BE276" si="74">IF(N267="základní",J267,0)</f>
        <v>0</v>
      </c>
      <c r="BF267" s="112">
        <f t="shared" ref="BF267:BF276" si="75">IF(N267="snížená",J267,0)</f>
        <v>0</v>
      </c>
      <c r="BG267" s="112">
        <f t="shared" ref="BG267:BG276" si="76">IF(N267="zákl. přenesená",J267,0)</f>
        <v>0</v>
      </c>
      <c r="BH267" s="112">
        <f t="shared" ref="BH267:BH276" si="77">IF(N267="sníž. přenesená",J267,0)</f>
        <v>0</v>
      </c>
      <c r="BI267" s="112">
        <f t="shared" ref="BI267:BI276" si="78">IF(N267="nulová",J267,0)</f>
        <v>0</v>
      </c>
      <c r="BJ267" s="26" t="s">
        <v>75</v>
      </c>
      <c r="BK267" s="112">
        <f t="shared" ref="BK267:BK276" si="79">ROUND(I267*H267,2)</f>
        <v>0</v>
      </c>
      <c r="BL267" s="26" t="s">
        <v>190</v>
      </c>
      <c r="BM267" s="111" t="s">
        <v>738</v>
      </c>
    </row>
    <row r="268" spans="1:65" s="27" customFormat="1" ht="24.2" customHeight="1">
      <c r="A268" s="115"/>
      <c r="B268" s="44"/>
      <c r="C268" s="184" t="s">
        <v>739</v>
      </c>
      <c r="D268" s="184" t="s">
        <v>126</v>
      </c>
      <c r="E268" s="185" t="s">
        <v>740</v>
      </c>
      <c r="F268" s="186" t="s">
        <v>741</v>
      </c>
      <c r="G268" s="187" t="s">
        <v>134</v>
      </c>
      <c r="H268" s="188">
        <v>9.0440000000000005</v>
      </c>
      <c r="I268" s="3">
        <v>0</v>
      </c>
      <c r="J268" s="168">
        <f t="shared" si="70"/>
        <v>0</v>
      </c>
      <c r="K268" s="169"/>
      <c r="L268" s="44"/>
      <c r="M268" s="170" t="s">
        <v>1</v>
      </c>
      <c r="N268" s="171" t="s">
        <v>33</v>
      </c>
      <c r="O268" s="115"/>
      <c r="P268" s="172">
        <f t="shared" si="71"/>
        <v>0</v>
      </c>
      <c r="Q268" s="172">
        <v>0</v>
      </c>
      <c r="R268" s="172">
        <f t="shared" si="72"/>
        <v>0</v>
      </c>
      <c r="S268" s="172">
        <v>3.175E-2</v>
      </c>
      <c r="T268" s="173">
        <f t="shared" si="73"/>
        <v>0.28714700000000004</v>
      </c>
      <c r="U268" s="115"/>
      <c r="V268" s="115"/>
      <c r="W268" s="115"/>
      <c r="X268" s="115"/>
      <c r="Y268" s="115"/>
      <c r="AR268" s="111" t="s">
        <v>190</v>
      </c>
      <c r="AT268" s="111" t="s">
        <v>126</v>
      </c>
      <c r="AU268" s="111" t="s">
        <v>77</v>
      </c>
      <c r="AY268" s="26" t="s">
        <v>123</v>
      </c>
      <c r="BE268" s="112">
        <f t="shared" si="74"/>
        <v>0</v>
      </c>
      <c r="BF268" s="112">
        <f t="shared" si="75"/>
        <v>0</v>
      </c>
      <c r="BG268" s="112">
        <f t="shared" si="76"/>
        <v>0</v>
      </c>
      <c r="BH268" s="112">
        <f t="shared" si="77"/>
        <v>0</v>
      </c>
      <c r="BI268" s="112">
        <f t="shared" si="78"/>
        <v>0</v>
      </c>
      <c r="BJ268" s="26" t="s">
        <v>75</v>
      </c>
      <c r="BK268" s="112">
        <f t="shared" si="79"/>
        <v>0</v>
      </c>
      <c r="BL268" s="26" t="s">
        <v>190</v>
      </c>
      <c r="BM268" s="111" t="s">
        <v>742</v>
      </c>
    </row>
    <row r="269" spans="1:65" s="27" customFormat="1" ht="33" customHeight="1">
      <c r="A269" s="115"/>
      <c r="B269" s="44"/>
      <c r="C269" s="184" t="s">
        <v>743</v>
      </c>
      <c r="D269" s="184" t="s">
        <v>126</v>
      </c>
      <c r="E269" s="185" t="s">
        <v>744</v>
      </c>
      <c r="F269" s="186" t="s">
        <v>745</v>
      </c>
      <c r="G269" s="187" t="s">
        <v>134</v>
      </c>
      <c r="H269" s="188">
        <v>21</v>
      </c>
      <c r="I269" s="3">
        <v>0</v>
      </c>
      <c r="J269" s="168">
        <f t="shared" si="70"/>
        <v>0</v>
      </c>
      <c r="K269" s="169"/>
      <c r="L269" s="44"/>
      <c r="M269" s="170" t="s">
        <v>1</v>
      </c>
      <c r="N269" s="171" t="s">
        <v>33</v>
      </c>
      <c r="O269" s="115"/>
      <c r="P269" s="172">
        <f t="shared" si="71"/>
        <v>0</v>
      </c>
      <c r="Q269" s="172">
        <v>1.661E-2</v>
      </c>
      <c r="R269" s="172">
        <f t="shared" si="72"/>
        <v>0.34881000000000001</v>
      </c>
      <c r="S269" s="172">
        <v>0</v>
      </c>
      <c r="T269" s="173">
        <f t="shared" si="73"/>
        <v>0</v>
      </c>
      <c r="U269" s="115"/>
      <c r="V269" s="115"/>
      <c r="W269" s="115"/>
      <c r="X269" s="115"/>
      <c r="Y269" s="115"/>
      <c r="AR269" s="111" t="s">
        <v>190</v>
      </c>
      <c r="AT269" s="111" t="s">
        <v>126</v>
      </c>
      <c r="AU269" s="111" t="s">
        <v>77</v>
      </c>
      <c r="AY269" s="26" t="s">
        <v>123</v>
      </c>
      <c r="BE269" s="112">
        <f t="shared" si="74"/>
        <v>0</v>
      </c>
      <c r="BF269" s="112">
        <f t="shared" si="75"/>
        <v>0</v>
      </c>
      <c r="BG269" s="112">
        <f t="shared" si="76"/>
        <v>0</v>
      </c>
      <c r="BH269" s="112">
        <f t="shared" si="77"/>
        <v>0</v>
      </c>
      <c r="BI269" s="112">
        <f t="shared" si="78"/>
        <v>0</v>
      </c>
      <c r="BJ269" s="26" t="s">
        <v>75</v>
      </c>
      <c r="BK269" s="112">
        <f t="shared" si="79"/>
        <v>0</v>
      </c>
      <c r="BL269" s="26" t="s">
        <v>190</v>
      </c>
      <c r="BM269" s="111" t="s">
        <v>746</v>
      </c>
    </row>
    <row r="270" spans="1:65" s="27" customFormat="1" ht="24.2" customHeight="1">
      <c r="A270" s="115"/>
      <c r="B270" s="44"/>
      <c r="C270" s="184" t="s">
        <v>747</v>
      </c>
      <c r="D270" s="184" t="s">
        <v>126</v>
      </c>
      <c r="E270" s="185" t="s">
        <v>748</v>
      </c>
      <c r="F270" s="186" t="s">
        <v>749</v>
      </c>
      <c r="G270" s="187" t="s">
        <v>138</v>
      </c>
      <c r="H270" s="188">
        <v>24.9</v>
      </c>
      <c r="I270" s="3">
        <v>0</v>
      </c>
      <c r="J270" s="168">
        <f t="shared" si="70"/>
        <v>0</v>
      </c>
      <c r="K270" s="169"/>
      <c r="L270" s="44"/>
      <c r="M270" s="170" t="s">
        <v>1</v>
      </c>
      <c r="N270" s="171" t="s">
        <v>33</v>
      </c>
      <c r="O270" s="115"/>
      <c r="P270" s="172">
        <f t="shared" si="71"/>
        <v>0</v>
      </c>
      <c r="Q270" s="172">
        <v>1.0000000000000001E-5</v>
      </c>
      <c r="R270" s="172">
        <f t="shared" si="72"/>
        <v>2.4899999999999998E-4</v>
      </c>
      <c r="S270" s="172">
        <v>0</v>
      </c>
      <c r="T270" s="173">
        <f t="shared" si="73"/>
        <v>0</v>
      </c>
      <c r="U270" s="115"/>
      <c r="V270" s="115"/>
      <c r="W270" s="115"/>
      <c r="X270" s="115"/>
      <c r="Y270" s="115"/>
      <c r="AR270" s="111" t="s">
        <v>190</v>
      </c>
      <c r="AT270" s="111" t="s">
        <v>126</v>
      </c>
      <c r="AU270" s="111" t="s">
        <v>77</v>
      </c>
      <c r="AY270" s="26" t="s">
        <v>123</v>
      </c>
      <c r="BE270" s="112">
        <f t="shared" si="74"/>
        <v>0</v>
      </c>
      <c r="BF270" s="112">
        <f t="shared" si="75"/>
        <v>0</v>
      </c>
      <c r="BG270" s="112">
        <f t="shared" si="76"/>
        <v>0</v>
      </c>
      <c r="BH270" s="112">
        <f t="shared" si="77"/>
        <v>0</v>
      </c>
      <c r="BI270" s="112">
        <f t="shared" si="78"/>
        <v>0</v>
      </c>
      <c r="BJ270" s="26" t="s">
        <v>75</v>
      </c>
      <c r="BK270" s="112">
        <f t="shared" si="79"/>
        <v>0</v>
      </c>
      <c r="BL270" s="26" t="s">
        <v>190</v>
      </c>
      <c r="BM270" s="111" t="s">
        <v>750</v>
      </c>
    </row>
    <row r="271" spans="1:65" s="27" customFormat="1" ht="21.75" customHeight="1">
      <c r="A271" s="115"/>
      <c r="B271" s="44"/>
      <c r="C271" s="184" t="s">
        <v>751</v>
      </c>
      <c r="D271" s="184" t="s">
        <v>126</v>
      </c>
      <c r="E271" s="185" t="s">
        <v>752</v>
      </c>
      <c r="F271" s="186" t="s">
        <v>753</v>
      </c>
      <c r="G271" s="187" t="s">
        <v>138</v>
      </c>
      <c r="H271" s="188">
        <v>3.23</v>
      </c>
      <c r="I271" s="3">
        <v>0</v>
      </c>
      <c r="J271" s="168">
        <f t="shared" si="70"/>
        <v>0</v>
      </c>
      <c r="K271" s="169"/>
      <c r="L271" s="44"/>
      <c r="M271" s="170" t="s">
        <v>1</v>
      </c>
      <c r="N271" s="171" t="s">
        <v>33</v>
      </c>
      <c r="O271" s="115"/>
      <c r="P271" s="172">
        <f t="shared" si="71"/>
        <v>0</v>
      </c>
      <c r="Q271" s="172">
        <v>1.2109999999999999E-2</v>
      </c>
      <c r="R271" s="172">
        <f t="shared" si="72"/>
        <v>3.9115299999999999E-2</v>
      </c>
      <c r="S271" s="172">
        <v>0</v>
      </c>
      <c r="T271" s="173">
        <f t="shared" si="73"/>
        <v>0</v>
      </c>
      <c r="U271" s="115"/>
      <c r="V271" s="115"/>
      <c r="W271" s="115"/>
      <c r="X271" s="115"/>
      <c r="Y271" s="115"/>
      <c r="AR271" s="111" t="s">
        <v>190</v>
      </c>
      <c r="AT271" s="111" t="s">
        <v>126</v>
      </c>
      <c r="AU271" s="111" t="s">
        <v>77</v>
      </c>
      <c r="AY271" s="26" t="s">
        <v>123</v>
      </c>
      <c r="BE271" s="112">
        <f t="shared" si="74"/>
        <v>0</v>
      </c>
      <c r="BF271" s="112">
        <f t="shared" si="75"/>
        <v>0</v>
      </c>
      <c r="BG271" s="112">
        <f t="shared" si="76"/>
        <v>0</v>
      </c>
      <c r="BH271" s="112">
        <f t="shared" si="77"/>
        <v>0</v>
      </c>
      <c r="BI271" s="112">
        <f t="shared" si="78"/>
        <v>0</v>
      </c>
      <c r="BJ271" s="26" t="s">
        <v>75</v>
      </c>
      <c r="BK271" s="112">
        <f t="shared" si="79"/>
        <v>0</v>
      </c>
      <c r="BL271" s="26" t="s">
        <v>190</v>
      </c>
      <c r="BM271" s="111" t="s">
        <v>754</v>
      </c>
    </row>
    <row r="272" spans="1:65" s="27" customFormat="1" ht="24.2" customHeight="1">
      <c r="A272" s="115"/>
      <c r="B272" s="44"/>
      <c r="C272" s="184" t="s">
        <v>755</v>
      </c>
      <c r="D272" s="184" t="s">
        <v>126</v>
      </c>
      <c r="E272" s="185" t="s">
        <v>756</v>
      </c>
      <c r="F272" s="186" t="s">
        <v>757</v>
      </c>
      <c r="G272" s="187" t="s">
        <v>129</v>
      </c>
      <c r="H272" s="188">
        <v>5</v>
      </c>
      <c r="I272" s="3">
        <v>0</v>
      </c>
      <c r="J272" s="168">
        <f t="shared" si="70"/>
        <v>0</v>
      </c>
      <c r="K272" s="169"/>
      <c r="L272" s="44"/>
      <c r="M272" s="170" t="s">
        <v>1</v>
      </c>
      <c r="N272" s="171" t="s">
        <v>33</v>
      </c>
      <c r="O272" s="115"/>
      <c r="P272" s="172">
        <f t="shared" si="71"/>
        <v>0</v>
      </c>
      <c r="Q272" s="172">
        <v>1.583E-2</v>
      </c>
      <c r="R272" s="172">
        <f t="shared" si="72"/>
        <v>7.9149999999999998E-2</v>
      </c>
      <c r="S272" s="172">
        <v>0</v>
      </c>
      <c r="T272" s="173">
        <f t="shared" si="73"/>
        <v>0</v>
      </c>
      <c r="U272" s="115"/>
      <c r="V272" s="115"/>
      <c r="W272" s="115"/>
      <c r="X272" s="115"/>
      <c r="Y272" s="115"/>
      <c r="AR272" s="111" t="s">
        <v>190</v>
      </c>
      <c r="AT272" s="111" t="s">
        <v>126</v>
      </c>
      <c r="AU272" s="111" t="s">
        <v>77</v>
      </c>
      <c r="AY272" s="26" t="s">
        <v>123</v>
      </c>
      <c r="BE272" s="112">
        <f t="shared" si="74"/>
        <v>0</v>
      </c>
      <c r="BF272" s="112">
        <f t="shared" si="75"/>
        <v>0</v>
      </c>
      <c r="BG272" s="112">
        <f t="shared" si="76"/>
        <v>0</v>
      </c>
      <c r="BH272" s="112">
        <f t="shared" si="77"/>
        <v>0</v>
      </c>
      <c r="BI272" s="112">
        <f t="shared" si="78"/>
        <v>0</v>
      </c>
      <c r="BJ272" s="26" t="s">
        <v>75</v>
      </c>
      <c r="BK272" s="112">
        <f t="shared" si="79"/>
        <v>0</v>
      </c>
      <c r="BL272" s="26" t="s">
        <v>190</v>
      </c>
      <c r="BM272" s="111" t="s">
        <v>758</v>
      </c>
    </row>
    <row r="273" spans="1:65" s="27" customFormat="1" ht="33" customHeight="1">
      <c r="A273" s="115"/>
      <c r="B273" s="44"/>
      <c r="C273" s="184" t="s">
        <v>759</v>
      </c>
      <c r="D273" s="184" t="s">
        <v>126</v>
      </c>
      <c r="E273" s="185" t="s">
        <v>760</v>
      </c>
      <c r="F273" s="186" t="s">
        <v>761</v>
      </c>
      <c r="G273" s="187" t="s">
        <v>134</v>
      </c>
      <c r="H273" s="188">
        <v>109.04</v>
      </c>
      <c r="I273" s="3">
        <v>0</v>
      </c>
      <c r="J273" s="168">
        <f t="shared" si="70"/>
        <v>0</v>
      </c>
      <c r="K273" s="169"/>
      <c r="L273" s="44"/>
      <c r="M273" s="170" t="s">
        <v>1</v>
      </c>
      <c r="N273" s="171" t="s">
        <v>33</v>
      </c>
      <c r="O273" s="115"/>
      <c r="P273" s="172">
        <f t="shared" si="71"/>
        <v>0</v>
      </c>
      <c r="Q273" s="172">
        <v>7.0499999999999998E-3</v>
      </c>
      <c r="R273" s="172">
        <f t="shared" si="72"/>
        <v>0.76873200000000008</v>
      </c>
      <c r="S273" s="172">
        <v>0</v>
      </c>
      <c r="T273" s="173">
        <f t="shared" si="73"/>
        <v>0</v>
      </c>
      <c r="U273" s="115"/>
      <c r="V273" s="115"/>
      <c r="W273" s="115"/>
      <c r="X273" s="115"/>
      <c r="Y273" s="115"/>
      <c r="AR273" s="111" t="s">
        <v>190</v>
      </c>
      <c r="AT273" s="111" t="s">
        <v>126</v>
      </c>
      <c r="AU273" s="111" t="s">
        <v>77</v>
      </c>
      <c r="AY273" s="26" t="s">
        <v>123</v>
      </c>
      <c r="BE273" s="112">
        <f t="shared" si="74"/>
        <v>0</v>
      </c>
      <c r="BF273" s="112">
        <f t="shared" si="75"/>
        <v>0</v>
      </c>
      <c r="BG273" s="112">
        <f t="shared" si="76"/>
        <v>0</v>
      </c>
      <c r="BH273" s="112">
        <f t="shared" si="77"/>
        <v>0</v>
      </c>
      <c r="BI273" s="112">
        <f t="shared" si="78"/>
        <v>0</v>
      </c>
      <c r="BJ273" s="26" t="s">
        <v>75</v>
      </c>
      <c r="BK273" s="112">
        <f t="shared" si="79"/>
        <v>0</v>
      </c>
      <c r="BL273" s="26" t="s">
        <v>190</v>
      </c>
      <c r="BM273" s="111" t="s">
        <v>762</v>
      </c>
    </row>
    <row r="274" spans="1:65" s="27" customFormat="1" ht="21.75" customHeight="1">
      <c r="A274" s="115"/>
      <c r="B274" s="44"/>
      <c r="C274" s="189" t="s">
        <v>763</v>
      </c>
      <c r="D274" s="189" t="s">
        <v>177</v>
      </c>
      <c r="E274" s="190" t="s">
        <v>764</v>
      </c>
      <c r="F274" s="191" t="s">
        <v>765</v>
      </c>
      <c r="G274" s="192" t="s">
        <v>134</v>
      </c>
      <c r="H274" s="193">
        <v>119.94</v>
      </c>
      <c r="I274" s="4">
        <v>0</v>
      </c>
      <c r="J274" s="174">
        <f t="shared" si="70"/>
        <v>0</v>
      </c>
      <c r="K274" s="175"/>
      <c r="L274" s="176"/>
      <c r="M274" s="177" t="s">
        <v>1</v>
      </c>
      <c r="N274" s="178" t="s">
        <v>33</v>
      </c>
      <c r="O274" s="115"/>
      <c r="P274" s="172">
        <f t="shared" si="71"/>
        <v>0</v>
      </c>
      <c r="Q274" s="172">
        <v>0</v>
      </c>
      <c r="R274" s="172">
        <f t="shared" si="72"/>
        <v>0</v>
      </c>
      <c r="S274" s="172">
        <v>0</v>
      </c>
      <c r="T274" s="173">
        <f t="shared" si="73"/>
        <v>0</v>
      </c>
      <c r="U274" s="115"/>
      <c r="V274" s="115"/>
      <c r="W274" s="115"/>
      <c r="X274" s="115"/>
      <c r="Y274" s="115"/>
      <c r="AR274" s="111" t="s">
        <v>266</v>
      </c>
      <c r="AT274" s="111" t="s">
        <v>177</v>
      </c>
      <c r="AU274" s="111" t="s">
        <v>77</v>
      </c>
      <c r="AY274" s="26" t="s">
        <v>123</v>
      </c>
      <c r="BE274" s="112">
        <f t="shared" si="74"/>
        <v>0</v>
      </c>
      <c r="BF274" s="112">
        <f t="shared" si="75"/>
        <v>0</v>
      </c>
      <c r="BG274" s="112">
        <f t="shared" si="76"/>
        <v>0</v>
      </c>
      <c r="BH274" s="112">
        <f t="shared" si="77"/>
        <v>0</v>
      </c>
      <c r="BI274" s="112">
        <f t="shared" si="78"/>
        <v>0</v>
      </c>
      <c r="BJ274" s="26" t="s">
        <v>75</v>
      </c>
      <c r="BK274" s="112">
        <f t="shared" si="79"/>
        <v>0</v>
      </c>
      <c r="BL274" s="26" t="s">
        <v>190</v>
      </c>
      <c r="BM274" s="111" t="s">
        <v>766</v>
      </c>
    </row>
    <row r="275" spans="1:65" s="27" customFormat="1" ht="21.75" customHeight="1">
      <c r="A275" s="115"/>
      <c r="B275" s="44"/>
      <c r="C275" s="184" t="s">
        <v>767</v>
      </c>
      <c r="D275" s="184" t="s">
        <v>126</v>
      </c>
      <c r="E275" s="185" t="s">
        <v>768</v>
      </c>
      <c r="F275" s="186" t="s">
        <v>769</v>
      </c>
      <c r="G275" s="187" t="s">
        <v>249</v>
      </c>
      <c r="H275" s="188">
        <v>1</v>
      </c>
      <c r="I275" s="3">
        <v>0</v>
      </c>
      <c r="J275" s="168">
        <f t="shared" si="70"/>
        <v>0</v>
      </c>
      <c r="K275" s="169"/>
      <c r="L275" s="44"/>
      <c r="M275" s="170" t="s">
        <v>1</v>
      </c>
      <c r="N275" s="171" t="s">
        <v>33</v>
      </c>
      <c r="O275" s="115"/>
      <c r="P275" s="172">
        <f t="shared" si="71"/>
        <v>0</v>
      </c>
      <c r="Q275" s="172">
        <v>0</v>
      </c>
      <c r="R275" s="172">
        <f t="shared" si="72"/>
        <v>0</v>
      </c>
      <c r="S275" s="172">
        <v>0</v>
      </c>
      <c r="T275" s="173">
        <f t="shared" si="73"/>
        <v>0</v>
      </c>
      <c r="U275" s="115"/>
      <c r="V275" s="115"/>
      <c r="W275" s="115"/>
      <c r="X275" s="115"/>
      <c r="Y275" s="115"/>
      <c r="AR275" s="111" t="s">
        <v>190</v>
      </c>
      <c r="AT275" s="111" t="s">
        <v>126</v>
      </c>
      <c r="AU275" s="111" t="s">
        <v>77</v>
      </c>
      <c r="AY275" s="26" t="s">
        <v>123</v>
      </c>
      <c r="BE275" s="112">
        <f t="shared" si="74"/>
        <v>0</v>
      </c>
      <c r="BF275" s="112">
        <f t="shared" si="75"/>
        <v>0</v>
      </c>
      <c r="BG275" s="112">
        <f t="shared" si="76"/>
        <v>0</v>
      </c>
      <c r="BH275" s="112">
        <f t="shared" si="77"/>
        <v>0</v>
      </c>
      <c r="BI275" s="112">
        <f t="shared" si="78"/>
        <v>0</v>
      </c>
      <c r="BJ275" s="26" t="s">
        <v>75</v>
      </c>
      <c r="BK275" s="112">
        <f t="shared" si="79"/>
        <v>0</v>
      </c>
      <c r="BL275" s="26" t="s">
        <v>190</v>
      </c>
      <c r="BM275" s="111" t="s">
        <v>770</v>
      </c>
    </row>
    <row r="276" spans="1:65" s="27" customFormat="1" ht="24.2" customHeight="1">
      <c r="A276" s="115"/>
      <c r="B276" s="44"/>
      <c r="C276" s="184" t="s">
        <v>771</v>
      </c>
      <c r="D276" s="184" t="s">
        <v>126</v>
      </c>
      <c r="E276" s="185" t="s">
        <v>772</v>
      </c>
      <c r="F276" s="186" t="s">
        <v>773</v>
      </c>
      <c r="G276" s="187" t="s">
        <v>258</v>
      </c>
      <c r="H276" s="5">
        <v>0</v>
      </c>
      <c r="I276" s="3">
        <v>0</v>
      </c>
      <c r="J276" s="168">
        <f t="shared" si="70"/>
        <v>0</v>
      </c>
      <c r="K276" s="169"/>
      <c r="L276" s="44"/>
      <c r="M276" s="170" t="s">
        <v>1</v>
      </c>
      <c r="N276" s="171" t="s">
        <v>33</v>
      </c>
      <c r="O276" s="115"/>
      <c r="P276" s="172">
        <f t="shared" si="71"/>
        <v>0</v>
      </c>
      <c r="Q276" s="172">
        <v>0</v>
      </c>
      <c r="R276" s="172">
        <f t="shared" si="72"/>
        <v>0</v>
      </c>
      <c r="S276" s="172">
        <v>0</v>
      </c>
      <c r="T276" s="173">
        <f t="shared" si="73"/>
        <v>0</v>
      </c>
      <c r="U276" s="115"/>
      <c r="V276" s="115"/>
      <c r="W276" s="115"/>
      <c r="X276" s="115"/>
      <c r="Y276" s="115"/>
      <c r="AR276" s="111" t="s">
        <v>190</v>
      </c>
      <c r="AT276" s="111" t="s">
        <v>126</v>
      </c>
      <c r="AU276" s="111" t="s">
        <v>77</v>
      </c>
      <c r="AY276" s="26" t="s">
        <v>123</v>
      </c>
      <c r="BE276" s="112">
        <f t="shared" si="74"/>
        <v>0</v>
      </c>
      <c r="BF276" s="112">
        <f t="shared" si="75"/>
        <v>0</v>
      </c>
      <c r="BG276" s="112">
        <f t="shared" si="76"/>
        <v>0</v>
      </c>
      <c r="BH276" s="112">
        <f t="shared" si="77"/>
        <v>0</v>
      </c>
      <c r="BI276" s="112">
        <f t="shared" si="78"/>
        <v>0</v>
      </c>
      <c r="BJ276" s="26" t="s">
        <v>75</v>
      </c>
      <c r="BK276" s="112">
        <f t="shared" si="79"/>
        <v>0</v>
      </c>
      <c r="BL276" s="26" t="s">
        <v>190</v>
      </c>
      <c r="BM276" s="111" t="s">
        <v>774</v>
      </c>
    </row>
    <row r="277" spans="1:65" s="2" customFormat="1" ht="22.9" customHeight="1">
      <c r="A277" s="158"/>
      <c r="B277" s="159"/>
      <c r="C277" s="158"/>
      <c r="D277" s="160" t="s">
        <v>66</v>
      </c>
      <c r="E277" s="166" t="s">
        <v>370</v>
      </c>
      <c r="F277" s="166" t="s">
        <v>371</v>
      </c>
      <c r="G277" s="158"/>
      <c r="H277" s="158"/>
      <c r="I277" s="158"/>
      <c r="J277" s="167">
        <f>BK277</f>
        <v>0</v>
      </c>
      <c r="K277" s="158"/>
      <c r="L277" s="159"/>
      <c r="M277" s="163"/>
      <c r="N277" s="158"/>
      <c r="O277" s="158"/>
      <c r="P277" s="164">
        <f>SUM(P278:P291)</f>
        <v>0</v>
      </c>
      <c r="Q277" s="158"/>
      <c r="R277" s="164">
        <f>SUM(R278:R291)</f>
        <v>1.8E-3</v>
      </c>
      <c r="S277" s="158"/>
      <c r="T277" s="165">
        <f>SUM(T278:T291)</f>
        <v>1.5613364999999999</v>
      </c>
      <c r="U277" s="158"/>
      <c r="V277" s="158"/>
      <c r="W277" s="158"/>
      <c r="X277" s="158"/>
      <c r="Y277" s="158"/>
      <c r="AR277" s="108" t="s">
        <v>77</v>
      </c>
      <c r="AT277" s="109" t="s">
        <v>66</v>
      </c>
      <c r="AU277" s="109" t="s">
        <v>75</v>
      </c>
      <c r="AY277" s="108" t="s">
        <v>123</v>
      </c>
      <c r="BK277" s="110">
        <f>SUM(BK278:BK291)</f>
        <v>0</v>
      </c>
    </row>
    <row r="278" spans="1:65" s="27" customFormat="1" ht="24.2" customHeight="1">
      <c r="A278" s="115"/>
      <c r="B278" s="44"/>
      <c r="C278" s="184" t="s">
        <v>775</v>
      </c>
      <c r="D278" s="184" t="s">
        <v>126</v>
      </c>
      <c r="E278" s="185" t="s">
        <v>776</v>
      </c>
      <c r="F278" s="186" t="s">
        <v>777</v>
      </c>
      <c r="G278" s="187" t="s">
        <v>134</v>
      </c>
      <c r="H278" s="188">
        <v>43.41</v>
      </c>
      <c r="I278" s="3">
        <v>0</v>
      </c>
      <c r="J278" s="168">
        <f t="shared" ref="J278:J291" si="80">ROUND(I278*H278,2)</f>
        <v>0</v>
      </c>
      <c r="K278" s="169"/>
      <c r="L278" s="44"/>
      <c r="M278" s="170" t="s">
        <v>1</v>
      </c>
      <c r="N278" s="171" t="s">
        <v>33</v>
      </c>
      <c r="O278" s="115"/>
      <c r="P278" s="172">
        <f t="shared" ref="P278:P291" si="81">O278*H278</f>
        <v>0</v>
      </c>
      <c r="Q278" s="172">
        <v>0</v>
      </c>
      <c r="R278" s="172">
        <f t="shared" ref="R278:R291" si="82">Q278*H278</f>
        <v>0</v>
      </c>
      <c r="S278" s="172">
        <v>2.4649999999999998E-2</v>
      </c>
      <c r="T278" s="173">
        <f t="shared" ref="T278:T291" si="83">S278*H278</f>
        <v>1.0700564999999997</v>
      </c>
      <c r="U278" s="115"/>
      <c r="V278" s="115"/>
      <c r="W278" s="115"/>
      <c r="X278" s="115"/>
      <c r="Y278" s="115"/>
      <c r="AR278" s="111" t="s">
        <v>190</v>
      </c>
      <c r="AT278" s="111" t="s">
        <v>126</v>
      </c>
      <c r="AU278" s="111" t="s">
        <v>77</v>
      </c>
      <c r="AY278" s="26" t="s">
        <v>123</v>
      </c>
      <c r="BE278" s="112">
        <f t="shared" ref="BE278:BE291" si="84">IF(N278="základní",J278,0)</f>
        <v>0</v>
      </c>
      <c r="BF278" s="112">
        <f t="shared" ref="BF278:BF291" si="85">IF(N278="snížená",J278,0)</f>
        <v>0</v>
      </c>
      <c r="BG278" s="112">
        <f t="shared" ref="BG278:BG291" si="86">IF(N278="zákl. přenesená",J278,0)</f>
        <v>0</v>
      </c>
      <c r="BH278" s="112">
        <f t="shared" ref="BH278:BH291" si="87">IF(N278="sníž. přenesená",J278,0)</f>
        <v>0</v>
      </c>
      <c r="BI278" s="112">
        <f t="shared" ref="BI278:BI291" si="88">IF(N278="nulová",J278,0)</f>
        <v>0</v>
      </c>
      <c r="BJ278" s="26" t="s">
        <v>75</v>
      </c>
      <c r="BK278" s="112">
        <f t="shared" ref="BK278:BK291" si="89">ROUND(I278*H278,2)</f>
        <v>0</v>
      </c>
      <c r="BL278" s="26" t="s">
        <v>190</v>
      </c>
      <c r="BM278" s="111" t="s">
        <v>778</v>
      </c>
    </row>
    <row r="279" spans="1:65" s="27" customFormat="1" ht="24.2" customHeight="1">
      <c r="A279" s="115"/>
      <c r="B279" s="44"/>
      <c r="C279" s="184" t="s">
        <v>779</v>
      </c>
      <c r="D279" s="184" t="s">
        <v>126</v>
      </c>
      <c r="E279" s="185" t="s">
        <v>780</v>
      </c>
      <c r="F279" s="186" t="s">
        <v>781</v>
      </c>
      <c r="G279" s="187" t="s">
        <v>134</v>
      </c>
      <c r="H279" s="188">
        <v>43.41</v>
      </c>
      <c r="I279" s="3">
        <v>0</v>
      </c>
      <c r="J279" s="168">
        <f t="shared" si="80"/>
        <v>0</v>
      </c>
      <c r="K279" s="169"/>
      <c r="L279" s="44"/>
      <c r="M279" s="170" t="s">
        <v>1</v>
      </c>
      <c r="N279" s="171" t="s">
        <v>33</v>
      </c>
      <c r="O279" s="115"/>
      <c r="P279" s="172">
        <f t="shared" si="81"/>
        <v>0</v>
      </c>
      <c r="Q279" s="172">
        <v>0</v>
      </c>
      <c r="R279" s="172">
        <f t="shared" si="82"/>
        <v>0</v>
      </c>
      <c r="S279" s="172">
        <v>8.0000000000000002E-3</v>
      </c>
      <c r="T279" s="173">
        <f t="shared" si="83"/>
        <v>0.34727999999999998</v>
      </c>
      <c r="U279" s="115"/>
      <c r="V279" s="115"/>
      <c r="W279" s="115"/>
      <c r="X279" s="115"/>
      <c r="Y279" s="115"/>
      <c r="AR279" s="111" t="s">
        <v>190</v>
      </c>
      <c r="AT279" s="111" t="s">
        <v>126</v>
      </c>
      <c r="AU279" s="111" t="s">
        <v>77</v>
      </c>
      <c r="AY279" s="26" t="s">
        <v>123</v>
      </c>
      <c r="BE279" s="112">
        <f t="shared" si="84"/>
        <v>0</v>
      </c>
      <c r="BF279" s="112">
        <f t="shared" si="85"/>
        <v>0</v>
      </c>
      <c r="BG279" s="112">
        <f t="shared" si="86"/>
        <v>0</v>
      </c>
      <c r="BH279" s="112">
        <f t="shared" si="87"/>
        <v>0</v>
      </c>
      <c r="BI279" s="112">
        <f t="shared" si="88"/>
        <v>0</v>
      </c>
      <c r="BJ279" s="26" t="s">
        <v>75</v>
      </c>
      <c r="BK279" s="112">
        <f t="shared" si="89"/>
        <v>0</v>
      </c>
      <c r="BL279" s="26" t="s">
        <v>190</v>
      </c>
      <c r="BM279" s="111" t="s">
        <v>782</v>
      </c>
    </row>
    <row r="280" spans="1:65" s="27" customFormat="1" ht="24.2" customHeight="1">
      <c r="A280" s="115"/>
      <c r="B280" s="44"/>
      <c r="C280" s="184" t="s">
        <v>783</v>
      </c>
      <c r="D280" s="184" t="s">
        <v>126</v>
      </c>
      <c r="E280" s="185" t="s">
        <v>784</v>
      </c>
      <c r="F280" s="186" t="s">
        <v>785</v>
      </c>
      <c r="G280" s="187" t="s">
        <v>129</v>
      </c>
      <c r="H280" s="188">
        <v>2</v>
      </c>
      <c r="I280" s="3">
        <v>0</v>
      </c>
      <c r="J280" s="168">
        <f t="shared" si="80"/>
        <v>0</v>
      </c>
      <c r="K280" s="169"/>
      <c r="L280" s="44"/>
      <c r="M280" s="170" t="s">
        <v>1</v>
      </c>
      <c r="N280" s="171" t="s">
        <v>33</v>
      </c>
      <c r="O280" s="115"/>
      <c r="P280" s="172">
        <f t="shared" si="81"/>
        <v>0</v>
      </c>
      <c r="Q280" s="172">
        <v>0</v>
      </c>
      <c r="R280" s="172">
        <f t="shared" si="82"/>
        <v>0</v>
      </c>
      <c r="S280" s="172">
        <v>0</v>
      </c>
      <c r="T280" s="173">
        <f t="shared" si="83"/>
        <v>0</v>
      </c>
      <c r="U280" s="115"/>
      <c r="V280" s="115"/>
      <c r="W280" s="115"/>
      <c r="X280" s="115"/>
      <c r="Y280" s="115"/>
      <c r="AR280" s="111" t="s">
        <v>190</v>
      </c>
      <c r="AT280" s="111" t="s">
        <v>126</v>
      </c>
      <c r="AU280" s="111" t="s">
        <v>77</v>
      </c>
      <c r="AY280" s="26" t="s">
        <v>123</v>
      </c>
      <c r="BE280" s="112">
        <f t="shared" si="84"/>
        <v>0</v>
      </c>
      <c r="BF280" s="112">
        <f t="shared" si="85"/>
        <v>0</v>
      </c>
      <c r="BG280" s="112">
        <f t="shared" si="86"/>
        <v>0</v>
      </c>
      <c r="BH280" s="112">
        <f t="shared" si="87"/>
        <v>0</v>
      </c>
      <c r="BI280" s="112">
        <f t="shared" si="88"/>
        <v>0</v>
      </c>
      <c r="BJ280" s="26" t="s">
        <v>75</v>
      </c>
      <c r="BK280" s="112">
        <f t="shared" si="89"/>
        <v>0</v>
      </c>
      <c r="BL280" s="26" t="s">
        <v>190</v>
      </c>
      <c r="BM280" s="111" t="s">
        <v>786</v>
      </c>
    </row>
    <row r="281" spans="1:65" s="27" customFormat="1" ht="44.25" customHeight="1">
      <c r="A281" s="115"/>
      <c r="B281" s="44"/>
      <c r="C281" s="189" t="s">
        <v>787</v>
      </c>
      <c r="D281" s="189" t="s">
        <v>177</v>
      </c>
      <c r="E281" s="190" t="s">
        <v>788</v>
      </c>
      <c r="F281" s="191" t="s">
        <v>789</v>
      </c>
      <c r="G281" s="192" t="s">
        <v>129</v>
      </c>
      <c r="H281" s="193">
        <v>1</v>
      </c>
      <c r="I281" s="4">
        <v>0</v>
      </c>
      <c r="J281" s="174">
        <f t="shared" si="80"/>
        <v>0</v>
      </c>
      <c r="K281" s="175"/>
      <c r="L281" s="176"/>
      <c r="M281" s="177" t="s">
        <v>1</v>
      </c>
      <c r="N281" s="178" t="s">
        <v>33</v>
      </c>
      <c r="O281" s="115"/>
      <c r="P281" s="172">
        <f t="shared" si="81"/>
        <v>0</v>
      </c>
      <c r="Q281" s="172">
        <v>0</v>
      </c>
      <c r="R281" s="172">
        <f t="shared" si="82"/>
        <v>0</v>
      </c>
      <c r="S281" s="172">
        <v>0</v>
      </c>
      <c r="T281" s="173">
        <f t="shared" si="83"/>
        <v>0</v>
      </c>
      <c r="U281" s="115"/>
      <c r="V281" s="115"/>
      <c r="W281" s="115"/>
      <c r="X281" s="115"/>
      <c r="Y281" s="115"/>
      <c r="AR281" s="111" t="s">
        <v>266</v>
      </c>
      <c r="AT281" s="111" t="s">
        <v>177</v>
      </c>
      <c r="AU281" s="111" t="s">
        <v>77</v>
      </c>
      <c r="AY281" s="26" t="s">
        <v>123</v>
      </c>
      <c r="BE281" s="112">
        <f t="shared" si="84"/>
        <v>0</v>
      </c>
      <c r="BF281" s="112">
        <f t="shared" si="85"/>
        <v>0</v>
      </c>
      <c r="BG281" s="112">
        <f t="shared" si="86"/>
        <v>0</v>
      </c>
      <c r="BH281" s="112">
        <f t="shared" si="87"/>
        <v>0</v>
      </c>
      <c r="BI281" s="112">
        <f t="shared" si="88"/>
        <v>0</v>
      </c>
      <c r="BJ281" s="26" t="s">
        <v>75</v>
      </c>
      <c r="BK281" s="112">
        <f t="shared" si="89"/>
        <v>0</v>
      </c>
      <c r="BL281" s="26" t="s">
        <v>190</v>
      </c>
      <c r="BM281" s="111" t="s">
        <v>790</v>
      </c>
    </row>
    <row r="282" spans="1:65" s="27" customFormat="1" ht="44.25" customHeight="1">
      <c r="A282" s="115"/>
      <c r="B282" s="44"/>
      <c r="C282" s="189" t="s">
        <v>791</v>
      </c>
      <c r="D282" s="189" t="s">
        <v>177</v>
      </c>
      <c r="E282" s="190" t="s">
        <v>792</v>
      </c>
      <c r="F282" s="191" t="s">
        <v>793</v>
      </c>
      <c r="G282" s="192" t="s">
        <v>129</v>
      </c>
      <c r="H282" s="193">
        <v>1</v>
      </c>
      <c r="I282" s="4">
        <v>0</v>
      </c>
      <c r="J282" s="174">
        <f t="shared" si="80"/>
        <v>0</v>
      </c>
      <c r="K282" s="175"/>
      <c r="L282" s="176"/>
      <c r="M282" s="177" t="s">
        <v>1</v>
      </c>
      <c r="N282" s="178" t="s">
        <v>33</v>
      </c>
      <c r="O282" s="115"/>
      <c r="P282" s="172">
        <f t="shared" si="81"/>
        <v>0</v>
      </c>
      <c r="Q282" s="172">
        <v>0</v>
      </c>
      <c r="R282" s="172">
        <f t="shared" si="82"/>
        <v>0</v>
      </c>
      <c r="S282" s="172">
        <v>0</v>
      </c>
      <c r="T282" s="173">
        <f t="shared" si="83"/>
        <v>0</v>
      </c>
      <c r="U282" s="115"/>
      <c r="V282" s="115"/>
      <c r="W282" s="115"/>
      <c r="X282" s="115"/>
      <c r="Y282" s="115"/>
      <c r="AR282" s="111" t="s">
        <v>266</v>
      </c>
      <c r="AT282" s="111" t="s">
        <v>177</v>
      </c>
      <c r="AU282" s="111" t="s">
        <v>77</v>
      </c>
      <c r="AY282" s="26" t="s">
        <v>123</v>
      </c>
      <c r="BE282" s="112">
        <f t="shared" si="84"/>
        <v>0</v>
      </c>
      <c r="BF282" s="112">
        <f t="shared" si="85"/>
        <v>0</v>
      </c>
      <c r="BG282" s="112">
        <f t="shared" si="86"/>
        <v>0</v>
      </c>
      <c r="BH282" s="112">
        <f t="shared" si="87"/>
        <v>0</v>
      </c>
      <c r="BI282" s="112">
        <f t="shared" si="88"/>
        <v>0</v>
      </c>
      <c r="BJ282" s="26" t="s">
        <v>75</v>
      </c>
      <c r="BK282" s="112">
        <f t="shared" si="89"/>
        <v>0</v>
      </c>
      <c r="BL282" s="26" t="s">
        <v>190</v>
      </c>
      <c r="BM282" s="111" t="s">
        <v>794</v>
      </c>
    </row>
    <row r="283" spans="1:65" s="27" customFormat="1" ht="24.2" customHeight="1">
      <c r="A283" s="115"/>
      <c r="B283" s="44"/>
      <c r="C283" s="184" t="s">
        <v>795</v>
      </c>
      <c r="D283" s="184" t="s">
        <v>126</v>
      </c>
      <c r="E283" s="185" t="s">
        <v>796</v>
      </c>
      <c r="F283" s="186" t="s">
        <v>797</v>
      </c>
      <c r="G283" s="187" t="s">
        <v>129</v>
      </c>
      <c r="H283" s="188">
        <v>2</v>
      </c>
      <c r="I283" s="3">
        <v>0</v>
      </c>
      <c r="J283" s="168">
        <f t="shared" si="80"/>
        <v>0</v>
      </c>
      <c r="K283" s="169"/>
      <c r="L283" s="44"/>
      <c r="M283" s="170" t="s">
        <v>1</v>
      </c>
      <c r="N283" s="171" t="s">
        <v>33</v>
      </c>
      <c r="O283" s="115"/>
      <c r="P283" s="172">
        <f t="shared" si="81"/>
        <v>0</v>
      </c>
      <c r="Q283" s="172">
        <v>0</v>
      </c>
      <c r="R283" s="172">
        <f t="shared" si="82"/>
        <v>0</v>
      </c>
      <c r="S283" s="172">
        <v>0</v>
      </c>
      <c r="T283" s="173">
        <f t="shared" si="83"/>
        <v>0</v>
      </c>
      <c r="U283" s="115"/>
      <c r="V283" s="115"/>
      <c r="W283" s="115"/>
      <c r="X283" s="115"/>
      <c r="Y283" s="115"/>
      <c r="AR283" s="111" t="s">
        <v>190</v>
      </c>
      <c r="AT283" s="111" t="s">
        <v>126</v>
      </c>
      <c r="AU283" s="111" t="s">
        <v>77</v>
      </c>
      <c r="AY283" s="26" t="s">
        <v>123</v>
      </c>
      <c r="BE283" s="112">
        <f t="shared" si="84"/>
        <v>0</v>
      </c>
      <c r="BF283" s="112">
        <f t="shared" si="85"/>
        <v>0</v>
      </c>
      <c r="BG283" s="112">
        <f t="shared" si="86"/>
        <v>0</v>
      </c>
      <c r="BH283" s="112">
        <f t="shared" si="87"/>
        <v>0</v>
      </c>
      <c r="BI283" s="112">
        <f t="shared" si="88"/>
        <v>0</v>
      </c>
      <c r="BJ283" s="26" t="s">
        <v>75</v>
      </c>
      <c r="BK283" s="112">
        <f t="shared" si="89"/>
        <v>0</v>
      </c>
      <c r="BL283" s="26" t="s">
        <v>190</v>
      </c>
      <c r="BM283" s="111" t="s">
        <v>798</v>
      </c>
    </row>
    <row r="284" spans="1:65" s="27" customFormat="1" ht="44.25" customHeight="1">
      <c r="A284" s="115"/>
      <c r="B284" s="44"/>
      <c r="C284" s="189" t="s">
        <v>799</v>
      </c>
      <c r="D284" s="189" t="s">
        <v>177</v>
      </c>
      <c r="E284" s="190" t="s">
        <v>800</v>
      </c>
      <c r="F284" s="191" t="s">
        <v>801</v>
      </c>
      <c r="G284" s="192" t="s">
        <v>129</v>
      </c>
      <c r="H284" s="193">
        <v>2</v>
      </c>
      <c r="I284" s="4">
        <v>0</v>
      </c>
      <c r="J284" s="174">
        <f t="shared" si="80"/>
        <v>0</v>
      </c>
      <c r="K284" s="175"/>
      <c r="L284" s="176"/>
      <c r="M284" s="177" t="s">
        <v>1</v>
      </c>
      <c r="N284" s="178" t="s">
        <v>33</v>
      </c>
      <c r="O284" s="115"/>
      <c r="P284" s="172">
        <f t="shared" si="81"/>
        <v>0</v>
      </c>
      <c r="Q284" s="172">
        <v>0</v>
      </c>
      <c r="R284" s="172">
        <f t="shared" si="82"/>
        <v>0</v>
      </c>
      <c r="S284" s="172">
        <v>0</v>
      </c>
      <c r="T284" s="173">
        <f t="shared" si="83"/>
        <v>0</v>
      </c>
      <c r="U284" s="115"/>
      <c r="V284" s="115"/>
      <c r="W284" s="115"/>
      <c r="X284" s="115"/>
      <c r="Y284" s="115"/>
      <c r="AR284" s="111" t="s">
        <v>266</v>
      </c>
      <c r="AT284" s="111" t="s">
        <v>177</v>
      </c>
      <c r="AU284" s="111" t="s">
        <v>77</v>
      </c>
      <c r="AY284" s="26" t="s">
        <v>123</v>
      </c>
      <c r="BE284" s="112">
        <f t="shared" si="84"/>
        <v>0</v>
      </c>
      <c r="BF284" s="112">
        <f t="shared" si="85"/>
        <v>0</v>
      </c>
      <c r="BG284" s="112">
        <f t="shared" si="86"/>
        <v>0</v>
      </c>
      <c r="BH284" s="112">
        <f t="shared" si="87"/>
        <v>0</v>
      </c>
      <c r="BI284" s="112">
        <f t="shared" si="88"/>
        <v>0</v>
      </c>
      <c r="BJ284" s="26" t="s">
        <v>75</v>
      </c>
      <c r="BK284" s="112">
        <f t="shared" si="89"/>
        <v>0</v>
      </c>
      <c r="BL284" s="26" t="s">
        <v>190</v>
      </c>
      <c r="BM284" s="111" t="s">
        <v>802</v>
      </c>
    </row>
    <row r="285" spans="1:65" s="27" customFormat="1" ht="24.2" customHeight="1">
      <c r="A285" s="115"/>
      <c r="B285" s="44"/>
      <c r="C285" s="184" t="s">
        <v>803</v>
      </c>
      <c r="D285" s="184" t="s">
        <v>126</v>
      </c>
      <c r="E285" s="185" t="s">
        <v>804</v>
      </c>
      <c r="F285" s="186" t="s">
        <v>805</v>
      </c>
      <c r="G285" s="187" t="s">
        <v>129</v>
      </c>
      <c r="H285" s="188">
        <v>4</v>
      </c>
      <c r="I285" s="3">
        <v>0</v>
      </c>
      <c r="J285" s="168">
        <f t="shared" si="80"/>
        <v>0</v>
      </c>
      <c r="K285" s="169"/>
      <c r="L285" s="44"/>
      <c r="M285" s="170" t="s">
        <v>1</v>
      </c>
      <c r="N285" s="171" t="s">
        <v>33</v>
      </c>
      <c r="O285" s="115"/>
      <c r="P285" s="172">
        <f t="shared" si="81"/>
        <v>0</v>
      </c>
      <c r="Q285" s="172">
        <v>4.4999999999999999E-4</v>
      </c>
      <c r="R285" s="172">
        <f t="shared" si="82"/>
        <v>1.8E-3</v>
      </c>
      <c r="S285" s="172">
        <v>0</v>
      </c>
      <c r="T285" s="173">
        <f t="shared" si="83"/>
        <v>0</v>
      </c>
      <c r="U285" s="115"/>
      <c r="V285" s="115"/>
      <c r="W285" s="115"/>
      <c r="X285" s="115"/>
      <c r="Y285" s="115"/>
      <c r="AR285" s="111" t="s">
        <v>190</v>
      </c>
      <c r="AT285" s="111" t="s">
        <v>126</v>
      </c>
      <c r="AU285" s="111" t="s">
        <v>77</v>
      </c>
      <c r="AY285" s="26" t="s">
        <v>123</v>
      </c>
      <c r="BE285" s="112">
        <f t="shared" si="84"/>
        <v>0</v>
      </c>
      <c r="BF285" s="112">
        <f t="shared" si="85"/>
        <v>0</v>
      </c>
      <c r="BG285" s="112">
        <f t="shared" si="86"/>
        <v>0</v>
      </c>
      <c r="BH285" s="112">
        <f t="shared" si="87"/>
        <v>0</v>
      </c>
      <c r="BI285" s="112">
        <f t="shared" si="88"/>
        <v>0</v>
      </c>
      <c r="BJ285" s="26" t="s">
        <v>75</v>
      </c>
      <c r="BK285" s="112">
        <f t="shared" si="89"/>
        <v>0</v>
      </c>
      <c r="BL285" s="26" t="s">
        <v>190</v>
      </c>
      <c r="BM285" s="111" t="s">
        <v>806</v>
      </c>
    </row>
    <row r="286" spans="1:65" s="27" customFormat="1" ht="33" customHeight="1">
      <c r="A286" s="115"/>
      <c r="B286" s="44"/>
      <c r="C286" s="189" t="s">
        <v>807</v>
      </c>
      <c r="D286" s="189" t="s">
        <v>177</v>
      </c>
      <c r="E286" s="190" t="s">
        <v>808</v>
      </c>
      <c r="F286" s="191" t="s">
        <v>809</v>
      </c>
      <c r="G286" s="192" t="s">
        <v>129</v>
      </c>
      <c r="H286" s="193">
        <v>2</v>
      </c>
      <c r="I286" s="4">
        <v>0</v>
      </c>
      <c r="J286" s="174">
        <f t="shared" si="80"/>
        <v>0</v>
      </c>
      <c r="K286" s="175"/>
      <c r="L286" s="176"/>
      <c r="M286" s="177" t="s">
        <v>1</v>
      </c>
      <c r="N286" s="178" t="s">
        <v>33</v>
      </c>
      <c r="O286" s="115"/>
      <c r="P286" s="172">
        <f t="shared" si="81"/>
        <v>0</v>
      </c>
      <c r="Q286" s="172">
        <v>0</v>
      </c>
      <c r="R286" s="172">
        <f t="shared" si="82"/>
        <v>0</v>
      </c>
      <c r="S286" s="172">
        <v>0</v>
      </c>
      <c r="T286" s="173">
        <f t="shared" si="83"/>
        <v>0</v>
      </c>
      <c r="U286" s="115"/>
      <c r="V286" s="115"/>
      <c r="W286" s="115"/>
      <c r="X286" s="115"/>
      <c r="Y286" s="115"/>
      <c r="AR286" s="111" t="s">
        <v>266</v>
      </c>
      <c r="AT286" s="111" t="s">
        <v>177</v>
      </c>
      <c r="AU286" s="111" t="s">
        <v>77</v>
      </c>
      <c r="AY286" s="26" t="s">
        <v>123</v>
      </c>
      <c r="BE286" s="112">
        <f t="shared" si="84"/>
        <v>0</v>
      </c>
      <c r="BF286" s="112">
        <f t="shared" si="85"/>
        <v>0</v>
      </c>
      <c r="BG286" s="112">
        <f t="shared" si="86"/>
        <v>0</v>
      </c>
      <c r="BH286" s="112">
        <f t="shared" si="87"/>
        <v>0</v>
      </c>
      <c r="BI286" s="112">
        <f t="shared" si="88"/>
        <v>0</v>
      </c>
      <c r="BJ286" s="26" t="s">
        <v>75</v>
      </c>
      <c r="BK286" s="112">
        <f t="shared" si="89"/>
        <v>0</v>
      </c>
      <c r="BL286" s="26" t="s">
        <v>190</v>
      </c>
      <c r="BM286" s="111" t="s">
        <v>810</v>
      </c>
    </row>
    <row r="287" spans="1:65" s="27" customFormat="1" ht="33" customHeight="1">
      <c r="A287" s="115"/>
      <c r="B287" s="44"/>
      <c r="C287" s="189" t="s">
        <v>811</v>
      </c>
      <c r="D287" s="189" t="s">
        <v>177</v>
      </c>
      <c r="E287" s="190" t="s">
        <v>812</v>
      </c>
      <c r="F287" s="191" t="s">
        <v>813</v>
      </c>
      <c r="G287" s="192" t="s">
        <v>129</v>
      </c>
      <c r="H287" s="193">
        <v>1</v>
      </c>
      <c r="I287" s="4">
        <v>0</v>
      </c>
      <c r="J287" s="174">
        <f t="shared" si="80"/>
        <v>0</v>
      </c>
      <c r="K287" s="175"/>
      <c r="L287" s="176"/>
      <c r="M287" s="177" t="s">
        <v>1</v>
      </c>
      <c r="N287" s="178" t="s">
        <v>33</v>
      </c>
      <c r="O287" s="115"/>
      <c r="P287" s="172">
        <f t="shared" si="81"/>
        <v>0</v>
      </c>
      <c r="Q287" s="172">
        <v>0</v>
      </c>
      <c r="R287" s="172">
        <f t="shared" si="82"/>
        <v>0</v>
      </c>
      <c r="S287" s="172">
        <v>0</v>
      </c>
      <c r="T287" s="173">
        <f t="shared" si="83"/>
        <v>0</v>
      </c>
      <c r="U287" s="115"/>
      <c r="V287" s="115"/>
      <c r="W287" s="115"/>
      <c r="X287" s="115"/>
      <c r="Y287" s="115"/>
      <c r="AR287" s="111" t="s">
        <v>266</v>
      </c>
      <c r="AT287" s="111" t="s">
        <v>177</v>
      </c>
      <c r="AU287" s="111" t="s">
        <v>77</v>
      </c>
      <c r="AY287" s="26" t="s">
        <v>123</v>
      </c>
      <c r="BE287" s="112">
        <f t="shared" si="84"/>
        <v>0</v>
      </c>
      <c r="BF287" s="112">
        <f t="shared" si="85"/>
        <v>0</v>
      </c>
      <c r="BG287" s="112">
        <f t="shared" si="86"/>
        <v>0</v>
      </c>
      <c r="BH287" s="112">
        <f t="shared" si="87"/>
        <v>0</v>
      </c>
      <c r="BI287" s="112">
        <f t="shared" si="88"/>
        <v>0</v>
      </c>
      <c r="BJ287" s="26" t="s">
        <v>75</v>
      </c>
      <c r="BK287" s="112">
        <f t="shared" si="89"/>
        <v>0</v>
      </c>
      <c r="BL287" s="26" t="s">
        <v>190</v>
      </c>
      <c r="BM287" s="111" t="s">
        <v>814</v>
      </c>
    </row>
    <row r="288" spans="1:65" s="27" customFormat="1" ht="33" customHeight="1">
      <c r="A288" s="115"/>
      <c r="B288" s="44"/>
      <c r="C288" s="189" t="s">
        <v>815</v>
      </c>
      <c r="D288" s="189" t="s">
        <v>177</v>
      </c>
      <c r="E288" s="190" t="s">
        <v>816</v>
      </c>
      <c r="F288" s="191" t="s">
        <v>817</v>
      </c>
      <c r="G288" s="192" t="s">
        <v>129</v>
      </c>
      <c r="H288" s="193">
        <v>1</v>
      </c>
      <c r="I288" s="4">
        <v>0</v>
      </c>
      <c r="J288" s="174">
        <f t="shared" si="80"/>
        <v>0</v>
      </c>
      <c r="K288" s="175"/>
      <c r="L288" s="176"/>
      <c r="M288" s="177" t="s">
        <v>1</v>
      </c>
      <c r="N288" s="178" t="s">
        <v>33</v>
      </c>
      <c r="O288" s="115"/>
      <c r="P288" s="172">
        <f t="shared" si="81"/>
        <v>0</v>
      </c>
      <c r="Q288" s="172">
        <v>0</v>
      </c>
      <c r="R288" s="172">
        <f t="shared" si="82"/>
        <v>0</v>
      </c>
      <c r="S288" s="172">
        <v>0</v>
      </c>
      <c r="T288" s="173">
        <f t="shared" si="83"/>
        <v>0</v>
      </c>
      <c r="U288" s="115"/>
      <c r="V288" s="115"/>
      <c r="W288" s="115"/>
      <c r="X288" s="115"/>
      <c r="Y288" s="115"/>
      <c r="AR288" s="111" t="s">
        <v>266</v>
      </c>
      <c r="AT288" s="111" t="s">
        <v>177</v>
      </c>
      <c r="AU288" s="111" t="s">
        <v>77</v>
      </c>
      <c r="AY288" s="26" t="s">
        <v>123</v>
      </c>
      <c r="BE288" s="112">
        <f t="shared" si="84"/>
        <v>0</v>
      </c>
      <c r="BF288" s="112">
        <f t="shared" si="85"/>
        <v>0</v>
      </c>
      <c r="BG288" s="112">
        <f t="shared" si="86"/>
        <v>0</v>
      </c>
      <c r="BH288" s="112">
        <f t="shared" si="87"/>
        <v>0</v>
      </c>
      <c r="BI288" s="112">
        <f t="shared" si="88"/>
        <v>0</v>
      </c>
      <c r="BJ288" s="26" t="s">
        <v>75</v>
      </c>
      <c r="BK288" s="112">
        <f t="shared" si="89"/>
        <v>0</v>
      </c>
      <c r="BL288" s="26" t="s">
        <v>190</v>
      </c>
      <c r="BM288" s="111" t="s">
        <v>818</v>
      </c>
    </row>
    <row r="289" spans="1:65" s="27" customFormat="1" ht="24.2" customHeight="1">
      <c r="A289" s="115"/>
      <c r="B289" s="44"/>
      <c r="C289" s="184" t="s">
        <v>819</v>
      </c>
      <c r="D289" s="184" t="s">
        <v>126</v>
      </c>
      <c r="E289" s="185" t="s">
        <v>820</v>
      </c>
      <c r="F289" s="186" t="s">
        <v>821</v>
      </c>
      <c r="G289" s="187" t="s">
        <v>129</v>
      </c>
      <c r="H289" s="188">
        <v>6</v>
      </c>
      <c r="I289" s="3">
        <v>0</v>
      </c>
      <c r="J289" s="168">
        <f t="shared" si="80"/>
        <v>0</v>
      </c>
      <c r="K289" s="169"/>
      <c r="L289" s="44"/>
      <c r="M289" s="170" t="s">
        <v>1</v>
      </c>
      <c r="N289" s="171" t="s">
        <v>33</v>
      </c>
      <c r="O289" s="115"/>
      <c r="P289" s="172">
        <f t="shared" si="81"/>
        <v>0</v>
      </c>
      <c r="Q289" s="172">
        <v>0</v>
      </c>
      <c r="R289" s="172">
        <f t="shared" si="82"/>
        <v>0</v>
      </c>
      <c r="S289" s="172">
        <v>2.4E-2</v>
      </c>
      <c r="T289" s="173">
        <f t="shared" si="83"/>
        <v>0.14400000000000002</v>
      </c>
      <c r="U289" s="115"/>
      <c r="V289" s="115"/>
      <c r="W289" s="115"/>
      <c r="X289" s="115"/>
      <c r="Y289" s="115"/>
      <c r="AR289" s="111" t="s">
        <v>190</v>
      </c>
      <c r="AT289" s="111" t="s">
        <v>126</v>
      </c>
      <c r="AU289" s="111" t="s">
        <v>77</v>
      </c>
      <c r="AY289" s="26" t="s">
        <v>123</v>
      </c>
      <c r="BE289" s="112">
        <f t="shared" si="84"/>
        <v>0</v>
      </c>
      <c r="BF289" s="112">
        <f t="shared" si="85"/>
        <v>0</v>
      </c>
      <c r="BG289" s="112">
        <f t="shared" si="86"/>
        <v>0</v>
      </c>
      <c r="BH289" s="112">
        <f t="shared" si="87"/>
        <v>0</v>
      </c>
      <c r="BI289" s="112">
        <f t="shared" si="88"/>
        <v>0</v>
      </c>
      <c r="BJ289" s="26" t="s">
        <v>75</v>
      </c>
      <c r="BK289" s="112">
        <f t="shared" si="89"/>
        <v>0</v>
      </c>
      <c r="BL289" s="26" t="s">
        <v>190</v>
      </c>
      <c r="BM289" s="111" t="s">
        <v>822</v>
      </c>
    </row>
    <row r="290" spans="1:65" s="27" customFormat="1" ht="24.2" customHeight="1">
      <c r="A290" s="115"/>
      <c r="B290" s="44"/>
      <c r="C290" s="184" t="s">
        <v>823</v>
      </c>
      <c r="D290" s="184" t="s">
        <v>126</v>
      </c>
      <c r="E290" s="185" t="s">
        <v>824</v>
      </c>
      <c r="F290" s="186" t="s">
        <v>825</v>
      </c>
      <c r="G290" s="187" t="s">
        <v>249</v>
      </c>
      <c r="H290" s="188">
        <v>0</v>
      </c>
      <c r="I290" s="369">
        <v>0</v>
      </c>
      <c r="J290" s="168">
        <f t="shared" si="80"/>
        <v>0</v>
      </c>
      <c r="K290" s="169"/>
      <c r="L290" s="44"/>
      <c r="M290" s="170" t="s">
        <v>1</v>
      </c>
      <c r="N290" s="171" t="s">
        <v>33</v>
      </c>
      <c r="O290" s="115"/>
      <c r="P290" s="172">
        <f t="shared" si="81"/>
        <v>0</v>
      </c>
      <c r="Q290" s="172">
        <v>0</v>
      </c>
      <c r="R290" s="172">
        <f t="shared" si="82"/>
        <v>0</v>
      </c>
      <c r="S290" s="172">
        <v>0</v>
      </c>
      <c r="T290" s="173">
        <f t="shared" si="83"/>
        <v>0</v>
      </c>
      <c r="U290" s="115"/>
      <c r="V290" s="115"/>
      <c r="W290" s="115"/>
      <c r="X290" s="115"/>
      <c r="Y290" s="115"/>
      <c r="AR290" s="111" t="s">
        <v>190</v>
      </c>
      <c r="AT290" s="111" t="s">
        <v>126</v>
      </c>
      <c r="AU290" s="111" t="s">
        <v>77</v>
      </c>
      <c r="AY290" s="26" t="s">
        <v>123</v>
      </c>
      <c r="BE290" s="112">
        <f t="shared" si="84"/>
        <v>0</v>
      </c>
      <c r="BF290" s="112">
        <f t="shared" si="85"/>
        <v>0</v>
      </c>
      <c r="BG290" s="112">
        <f t="shared" si="86"/>
        <v>0</v>
      </c>
      <c r="BH290" s="112">
        <f t="shared" si="87"/>
        <v>0</v>
      </c>
      <c r="BI290" s="112">
        <f t="shared" si="88"/>
        <v>0</v>
      </c>
      <c r="BJ290" s="26" t="s">
        <v>75</v>
      </c>
      <c r="BK290" s="112">
        <f t="shared" si="89"/>
        <v>0</v>
      </c>
      <c r="BL290" s="26" t="s">
        <v>190</v>
      </c>
      <c r="BM290" s="111" t="s">
        <v>826</v>
      </c>
    </row>
    <row r="291" spans="1:65" s="27" customFormat="1" ht="24.2" customHeight="1">
      <c r="A291" s="115"/>
      <c r="B291" s="44"/>
      <c r="C291" s="184" t="s">
        <v>827</v>
      </c>
      <c r="D291" s="184" t="s">
        <v>126</v>
      </c>
      <c r="E291" s="185" t="s">
        <v>377</v>
      </c>
      <c r="F291" s="186" t="s">
        <v>378</v>
      </c>
      <c r="G291" s="187" t="s">
        <v>258</v>
      </c>
      <c r="H291" s="5">
        <v>0</v>
      </c>
      <c r="I291" s="3">
        <v>0</v>
      </c>
      <c r="J291" s="168">
        <f t="shared" si="80"/>
        <v>0</v>
      </c>
      <c r="K291" s="169"/>
      <c r="L291" s="44"/>
      <c r="M291" s="170" t="s">
        <v>1</v>
      </c>
      <c r="N291" s="171" t="s">
        <v>33</v>
      </c>
      <c r="O291" s="115"/>
      <c r="P291" s="172">
        <f t="shared" si="81"/>
        <v>0</v>
      </c>
      <c r="Q291" s="172">
        <v>0</v>
      </c>
      <c r="R291" s="172">
        <f t="shared" si="82"/>
        <v>0</v>
      </c>
      <c r="S291" s="172">
        <v>0</v>
      </c>
      <c r="T291" s="173">
        <f t="shared" si="83"/>
        <v>0</v>
      </c>
      <c r="U291" s="115"/>
      <c r="V291" s="115"/>
      <c r="W291" s="115"/>
      <c r="X291" s="115"/>
      <c r="Y291" s="115"/>
      <c r="AR291" s="111" t="s">
        <v>190</v>
      </c>
      <c r="AT291" s="111" t="s">
        <v>126</v>
      </c>
      <c r="AU291" s="111" t="s">
        <v>77</v>
      </c>
      <c r="AY291" s="26" t="s">
        <v>123</v>
      </c>
      <c r="BE291" s="112">
        <f t="shared" si="84"/>
        <v>0</v>
      </c>
      <c r="BF291" s="112">
        <f t="shared" si="85"/>
        <v>0</v>
      </c>
      <c r="BG291" s="112">
        <f t="shared" si="86"/>
        <v>0</v>
      </c>
      <c r="BH291" s="112">
        <f t="shared" si="87"/>
        <v>0</v>
      </c>
      <c r="BI291" s="112">
        <f t="shared" si="88"/>
        <v>0</v>
      </c>
      <c r="BJ291" s="26" t="s">
        <v>75</v>
      </c>
      <c r="BK291" s="112">
        <f t="shared" si="89"/>
        <v>0</v>
      </c>
      <c r="BL291" s="26" t="s">
        <v>190</v>
      </c>
      <c r="BM291" s="111" t="s">
        <v>828</v>
      </c>
    </row>
    <row r="292" spans="1:65" s="2" customFormat="1" ht="22.9" customHeight="1">
      <c r="A292" s="158"/>
      <c r="B292" s="159"/>
      <c r="C292" s="158"/>
      <c r="D292" s="160" t="s">
        <v>66</v>
      </c>
      <c r="E292" s="166" t="s">
        <v>380</v>
      </c>
      <c r="F292" s="166" t="s">
        <v>381</v>
      </c>
      <c r="G292" s="158"/>
      <c r="H292" s="158"/>
      <c r="I292" s="158"/>
      <c r="J292" s="167">
        <f>BK292</f>
        <v>0</v>
      </c>
      <c r="K292" s="158"/>
      <c r="L292" s="159"/>
      <c r="M292" s="163"/>
      <c r="N292" s="158"/>
      <c r="O292" s="158"/>
      <c r="P292" s="164">
        <f>SUM(P293:P294)</f>
        <v>0</v>
      </c>
      <c r="Q292" s="158"/>
      <c r="R292" s="164">
        <f>SUM(R293:R294)</f>
        <v>0</v>
      </c>
      <c r="S292" s="158"/>
      <c r="T292" s="165">
        <f>SUM(T293:T294)</f>
        <v>0</v>
      </c>
      <c r="U292" s="158"/>
      <c r="V292" s="158"/>
      <c r="W292" s="158"/>
      <c r="X292" s="158"/>
      <c r="Y292" s="158"/>
      <c r="AR292" s="108" t="s">
        <v>77</v>
      </c>
      <c r="AT292" s="109" t="s">
        <v>66</v>
      </c>
      <c r="AU292" s="109" t="s">
        <v>75</v>
      </c>
      <c r="AY292" s="108" t="s">
        <v>123</v>
      </c>
      <c r="BK292" s="110">
        <f>SUM(BK293:BK294)</f>
        <v>0</v>
      </c>
    </row>
    <row r="293" spans="1:65" s="27" customFormat="1" ht="66.75" customHeight="1">
      <c r="A293" s="115"/>
      <c r="B293" s="44"/>
      <c r="C293" s="184" t="s">
        <v>829</v>
      </c>
      <c r="D293" s="184" t="s">
        <v>126</v>
      </c>
      <c r="E293" s="185" t="s">
        <v>383</v>
      </c>
      <c r="F293" s="186" t="s">
        <v>830</v>
      </c>
      <c r="G293" s="187" t="s">
        <v>831</v>
      </c>
      <c r="H293" s="188">
        <v>270</v>
      </c>
      <c r="I293" s="3">
        <v>0</v>
      </c>
      <c r="J293" s="168">
        <f>ROUND(I293*H293,2)</f>
        <v>0</v>
      </c>
      <c r="K293" s="169"/>
      <c r="L293" s="44"/>
      <c r="M293" s="170" t="s">
        <v>1</v>
      </c>
      <c r="N293" s="171" t="s">
        <v>33</v>
      </c>
      <c r="O293" s="115"/>
      <c r="P293" s="172">
        <f>O293*H293</f>
        <v>0</v>
      </c>
      <c r="Q293" s="172">
        <v>0</v>
      </c>
      <c r="R293" s="172">
        <f>Q293*H293</f>
        <v>0</v>
      </c>
      <c r="S293" s="172">
        <v>0</v>
      </c>
      <c r="T293" s="173">
        <f>S293*H293</f>
        <v>0</v>
      </c>
      <c r="U293" s="115"/>
      <c r="V293" s="115"/>
      <c r="W293" s="115"/>
      <c r="X293" s="115"/>
      <c r="Y293" s="115"/>
      <c r="AR293" s="111" t="s">
        <v>190</v>
      </c>
      <c r="AT293" s="111" t="s">
        <v>126</v>
      </c>
      <c r="AU293" s="111" t="s">
        <v>77</v>
      </c>
      <c r="AY293" s="26" t="s">
        <v>123</v>
      </c>
      <c r="BE293" s="112">
        <f>IF(N293="základní",J293,0)</f>
        <v>0</v>
      </c>
      <c r="BF293" s="112">
        <f>IF(N293="snížená",J293,0)</f>
        <v>0</v>
      </c>
      <c r="BG293" s="112">
        <f>IF(N293="zákl. přenesená",J293,0)</f>
        <v>0</v>
      </c>
      <c r="BH293" s="112">
        <f>IF(N293="sníž. přenesená",J293,0)</f>
        <v>0</v>
      </c>
      <c r="BI293" s="112">
        <f>IF(N293="nulová",J293,0)</f>
        <v>0</v>
      </c>
      <c r="BJ293" s="26" t="s">
        <v>75</v>
      </c>
      <c r="BK293" s="112">
        <f>ROUND(I293*H293,2)</f>
        <v>0</v>
      </c>
      <c r="BL293" s="26" t="s">
        <v>190</v>
      </c>
      <c r="BM293" s="111" t="s">
        <v>832</v>
      </c>
    </row>
    <row r="294" spans="1:65" s="27" customFormat="1" ht="16.5" customHeight="1">
      <c r="A294" s="115"/>
      <c r="B294" s="44"/>
      <c r="C294" s="184" t="s">
        <v>833</v>
      </c>
      <c r="D294" s="184" t="s">
        <v>126</v>
      </c>
      <c r="E294" s="185" t="s">
        <v>834</v>
      </c>
      <c r="F294" s="186" t="s">
        <v>835</v>
      </c>
      <c r="G294" s="187" t="s">
        <v>258</v>
      </c>
      <c r="H294" s="5">
        <v>0</v>
      </c>
      <c r="I294" s="3">
        <v>0</v>
      </c>
      <c r="J294" s="168">
        <f>ROUND(I294*H294,2)</f>
        <v>0</v>
      </c>
      <c r="K294" s="169"/>
      <c r="L294" s="44"/>
      <c r="M294" s="170" t="s">
        <v>1</v>
      </c>
      <c r="N294" s="171" t="s">
        <v>33</v>
      </c>
      <c r="O294" s="115"/>
      <c r="P294" s="172">
        <f>O294*H294</f>
        <v>0</v>
      </c>
      <c r="Q294" s="172">
        <v>0</v>
      </c>
      <c r="R294" s="172">
        <f>Q294*H294</f>
        <v>0</v>
      </c>
      <c r="S294" s="172">
        <v>0</v>
      </c>
      <c r="T294" s="173">
        <f>S294*H294</f>
        <v>0</v>
      </c>
      <c r="U294" s="115"/>
      <c r="V294" s="115"/>
      <c r="W294" s="115"/>
      <c r="X294" s="115"/>
      <c r="Y294" s="115"/>
      <c r="AR294" s="111" t="s">
        <v>190</v>
      </c>
      <c r="AT294" s="111" t="s">
        <v>126</v>
      </c>
      <c r="AU294" s="111" t="s">
        <v>77</v>
      </c>
      <c r="AY294" s="26" t="s">
        <v>123</v>
      </c>
      <c r="BE294" s="112">
        <f>IF(N294="základní",J294,0)</f>
        <v>0</v>
      </c>
      <c r="BF294" s="112">
        <f>IF(N294="snížená",J294,0)</f>
        <v>0</v>
      </c>
      <c r="BG294" s="112">
        <f>IF(N294="zákl. přenesená",J294,0)</f>
        <v>0</v>
      </c>
      <c r="BH294" s="112">
        <f>IF(N294="sníž. přenesená",J294,0)</f>
        <v>0</v>
      </c>
      <c r="BI294" s="112">
        <f>IF(N294="nulová",J294,0)</f>
        <v>0</v>
      </c>
      <c r="BJ294" s="26" t="s">
        <v>75</v>
      </c>
      <c r="BK294" s="112">
        <f>ROUND(I294*H294,2)</f>
        <v>0</v>
      </c>
      <c r="BL294" s="26" t="s">
        <v>190</v>
      </c>
      <c r="BM294" s="111" t="s">
        <v>836</v>
      </c>
    </row>
    <row r="295" spans="1:65" s="2" customFormat="1" ht="22.9" customHeight="1">
      <c r="A295" s="158"/>
      <c r="B295" s="159"/>
      <c r="C295" s="158"/>
      <c r="D295" s="160" t="s">
        <v>66</v>
      </c>
      <c r="E295" s="166" t="s">
        <v>398</v>
      </c>
      <c r="F295" s="166" t="s">
        <v>399</v>
      </c>
      <c r="G295" s="158"/>
      <c r="H295" s="158"/>
      <c r="I295" s="158"/>
      <c r="J295" s="167">
        <f>BK295</f>
        <v>0</v>
      </c>
      <c r="K295" s="158"/>
      <c r="L295" s="159"/>
      <c r="M295" s="163"/>
      <c r="N295" s="158"/>
      <c r="O295" s="158"/>
      <c r="P295" s="164">
        <f>SUM(P296:P315)</f>
        <v>0</v>
      </c>
      <c r="Q295" s="158"/>
      <c r="R295" s="164">
        <f>SUM(R296:R315)</f>
        <v>1.5014282800000001</v>
      </c>
      <c r="S295" s="158"/>
      <c r="T295" s="165">
        <f>SUM(T296:T315)</f>
        <v>0.30671999999999999</v>
      </c>
      <c r="U295" s="158"/>
      <c r="V295" s="158"/>
      <c r="W295" s="158"/>
      <c r="X295" s="158"/>
      <c r="Y295" s="158"/>
      <c r="AR295" s="108" t="s">
        <v>77</v>
      </c>
      <c r="AT295" s="109" t="s">
        <v>66</v>
      </c>
      <c r="AU295" s="109" t="s">
        <v>75</v>
      </c>
      <c r="AY295" s="108" t="s">
        <v>123</v>
      </c>
      <c r="BK295" s="110">
        <f>SUM(BK296:BK315)</f>
        <v>0</v>
      </c>
    </row>
    <row r="296" spans="1:65" s="27" customFormat="1" ht="24.2" customHeight="1">
      <c r="A296" s="115"/>
      <c r="B296" s="44"/>
      <c r="C296" s="184" t="s">
        <v>837</v>
      </c>
      <c r="D296" s="184" t="s">
        <v>126</v>
      </c>
      <c r="E296" s="185" t="s">
        <v>838</v>
      </c>
      <c r="F296" s="186" t="s">
        <v>839</v>
      </c>
      <c r="G296" s="187" t="s">
        <v>134</v>
      </c>
      <c r="H296" s="188">
        <v>115.91500000000001</v>
      </c>
      <c r="I296" s="3">
        <v>0</v>
      </c>
      <c r="J296" s="168">
        <f t="shared" ref="J296:J315" si="90">ROUND(I296*H296,2)</f>
        <v>0</v>
      </c>
      <c r="K296" s="169"/>
      <c r="L296" s="44"/>
      <c r="M296" s="170" t="s">
        <v>1</v>
      </c>
      <c r="N296" s="171" t="s">
        <v>33</v>
      </c>
      <c r="O296" s="115"/>
      <c r="P296" s="172">
        <f t="shared" ref="P296:P315" si="91">O296*H296</f>
        <v>0</v>
      </c>
      <c r="Q296" s="172">
        <v>0</v>
      </c>
      <c r="R296" s="172">
        <f t="shared" ref="R296:R315" si="92">Q296*H296</f>
        <v>0</v>
      </c>
      <c r="S296" s="172">
        <v>0</v>
      </c>
      <c r="T296" s="173">
        <f t="shared" ref="T296:T315" si="93">S296*H296</f>
        <v>0</v>
      </c>
      <c r="U296" s="115"/>
      <c r="V296" s="115"/>
      <c r="W296" s="115"/>
      <c r="X296" s="115"/>
      <c r="Y296" s="115"/>
      <c r="AR296" s="111" t="s">
        <v>190</v>
      </c>
      <c r="AT296" s="111" t="s">
        <v>126</v>
      </c>
      <c r="AU296" s="111" t="s">
        <v>77</v>
      </c>
      <c r="AY296" s="26" t="s">
        <v>123</v>
      </c>
      <c r="BE296" s="112">
        <f t="shared" ref="BE296:BE315" si="94">IF(N296="základní",J296,0)</f>
        <v>0</v>
      </c>
      <c r="BF296" s="112">
        <f t="shared" ref="BF296:BF315" si="95">IF(N296="snížená",J296,0)</f>
        <v>0</v>
      </c>
      <c r="BG296" s="112">
        <f t="shared" ref="BG296:BG315" si="96">IF(N296="zákl. přenesená",J296,0)</f>
        <v>0</v>
      </c>
      <c r="BH296" s="112">
        <f t="shared" ref="BH296:BH315" si="97">IF(N296="sníž. přenesená",J296,0)</f>
        <v>0</v>
      </c>
      <c r="BI296" s="112">
        <f t="shared" ref="BI296:BI315" si="98">IF(N296="nulová",J296,0)</f>
        <v>0</v>
      </c>
      <c r="BJ296" s="26" t="s">
        <v>75</v>
      </c>
      <c r="BK296" s="112">
        <f t="shared" ref="BK296:BK315" si="99">ROUND(I296*H296,2)</f>
        <v>0</v>
      </c>
      <c r="BL296" s="26" t="s">
        <v>190</v>
      </c>
      <c r="BM296" s="111" t="s">
        <v>840</v>
      </c>
    </row>
    <row r="297" spans="1:65" s="27" customFormat="1" ht="16.5" customHeight="1">
      <c r="A297" s="115"/>
      <c r="B297" s="44"/>
      <c r="C297" s="184" t="s">
        <v>841</v>
      </c>
      <c r="D297" s="184" t="s">
        <v>126</v>
      </c>
      <c r="E297" s="185" t="s">
        <v>842</v>
      </c>
      <c r="F297" s="186" t="s">
        <v>843</v>
      </c>
      <c r="G297" s="187" t="s">
        <v>134</v>
      </c>
      <c r="H297" s="188">
        <v>6.45</v>
      </c>
      <c r="I297" s="3">
        <v>0</v>
      </c>
      <c r="J297" s="168">
        <f t="shared" si="90"/>
        <v>0</v>
      </c>
      <c r="K297" s="169"/>
      <c r="L297" s="44"/>
      <c r="M297" s="170" t="s">
        <v>1</v>
      </c>
      <c r="N297" s="171" t="s">
        <v>33</v>
      </c>
      <c r="O297" s="115"/>
      <c r="P297" s="172">
        <f t="shared" si="91"/>
        <v>0</v>
      </c>
      <c r="Q297" s="172">
        <v>0</v>
      </c>
      <c r="R297" s="172">
        <f t="shared" si="92"/>
        <v>0</v>
      </c>
      <c r="S297" s="172">
        <v>0</v>
      </c>
      <c r="T297" s="173">
        <f t="shared" si="93"/>
        <v>0</v>
      </c>
      <c r="U297" s="115"/>
      <c r="V297" s="115"/>
      <c r="W297" s="115"/>
      <c r="X297" s="115"/>
      <c r="Y297" s="115"/>
      <c r="AR297" s="111" t="s">
        <v>190</v>
      </c>
      <c r="AT297" s="111" t="s">
        <v>126</v>
      </c>
      <c r="AU297" s="111" t="s">
        <v>77</v>
      </c>
      <c r="AY297" s="26" t="s">
        <v>123</v>
      </c>
      <c r="BE297" s="112">
        <f t="shared" si="94"/>
        <v>0</v>
      </c>
      <c r="BF297" s="112">
        <f t="shared" si="95"/>
        <v>0</v>
      </c>
      <c r="BG297" s="112">
        <f t="shared" si="96"/>
        <v>0</v>
      </c>
      <c r="BH297" s="112">
        <f t="shared" si="97"/>
        <v>0</v>
      </c>
      <c r="BI297" s="112">
        <f t="shared" si="98"/>
        <v>0</v>
      </c>
      <c r="BJ297" s="26" t="s">
        <v>75</v>
      </c>
      <c r="BK297" s="112">
        <f t="shared" si="99"/>
        <v>0</v>
      </c>
      <c r="BL297" s="26" t="s">
        <v>190</v>
      </c>
      <c r="BM297" s="111" t="s">
        <v>844</v>
      </c>
    </row>
    <row r="298" spans="1:65" s="27" customFormat="1" ht="16.5" customHeight="1">
      <c r="A298" s="115"/>
      <c r="B298" s="44"/>
      <c r="C298" s="184" t="s">
        <v>845</v>
      </c>
      <c r="D298" s="184" t="s">
        <v>126</v>
      </c>
      <c r="E298" s="185" t="s">
        <v>846</v>
      </c>
      <c r="F298" s="186" t="s">
        <v>847</v>
      </c>
      <c r="G298" s="187" t="s">
        <v>134</v>
      </c>
      <c r="H298" s="188">
        <v>115.91500000000001</v>
      </c>
      <c r="I298" s="3">
        <v>0</v>
      </c>
      <c r="J298" s="168">
        <f t="shared" si="90"/>
        <v>0</v>
      </c>
      <c r="K298" s="169"/>
      <c r="L298" s="44"/>
      <c r="M298" s="170" t="s">
        <v>1</v>
      </c>
      <c r="N298" s="171" t="s">
        <v>33</v>
      </c>
      <c r="O298" s="115"/>
      <c r="P298" s="172">
        <f t="shared" si="91"/>
        <v>0</v>
      </c>
      <c r="Q298" s="172">
        <v>0</v>
      </c>
      <c r="R298" s="172">
        <f t="shared" si="92"/>
        <v>0</v>
      </c>
      <c r="S298" s="172">
        <v>0</v>
      </c>
      <c r="T298" s="173">
        <f t="shared" si="93"/>
        <v>0</v>
      </c>
      <c r="U298" s="115"/>
      <c r="V298" s="115"/>
      <c r="W298" s="115"/>
      <c r="X298" s="115"/>
      <c r="Y298" s="115"/>
      <c r="AR298" s="111" t="s">
        <v>190</v>
      </c>
      <c r="AT298" s="111" t="s">
        <v>126</v>
      </c>
      <c r="AU298" s="111" t="s">
        <v>77</v>
      </c>
      <c r="AY298" s="26" t="s">
        <v>123</v>
      </c>
      <c r="BE298" s="112">
        <f t="shared" si="94"/>
        <v>0</v>
      </c>
      <c r="BF298" s="112">
        <f t="shared" si="95"/>
        <v>0</v>
      </c>
      <c r="BG298" s="112">
        <f t="shared" si="96"/>
        <v>0</v>
      </c>
      <c r="BH298" s="112">
        <f t="shared" si="97"/>
        <v>0</v>
      </c>
      <c r="BI298" s="112">
        <f t="shared" si="98"/>
        <v>0</v>
      </c>
      <c r="BJ298" s="26" t="s">
        <v>75</v>
      </c>
      <c r="BK298" s="112">
        <f t="shared" si="99"/>
        <v>0</v>
      </c>
      <c r="BL298" s="26" t="s">
        <v>190</v>
      </c>
      <c r="BM298" s="111" t="s">
        <v>848</v>
      </c>
    </row>
    <row r="299" spans="1:65" s="27" customFormat="1" ht="24.2" customHeight="1">
      <c r="A299" s="115"/>
      <c r="B299" s="44"/>
      <c r="C299" s="184" t="s">
        <v>849</v>
      </c>
      <c r="D299" s="184" t="s">
        <v>126</v>
      </c>
      <c r="E299" s="185" t="s">
        <v>850</v>
      </c>
      <c r="F299" s="186" t="s">
        <v>851</v>
      </c>
      <c r="G299" s="187" t="s">
        <v>134</v>
      </c>
      <c r="H299" s="188">
        <v>109.04</v>
      </c>
      <c r="I299" s="3">
        <v>0</v>
      </c>
      <c r="J299" s="168">
        <f t="shared" si="90"/>
        <v>0</v>
      </c>
      <c r="K299" s="169"/>
      <c r="L299" s="44"/>
      <c r="M299" s="170" t="s">
        <v>1</v>
      </c>
      <c r="N299" s="171" t="s">
        <v>33</v>
      </c>
      <c r="O299" s="115"/>
      <c r="P299" s="172">
        <f t="shared" si="91"/>
        <v>0</v>
      </c>
      <c r="Q299" s="172">
        <v>2.0000000000000001E-4</v>
      </c>
      <c r="R299" s="172">
        <f t="shared" si="92"/>
        <v>2.1808000000000001E-2</v>
      </c>
      <c r="S299" s="172">
        <v>0</v>
      </c>
      <c r="T299" s="173">
        <f t="shared" si="93"/>
        <v>0</v>
      </c>
      <c r="U299" s="115"/>
      <c r="V299" s="115"/>
      <c r="W299" s="115"/>
      <c r="X299" s="115"/>
      <c r="Y299" s="115"/>
      <c r="AR299" s="111" t="s">
        <v>190</v>
      </c>
      <c r="AT299" s="111" t="s">
        <v>126</v>
      </c>
      <c r="AU299" s="111" t="s">
        <v>77</v>
      </c>
      <c r="AY299" s="26" t="s">
        <v>123</v>
      </c>
      <c r="BE299" s="112">
        <f t="shared" si="94"/>
        <v>0</v>
      </c>
      <c r="BF299" s="112">
        <f t="shared" si="95"/>
        <v>0</v>
      </c>
      <c r="BG299" s="112">
        <f t="shared" si="96"/>
        <v>0</v>
      </c>
      <c r="BH299" s="112">
        <f t="shared" si="97"/>
        <v>0</v>
      </c>
      <c r="BI299" s="112">
        <f t="shared" si="98"/>
        <v>0</v>
      </c>
      <c r="BJ299" s="26" t="s">
        <v>75</v>
      </c>
      <c r="BK299" s="112">
        <f t="shared" si="99"/>
        <v>0</v>
      </c>
      <c r="BL299" s="26" t="s">
        <v>190</v>
      </c>
      <c r="BM299" s="111" t="s">
        <v>852</v>
      </c>
    </row>
    <row r="300" spans="1:65" s="27" customFormat="1" ht="24.2" customHeight="1">
      <c r="A300" s="115"/>
      <c r="B300" s="44"/>
      <c r="C300" s="184" t="s">
        <v>853</v>
      </c>
      <c r="D300" s="184" t="s">
        <v>126</v>
      </c>
      <c r="E300" s="185" t="s">
        <v>854</v>
      </c>
      <c r="F300" s="186" t="s">
        <v>855</v>
      </c>
      <c r="G300" s="187" t="s">
        <v>134</v>
      </c>
      <c r="H300" s="188">
        <v>6.45</v>
      </c>
      <c r="I300" s="3">
        <v>0</v>
      </c>
      <c r="J300" s="168">
        <f t="shared" si="90"/>
        <v>0</v>
      </c>
      <c r="K300" s="169"/>
      <c r="L300" s="44"/>
      <c r="M300" s="170" t="s">
        <v>1</v>
      </c>
      <c r="N300" s="171" t="s">
        <v>33</v>
      </c>
      <c r="O300" s="115"/>
      <c r="P300" s="172">
        <f t="shared" si="91"/>
        <v>0</v>
      </c>
      <c r="Q300" s="172">
        <v>2.0000000000000001E-4</v>
      </c>
      <c r="R300" s="172">
        <f t="shared" si="92"/>
        <v>1.2900000000000001E-3</v>
      </c>
      <c r="S300" s="172">
        <v>0</v>
      </c>
      <c r="T300" s="173">
        <f t="shared" si="93"/>
        <v>0</v>
      </c>
      <c r="U300" s="115"/>
      <c r="V300" s="115"/>
      <c r="W300" s="115"/>
      <c r="X300" s="115"/>
      <c r="Y300" s="115"/>
      <c r="AR300" s="111" t="s">
        <v>190</v>
      </c>
      <c r="AT300" s="111" t="s">
        <v>126</v>
      </c>
      <c r="AU300" s="111" t="s">
        <v>77</v>
      </c>
      <c r="AY300" s="26" t="s">
        <v>123</v>
      </c>
      <c r="BE300" s="112">
        <f t="shared" si="94"/>
        <v>0</v>
      </c>
      <c r="BF300" s="112">
        <f t="shared" si="95"/>
        <v>0</v>
      </c>
      <c r="BG300" s="112">
        <f t="shared" si="96"/>
        <v>0</v>
      </c>
      <c r="BH300" s="112">
        <f t="shared" si="97"/>
        <v>0</v>
      </c>
      <c r="BI300" s="112">
        <f t="shared" si="98"/>
        <v>0</v>
      </c>
      <c r="BJ300" s="26" t="s">
        <v>75</v>
      </c>
      <c r="BK300" s="112">
        <f t="shared" si="99"/>
        <v>0</v>
      </c>
      <c r="BL300" s="26" t="s">
        <v>190</v>
      </c>
      <c r="BM300" s="111" t="s">
        <v>856</v>
      </c>
    </row>
    <row r="301" spans="1:65" s="27" customFormat="1" ht="33" customHeight="1">
      <c r="A301" s="115"/>
      <c r="B301" s="44"/>
      <c r="C301" s="184" t="s">
        <v>857</v>
      </c>
      <c r="D301" s="184" t="s">
        <v>126</v>
      </c>
      <c r="E301" s="185" t="s">
        <v>858</v>
      </c>
      <c r="F301" s="186" t="s">
        <v>859</v>
      </c>
      <c r="G301" s="187" t="s">
        <v>134</v>
      </c>
      <c r="H301" s="188">
        <v>109.04</v>
      </c>
      <c r="I301" s="3">
        <v>0</v>
      </c>
      <c r="J301" s="168">
        <f t="shared" si="90"/>
        <v>0</v>
      </c>
      <c r="K301" s="169"/>
      <c r="L301" s="44"/>
      <c r="M301" s="170" t="s">
        <v>1</v>
      </c>
      <c r="N301" s="171" t="s">
        <v>33</v>
      </c>
      <c r="O301" s="115"/>
      <c r="P301" s="172">
        <f t="shared" si="91"/>
        <v>0</v>
      </c>
      <c r="Q301" s="172">
        <v>7.5799999999999999E-3</v>
      </c>
      <c r="R301" s="172">
        <f t="shared" si="92"/>
        <v>0.82652320000000001</v>
      </c>
      <c r="S301" s="172">
        <v>0</v>
      </c>
      <c r="T301" s="173">
        <f t="shared" si="93"/>
        <v>0</v>
      </c>
      <c r="U301" s="115"/>
      <c r="V301" s="115"/>
      <c r="W301" s="115"/>
      <c r="X301" s="115"/>
      <c r="Y301" s="115"/>
      <c r="AR301" s="111" t="s">
        <v>190</v>
      </c>
      <c r="AT301" s="111" t="s">
        <v>126</v>
      </c>
      <c r="AU301" s="111" t="s">
        <v>77</v>
      </c>
      <c r="AY301" s="26" t="s">
        <v>123</v>
      </c>
      <c r="BE301" s="112">
        <f t="shared" si="94"/>
        <v>0</v>
      </c>
      <c r="BF301" s="112">
        <f t="shared" si="95"/>
        <v>0</v>
      </c>
      <c r="BG301" s="112">
        <f t="shared" si="96"/>
        <v>0</v>
      </c>
      <c r="BH301" s="112">
        <f t="shared" si="97"/>
        <v>0</v>
      </c>
      <c r="BI301" s="112">
        <f t="shared" si="98"/>
        <v>0</v>
      </c>
      <c r="BJ301" s="26" t="s">
        <v>75</v>
      </c>
      <c r="BK301" s="112">
        <f t="shared" si="99"/>
        <v>0</v>
      </c>
      <c r="BL301" s="26" t="s">
        <v>190</v>
      </c>
      <c r="BM301" s="111" t="s">
        <v>860</v>
      </c>
    </row>
    <row r="302" spans="1:65" s="27" customFormat="1" ht="24.2" customHeight="1">
      <c r="A302" s="115"/>
      <c r="B302" s="44"/>
      <c r="C302" s="184" t="s">
        <v>861</v>
      </c>
      <c r="D302" s="184" t="s">
        <v>126</v>
      </c>
      <c r="E302" s="185" t="s">
        <v>401</v>
      </c>
      <c r="F302" s="186" t="s">
        <v>402</v>
      </c>
      <c r="G302" s="187" t="s">
        <v>134</v>
      </c>
      <c r="H302" s="188">
        <v>109.74</v>
      </c>
      <c r="I302" s="3">
        <v>0</v>
      </c>
      <c r="J302" s="168">
        <f t="shared" si="90"/>
        <v>0</v>
      </c>
      <c r="K302" s="169"/>
      <c r="L302" s="44"/>
      <c r="M302" s="170" t="s">
        <v>1</v>
      </c>
      <c r="N302" s="171" t="s">
        <v>33</v>
      </c>
      <c r="O302" s="115"/>
      <c r="P302" s="172">
        <f t="shared" si="91"/>
        <v>0</v>
      </c>
      <c r="Q302" s="172">
        <v>0</v>
      </c>
      <c r="R302" s="172">
        <f t="shared" si="92"/>
        <v>0</v>
      </c>
      <c r="S302" s="172">
        <v>2.5000000000000001E-3</v>
      </c>
      <c r="T302" s="173">
        <f t="shared" si="93"/>
        <v>0.27434999999999998</v>
      </c>
      <c r="U302" s="115"/>
      <c r="V302" s="115"/>
      <c r="W302" s="115"/>
      <c r="X302" s="115"/>
      <c r="Y302" s="115"/>
      <c r="AR302" s="111" t="s">
        <v>190</v>
      </c>
      <c r="AT302" s="111" t="s">
        <v>126</v>
      </c>
      <c r="AU302" s="111" t="s">
        <v>77</v>
      </c>
      <c r="AY302" s="26" t="s">
        <v>123</v>
      </c>
      <c r="BE302" s="112">
        <f t="shared" si="94"/>
        <v>0</v>
      </c>
      <c r="BF302" s="112">
        <f t="shared" si="95"/>
        <v>0</v>
      </c>
      <c r="BG302" s="112">
        <f t="shared" si="96"/>
        <v>0</v>
      </c>
      <c r="BH302" s="112">
        <f t="shared" si="97"/>
        <v>0</v>
      </c>
      <c r="BI302" s="112">
        <f t="shared" si="98"/>
        <v>0</v>
      </c>
      <c r="BJ302" s="26" t="s">
        <v>75</v>
      </c>
      <c r="BK302" s="112">
        <f t="shared" si="99"/>
        <v>0</v>
      </c>
      <c r="BL302" s="26" t="s">
        <v>190</v>
      </c>
      <c r="BM302" s="111" t="s">
        <v>862</v>
      </c>
    </row>
    <row r="303" spans="1:65" s="27" customFormat="1" ht="16.5" customHeight="1">
      <c r="A303" s="115"/>
      <c r="B303" s="44"/>
      <c r="C303" s="184" t="s">
        <v>863</v>
      </c>
      <c r="D303" s="184" t="s">
        <v>126</v>
      </c>
      <c r="E303" s="185" t="s">
        <v>864</v>
      </c>
      <c r="F303" s="186" t="s">
        <v>865</v>
      </c>
      <c r="G303" s="187" t="s">
        <v>134</v>
      </c>
      <c r="H303" s="188">
        <v>104.92</v>
      </c>
      <c r="I303" s="3">
        <v>0</v>
      </c>
      <c r="J303" s="168">
        <f t="shared" si="90"/>
        <v>0</v>
      </c>
      <c r="K303" s="169"/>
      <c r="L303" s="44"/>
      <c r="M303" s="170" t="s">
        <v>1</v>
      </c>
      <c r="N303" s="171" t="s">
        <v>33</v>
      </c>
      <c r="O303" s="115"/>
      <c r="P303" s="172">
        <f t="shared" si="91"/>
        <v>0</v>
      </c>
      <c r="Q303" s="172">
        <v>2.0000000000000001E-4</v>
      </c>
      <c r="R303" s="172">
        <f t="shared" si="92"/>
        <v>2.0984000000000003E-2</v>
      </c>
      <c r="S303" s="172">
        <v>0</v>
      </c>
      <c r="T303" s="173">
        <f t="shared" si="93"/>
        <v>0</v>
      </c>
      <c r="U303" s="115"/>
      <c r="V303" s="115"/>
      <c r="W303" s="115"/>
      <c r="X303" s="115"/>
      <c r="Y303" s="115"/>
      <c r="AR303" s="111" t="s">
        <v>190</v>
      </c>
      <c r="AT303" s="111" t="s">
        <v>126</v>
      </c>
      <c r="AU303" s="111" t="s">
        <v>77</v>
      </c>
      <c r="AY303" s="26" t="s">
        <v>123</v>
      </c>
      <c r="BE303" s="112">
        <f t="shared" si="94"/>
        <v>0</v>
      </c>
      <c r="BF303" s="112">
        <f t="shared" si="95"/>
        <v>0</v>
      </c>
      <c r="BG303" s="112">
        <f t="shared" si="96"/>
        <v>0</v>
      </c>
      <c r="BH303" s="112">
        <f t="shared" si="97"/>
        <v>0</v>
      </c>
      <c r="BI303" s="112">
        <f t="shared" si="98"/>
        <v>0</v>
      </c>
      <c r="BJ303" s="26" t="s">
        <v>75</v>
      </c>
      <c r="BK303" s="112">
        <f t="shared" si="99"/>
        <v>0</v>
      </c>
      <c r="BL303" s="26" t="s">
        <v>190</v>
      </c>
      <c r="BM303" s="111" t="s">
        <v>866</v>
      </c>
    </row>
    <row r="304" spans="1:65" s="27" customFormat="1" ht="37.9" customHeight="1">
      <c r="A304" s="115"/>
      <c r="B304" s="44"/>
      <c r="C304" s="189" t="s">
        <v>867</v>
      </c>
      <c r="D304" s="189" t="s">
        <v>177</v>
      </c>
      <c r="E304" s="190" t="s">
        <v>868</v>
      </c>
      <c r="F304" s="191" t="s">
        <v>869</v>
      </c>
      <c r="G304" s="192" t="s">
        <v>134</v>
      </c>
      <c r="H304" s="193">
        <v>130</v>
      </c>
      <c r="I304" s="4">
        <v>0</v>
      </c>
      <c r="J304" s="174">
        <f t="shared" si="90"/>
        <v>0</v>
      </c>
      <c r="K304" s="175"/>
      <c r="L304" s="176"/>
      <c r="M304" s="177" t="s">
        <v>1</v>
      </c>
      <c r="N304" s="178" t="s">
        <v>33</v>
      </c>
      <c r="O304" s="115"/>
      <c r="P304" s="172">
        <f t="shared" si="91"/>
        <v>0</v>
      </c>
      <c r="Q304" s="172">
        <v>4.2199999999999998E-3</v>
      </c>
      <c r="R304" s="172">
        <f t="shared" si="92"/>
        <v>0.54859999999999998</v>
      </c>
      <c r="S304" s="172">
        <v>0</v>
      </c>
      <c r="T304" s="173">
        <f t="shared" si="93"/>
        <v>0</v>
      </c>
      <c r="U304" s="115"/>
      <c r="V304" s="115"/>
      <c r="W304" s="115"/>
      <c r="X304" s="115"/>
      <c r="Y304" s="115"/>
      <c r="AR304" s="111" t="s">
        <v>266</v>
      </c>
      <c r="AT304" s="111" t="s">
        <v>177</v>
      </c>
      <c r="AU304" s="111" t="s">
        <v>77</v>
      </c>
      <c r="AY304" s="26" t="s">
        <v>123</v>
      </c>
      <c r="BE304" s="112">
        <f t="shared" si="94"/>
        <v>0</v>
      </c>
      <c r="BF304" s="112">
        <f t="shared" si="95"/>
        <v>0</v>
      </c>
      <c r="BG304" s="112">
        <f t="shared" si="96"/>
        <v>0</v>
      </c>
      <c r="BH304" s="112">
        <f t="shared" si="97"/>
        <v>0</v>
      </c>
      <c r="BI304" s="112">
        <f t="shared" si="98"/>
        <v>0</v>
      </c>
      <c r="BJ304" s="26" t="s">
        <v>75</v>
      </c>
      <c r="BK304" s="112">
        <f t="shared" si="99"/>
        <v>0</v>
      </c>
      <c r="BL304" s="26" t="s">
        <v>190</v>
      </c>
      <c r="BM304" s="111" t="s">
        <v>870</v>
      </c>
    </row>
    <row r="305" spans="1:65" s="27" customFormat="1" ht="21.75" customHeight="1">
      <c r="A305" s="115"/>
      <c r="B305" s="44"/>
      <c r="C305" s="184" t="s">
        <v>871</v>
      </c>
      <c r="D305" s="184" t="s">
        <v>126</v>
      </c>
      <c r="E305" s="185" t="s">
        <v>872</v>
      </c>
      <c r="F305" s="186" t="s">
        <v>873</v>
      </c>
      <c r="G305" s="187" t="s">
        <v>134</v>
      </c>
      <c r="H305" s="188">
        <v>4.12</v>
      </c>
      <c r="I305" s="3">
        <v>0</v>
      </c>
      <c r="J305" s="168">
        <f t="shared" si="90"/>
        <v>0</v>
      </c>
      <c r="K305" s="169"/>
      <c r="L305" s="44"/>
      <c r="M305" s="170" t="s">
        <v>1</v>
      </c>
      <c r="N305" s="171" t="s">
        <v>33</v>
      </c>
      <c r="O305" s="115"/>
      <c r="P305" s="172">
        <f t="shared" si="91"/>
        <v>0</v>
      </c>
      <c r="Q305" s="172">
        <v>2.9999999999999997E-4</v>
      </c>
      <c r="R305" s="172">
        <f t="shared" si="92"/>
        <v>1.2359999999999999E-3</v>
      </c>
      <c r="S305" s="172">
        <v>0</v>
      </c>
      <c r="T305" s="173">
        <f t="shared" si="93"/>
        <v>0</v>
      </c>
      <c r="U305" s="115"/>
      <c r="V305" s="115"/>
      <c r="W305" s="115"/>
      <c r="X305" s="115"/>
      <c r="Y305" s="115"/>
      <c r="AR305" s="111" t="s">
        <v>190</v>
      </c>
      <c r="AT305" s="111" t="s">
        <v>126</v>
      </c>
      <c r="AU305" s="111" t="s">
        <v>77</v>
      </c>
      <c r="AY305" s="26" t="s">
        <v>123</v>
      </c>
      <c r="BE305" s="112">
        <f t="shared" si="94"/>
        <v>0</v>
      </c>
      <c r="BF305" s="112">
        <f t="shared" si="95"/>
        <v>0</v>
      </c>
      <c r="BG305" s="112">
        <f t="shared" si="96"/>
        <v>0</v>
      </c>
      <c r="BH305" s="112">
        <f t="shared" si="97"/>
        <v>0</v>
      </c>
      <c r="BI305" s="112">
        <f t="shared" si="98"/>
        <v>0</v>
      </c>
      <c r="BJ305" s="26" t="s">
        <v>75</v>
      </c>
      <c r="BK305" s="112">
        <f t="shared" si="99"/>
        <v>0</v>
      </c>
      <c r="BL305" s="26" t="s">
        <v>190</v>
      </c>
      <c r="BM305" s="111" t="s">
        <v>874</v>
      </c>
    </row>
    <row r="306" spans="1:65" s="27" customFormat="1" ht="44.25" customHeight="1">
      <c r="A306" s="115"/>
      <c r="B306" s="44"/>
      <c r="C306" s="189" t="s">
        <v>875</v>
      </c>
      <c r="D306" s="189" t="s">
        <v>177</v>
      </c>
      <c r="E306" s="190" t="s">
        <v>876</v>
      </c>
      <c r="F306" s="191" t="s">
        <v>877</v>
      </c>
      <c r="G306" s="192" t="s">
        <v>134</v>
      </c>
      <c r="H306" s="193">
        <v>5.3559999999999999</v>
      </c>
      <c r="I306" s="4">
        <v>0</v>
      </c>
      <c r="J306" s="174">
        <f t="shared" si="90"/>
        <v>0</v>
      </c>
      <c r="K306" s="175"/>
      <c r="L306" s="176"/>
      <c r="M306" s="177" t="s">
        <v>1</v>
      </c>
      <c r="N306" s="178" t="s">
        <v>33</v>
      </c>
      <c r="O306" s="115"/>
      <c r="P306" s="172">
        <f t="shared" si="91"/>
        <v>0</v>
      </c>
      <c r="Q306" s="172">
        <v>3.6800000000000001E-3</v>
      </c>
      <c r="R306" s="172">
        <f t="shared" si="92"/>
        <v>1.9710080000000001E-2</v>
      </c>
      <c r="S306" s="172">
        <v>0</v>
      </c>
      <c r="T306" s="173">
        <f t="shared" si="93"/>
        <v>0</v>
      </c>
      <c r="U306" s="115"/>
      <c r="V306" s="115"/>
      <c r="W306" s="115"/>
      <c r="X306" s="115"/>
      <c r="Y306" s="115"/>
      <c r="AR306" s="111" t="s">
        <v>266</v>
      </c>
      <c r="AT306" s="111" t="s">
        <v>177</v>
      </c>
      <c r="AU306" s="111" t="s">
        <v>77</v>
      </c>
      <c r="AY306" s="26" t="s">
        <v>123</v>
      </c>
      <c r="BE306" s="112">
        <f t="shared" si="94"/>
        <v>0</v>
      </c>
      <c r="BF306" s="112">
        <f t="shared" si="95"/>
        <v>0</v>
      </c>
      <c r="BG306" s="112">
        <f t="shared" si="96"/>
        <v>0</v>
      </c>
      <c r="BH306" s="112">
        <f t="shared" si="97"/>
        <v>0</v>
      </c>
      <c r="BI306" s="112">
        <f t="shared" si="98"/>
        <v>0</v>
      </c>
      <c r="BJ306" s="26" t="s">
        <v>75</v>
      </c>
      <c r="BK306" s="112">
        <f t="shared" si="99"/>
        <v>0</v>
      </c>
      <c r="BL306" s="26" t="s">
        <v>190</v>
      </c>
      <c r="BM306" s="111" t="s">
        <v>878</v>
      </c>
    </row>
    <row r="307" spans="1:65" s="27" customFormat="1" ht="21.75" customHeight="1">
      <c r="A307" s="115"/>
      <c r="B307" s="44"/>
      <c r="C307" s="184" t="s">
        <v>879</v>
      </c>
      <c r="D307" s="184" t="s">
        <v>126</v>
      </c>
      <c r="E307" s="185" t="s">
        <v>880</v>
      </c>
      <c r="F307" s="186" t="s">
        <v>881</v>
      </c>
      <c r="G307" s="187" t="s">
        <v>138</v>
      </c>
      <c r="H307" s="188">
        <v>107.9</v>
      </c>
      <c r="I307" s="3">
        <v>0</v>
      </c>
      <c r="J307" s="168">
        <f t="shared" si="90"/>
        <v>0</v>
      </c>
      <c r="K307" s="169"/>
      <c r="L307" s="44"/>
      <c r="M307" s="170" t="s">
        <v>1</v>
      </c>
      <c r="N307" s="171" t="s">
        <v>33</v>
      </c>
      <c r="O307" s="115"/>
      <c r="P307" s="172">
        <f t="shared" si="91"/>
        <v>0</v>
      </c>
      <c r="Q307" s="172">
        <v>0</v>
      </c>
      <c r="R307" s="172">
        <f t="shared" si="92"/>
        <v>0</v>
      </c>
      <c r="S307" s="172">
        <v>2.9999999999999997E-4</v>
      </c>
      <c r="T307" s="173">
        <f t="shared" si="93"/>
        <v>3.2369999999999996E-2</v>
      </c>
      <c r="U307" s="115"/>
      <c r="V307" s="115"/>
      <c r="W307" s="115"/>
      <c r="X307" s="115"/>
      <c r="Y307" s="115"/>
      <c r="AR307" s="111" t="s">
        <v>190</v>
      </c>
      <c r="AT307" s="111" t="s">
        <v>126</v>
      </c>
      <c r="AU307" s="111" t="s">
        <v>77</v>
      </c>
      <c r="AY307" s="26" t="s">
        <v>123</v>
      </c>
      <c r="BE307" s="112">
        <f t="shared" si="94"/>
        <v>0</v>
      </c>
      <c r="BF307" s="112">
        <f t="shared" si="95"/>
        <v>0</v>
      </c>
      <c r="BG307" s="112">
        <f t="shared" si="96"/>
        <v>0</v>
      </c>
      <c r="BH307" s="112">
        <f t="shared" si="97"/>
        <v>0</v>
      </c>
      <c r="BI307" s="112">
        <f t="shared" si="98"/>
        <v>0</v>
      </c>
      <c r="BJ307" s="26" t="s">
        <v>75</v>
      </c>
      <c r="BK307" s="112">
        <f t="shared" si="99"/>
        <v>0</v>
      </c>
      <c r="BL307" s="26" t="s">
        <v>190</v>
      </c>
      <c r="BM307" s="111" t="s">
        <v>882</v>
      </c>
    </row>
    <row r="308" spans="1:65" s="27" customFormat="1" ht="21.75" customHeight="1">
      <c r="A308" s="115"/>
      <c r="B308" s="44"/>
      <c r="C308" s="184" t="s">
        <v>883</v>
      </c>
      <c r="D308" s="184" t="s">
        <v>126</v>
      </c>
      <c r="E308" s="185" t="s">
        <v>884</v>
      </c>
      <c r="F308" s="186" t="s">
        <v>885</v>
      </c>
      <c r="G308" s="187" t="s">
        <v>138</v>
      </c>
      <c r="H308" s="188">
        <v>8</v>
      </c>
      <c r="I308" s="3">
        <v>0</v>
      </c>
      <c r="J308" s="168">
        <f t="shared" si="90"/>
        <v>0</v>
      </c>
      <c r="K308" s="169"/>
      <c r="L308" s="44"/>
      <c r="M308" s="170" t="s">
        <v>1</v>
      </c>
      <c r="N308" s="171" t="s">
        <v>33</v>
      </c>
      <c r="O308" s="115"/>
      <c r="P308" s="172">
        <f t="shared" si="91"/>
        <v>0</v>
      </c>
      <c r="Q308" s="172">
        <v>1.0000000000000001E-5</v>
      </c>
      <c r="R308" s="172">
        <f t="shared" si="92"/>
        <v>8.0000000000000007E-5</v>
      </c>
      <c r="S308" s="172">
        <v>0</v>
      </c>
      <c r="T308" s="173">
        <f t="shared" si="93"/>
        <v>0</v>
      </c>
      <c r="U308" s="115"/>
      <c r="V308" s="115"/>
      <c r="W308" s="115"/>
      <c r="X308" s="115"/>
      <c r="Y308" s="115"/>
      <c r="AR308" s="111" t="s">
        <v>190</v>
      </c>
      <c r="AT308" s="111" t="s">
        <v>126</v>
      </c>
      <c r="AU308" s="111" t="s">
        <v>77</v>
      </c>
      <c r="AY308" s="26" t="s">
        <v>123</v>
      </c>
      <c r="BE308" s="112">
        <f t="shared" si="94"/>
        <v>0</v>
      </c>
      <c r="BF308" s="112">
        <f t="shared" si="95"/>
        <v>0</v>
      </c>
      <c r="BG308" s="112">
        <f t="shared" si="96"/>
        <v>0</v>
      </c>
      <c r="BH308" s="112">
        <f t="shared" si="97"/>
        <v>0</v>
      </c>
      <c r="BI308" s="112">
        <f t="shared" si="98"/>
        <v>0</v>
      </c>
      <c r="BJ308" s="26" t="s">
        <v>75</v>
      </c>
      <c r="BK308" s="112">
        <f t="shared" si="99"/>
        <v>0</v>
      </c>
      <c r="BL308" s="26" t="s">
        <v>190</v>
      </c>
      <c r="BM308" s="111" t="s">
        <v>886</v>
      </c>
    </row>
    <row r="309" spans="1:65" s="27" customFormat="1" ht="16.5" customHeight="1">
      <c r="A309" s="115"/>
      <c r="B309" s="44"/>
      <c r="C309" s="189" t="s">
        <v>887</v>
      </c>
      <c r="D309" s="189" t="s">
        <v>177</v>
      </c>
      <c r="E309" s="190" t="s">
        <v>888</v>
      </c>
      <c r="F309" s="191" t="s">
        <v>889</v>
      </c>
      <c r="G309" s="192" t="s">
        <v>138</v>
      </c>
      <c r="H309" s="193">
        <v>8.16</v>
      </c>
      <c r="I309" s="4">
        <v>0</v>
      </c>
      <c r="J309" s="174">
        <f t="shared" si="90"/>
        <v>0</v>
      </c>
      <c r="K309" s="175"/>
      <c r="L309" s="176"/>
      <c r="M309" s="177" t="s">
        <v>1</v>
      </c>
      <c r="N309" s="178" t="s">
        <v>33</v>
      </c>
      <c r="O309" s="115"/>
      <c r="P309" s="172">
        <f t="shared" si="91"/>
        <v>0</v>
      </c>
      <c r="Q309" s="172">
        <v>2.7999999999999998E-4</v>
      </c>
      <c r="R309" s="172">
        <f t="shared" si="92"/>
        <v>2.2848E-3</v>
      </c>
      <c r="S309" s="172">
        <v>0</v>
      </c>
      <c r="T309" s="173">
        <f t="shared" si="93"/>
        <v>0</v>
      </c>
      <c r="U309" s="115"/>
      <c r="V309" s="115"/>
      <c r="W309" s="115"/>
      <c r="X309" s="115"/>
      <c r="Y309" s="115"/>
      <c r="AR309" s="111" t="s">
        <v>266</v>
      </c>
      <c r="AT309" s="111" t="s">
        <v>177</v>
      </c>
      <c r="AU309" s="111" t="s">
        <v>77</v>
      </c>
      <c r="AY309" s="26" t="s">
        <v>123</v>
      </c>
      <c r="BE309" s="112">
        <f t="shared" si="94"/>
        <v>0</v>
      </c>
      <c r="BF309" s="112">
        <f t="shared" si="95"/>
        <v>0</v>
      </c>
      <c r="BG309" s="112">
        <f t="shared" si="96"/>
        <v>0</v>
      </c>
      <c r="BH309" s="112">
        <f t="shared" si="97"/>
        <v>0</v>
      </c>
      <c r="BI309" s="112">
        <f t="shared" si="98"/>
        <v>0</v>
      </c>
      <c r="BJ309" s="26" t="s">
        <v>75</v>
      </c>
      <c r="BK309" s="112">
        <f t="shared" si="99"/>
        <v>0</v>
      </c>
      <c r="BL309" s="26" t="s">
        <v>190</v>
      </c>
      <c r="BM309" s="111" t="s">
        <v>890</v>
      </c>
    </row>
    <row r="310" spans="1:65" s="27" customFormat="1" ht="24.2" customHeight="1">
      <c r="A310" s="115"/>
      <c r="B310" s="44"/>
      <c r="C310" s="184" t="s">
        <v>891</v>
      </c>
      <c r="D310" s="184" t="s">
        <v>126</v>
      </c>
      <c r="E310" s="185" t="s">
        <v>892</v>
      </c>
      <c r="F310" s="186" t="s">
        <v>893</v>
      </c>
      <c r="G310" s="187" t="s">
        <v>138</v>
      </c>
      <c r="H310" s="188">
        <v>84</v>
      </c>
      <c r="I310" s="3">
        <v>0</v>
      </c>
      <c r="J310" s="168">
        <f t="shared" si="90"/>
        <v>0</v>
      </c>
      <c r="K310" s="169"/>
      <c r="L310" s="44"/>
      <c r="M310" s="170" t="s">
        <v>1</v>
      </c>
      <c r="N310" s="171" t="s">
        <v>33</v>
      </c>
      <c r="O310" s="115"/>
      <c r="P310" s="172">
        <f t="shared" si="91"/>
        <v>0</v>
      </c>
      <c r="Q310" s="172">
        <v>1.0000000000000001E-5</v>
      </c>
      <c r="R310" s="172">
        <f t="shared" si="92"/>
        <v>8.4000000000000003E-4</v>
      </c>
      <c r="S310" s="172">
        <v>0</v>
      </c>
      <c r="T310" s="173">
        <f t="shared" si="93"/>
        <v>0</v>
      </c>
      <c r="U310" s="115"/>
      <c r="V310" s="115"/>
      <c r="W310" s="115"/>
      <c r="X310" s="115"/>
      <c r="Y310" s="115"/>
      <c r="AR310" s="111" t="s">
        <v>190</v>
      </c>
      <c r="AT310" s="111" t="s">
        <v>126</v>
      </c>
      <c r="AU310" s="111" t="s">
        <v>77</v>
      </c>
      <c r="AY310" s="26" t="s">
        <v>123</v>
      </c>
      <c r="BE310" s="112">
        <f t="shared" si="94"/>
        <v>0</v>
      </c>
      <c r="BF310" s="112">
        <f t="shared" si="95"/>
        <v>0</v>
      </c>
      <c r="BG310" s="112">
        <f t="shared" si="96"/>
        <v>0</v>
      </c>
      <c r="BH310" s="112">
        <f t="shared" si="97"/>
        <v>0</v>
      </c>
      <c r="BI310" s="112">
        <f t="shared" si="98"/>
        <v>0</v>
      </c>
      <c r="BJ310" s="26" t="s">
        <v>75</v>
      </c>
      <c r="BK310" s="112">
        <f t="shared" si="99"/>
        <v>0</v>
      </c>
      <c r="BL310" s="26" t="s">
        <v>190</v>
      </c>
      <c r="BM310" s="111" t="s">
        <v>894</v>
      </c>
    </row>
    <row r="311" spans="1:65" s="27" customFormat="1" ht="16.5" customHeight="1">
      <c r="A311" s="115"/>
      <c r="B311" s="44"/>
      <c r="C311" s="189" t="s">
        <v>895</v>
      </c>
      <c r="D311" s="189" t="s">
        <v>177</v>
      </c>
      <c r="E311" s="190" t="s">
        <v>896</v>
      </c>
      <c r="F311" s="191" t="s">
        <v>897</v>
      </c>
      <c r="G311" s="192" t="s">
        <v>138</v>
      </c>
      <c r="H311" s="193">
        <v>85.68</v>
      </c>
      <c r="I311" s="4">
        <v>0</v>
      </c>
      <c r="J311" s="174">
        <f t="shared" si="90"/>
        <v>0</v>
      </c>
      <c r="K311" s="175"/>
      <c r="L311" s="176"/>
      <c r="M311" s="177" t="s">
        <v>1</v>
      </c>
      <c r="N311" s="178" t="s">
        <v>33</v>
      </c>
      <c r="O311" s="115"/>
      <c r="P311" s="172">
        <f t="shared" si="91"/>
        <v>0</v>
      </c>
      <c r="Q311" s="172">
        <v>2.7999999999999998E-4</v>
      </c>
      <c r="R311" s="172">
        <f t="shared" si="92"/>
        <v>2.3990399999999999E-2</v>
      </c>
      <c r="S311" s="172">
        <v>0</v>
      </c>
      <c r="T311" s="173">
        <f t="shared" si="93"/>
        <v>0</v>
      </c>
      <c r="U311" s="115"/>
      <c r="V311" s="115"/>
      <c r="W311" s="115"/>
      <c r="X311" s="115"/>
      <c r="Y311" s="115"/>
      <c r="AR311" s="111" t="s">
        <v>266</v>
      </c>
      <c r="AT311" s="111" t="s">
        <v>177</v>
      </c>
      <c r="AU311" s="111" t="s">
        <v>77</v>
      </c>
      <c r="AY311" s="26" t="s">
        <v>123</v>
      </c>
      <c r="BE311" s="112">
        <f t="shared" si="94"/>
        <v>0</v>
      </c>
      <c r="BF311" s="112">
        <f t="shared" si="95"/>
        <v>0</v>
      </c>
      <c r="BG311" s="112">
        <f t="shared" si="96"/>
        <v>0</v>
      </c>
      <c r="BH311" s="112">
        <f t="shared" si="97"/>
        <v>0</v>
      </c>
      <c r="BI311" s="112">
        <f t="shared" si="98"/>
        <v>0</v>
      </c>
      <c r="BJ311" s="26" t="s">
        <v>75</v>
      </c>
      <c r="BK311" s="112">
        <f t="shared" si="99"/>
        <v>0</v>
      </c>
      <c r="BL311" s="26" t="s">
        <v>190</v>
      </c>
      <c r="BM311" s="111" t="s">
        <v>898</v>
      </c>
    </row>
    <row r="312" spans="1:65" s="27" customFormat="1" ht="16.5" customHeight="1">
      <c r="A312" s="115"/>
      <c r="B312" s="44"/>
      <c r="C312" s="184" t="s">
        <v>899</v>
      </c>
      <c r="D312" s="184" t="s">
        <v>126</v>
      </c>
      <c r="E312" s="185" t="s">
        <v>900</v>
      </c>
      <c r="F312" s="186" t="s">
        <v>901</v>
      </c>
      <c r="G312" s="187" t="s">
        <v>134</v>
      </c>
      <c r="H312" s="188">
        <v>6.45</v>
      </c>
      <c r="I312" s="3">
        <v>0</v>
      </c>
      <c r="J312" s="168">
        <f t="shared" si="90"/>
        <v>0</v>
      </c>
      <c r="K312" s="169"/>
      <c r="L312" s="44"/>
      <c r="M312" s="170" t="s">
        <v>1</v>
      </c>
      <c r="N312" s="171" t="s">
        <v>33</v>
      </c>
      <c r="O312" s="115"/>
      <c r="P312" s="172">
        <f t="shared" si="91"/>
        <v>0</v>
      </c>
      <c r="Q312" s="172">
        <v>5.0000000000000001E-4</v>
      </c>
      <c r="R312" s="172">
        <f t="shared" si="92"/>
        <v>3.225E-3</v>
      </c>
      <c r="S312" s="172">
        <v>0</v>
      </c>
      <c r="T312" s="173">
        <f t="shared" si="93"/>
        <v>0</v>
      </c>
      <c r="U312" s="115"/>
      <c r="V312" s="115"/>
      <c r="W312" s="115"/>
      <c r="X312" s="115"/>
      <c r="Y312" s="115"/>
      <c r="AR312" s="111" t="s">
        <v>190</v>
      </c>
      <c r="AT312" s="111" t="s">
        <v>126</v>
      </c>
      <c r="AU312" s="111" t="s">
        <v>77</v>
      </c>
      <c r="AY312" s="26" t="s">
        <v>123</v>
      </c>
      <c r="BE312" s="112">
        <f t="shared" si="94"/>
        <v>0</v>
      </c>
      <c r="BF312" s="112">
        <f t="shared" si="95"/>
        <v>0</v>
      </c>
      <c r="BG312" s="112">
        <f t="shared" si="96"/>
        <v>0</v>
      </c>
      <c r="BH312" s="112">
        <f t="shared" si="97"/>
        <v>0</v>
      </c>
      <c r="BI312" s="112">
        <f t="shared" si="98"/>
        <v>0</v>
      </c>
      <c r="BJ312" s="26" t="s">
        <v>75</v>
      </c>
      <c r="BK312" s="112">
        <f t="shared" si="99"/>
        <v>0</v>
      </c>
      <c r="BL312" s="26" t="s">
        <v>190</v>
      </c>
      <c r="BM312" s="111" t="s">
        <v>902</v>
      </c>
    </row>
    <row r="313" spans="1:65" s="27" customFormat="1" ht="44.25" customHeight="1">
      <c r="A313" s="115"/>
      <c r="B313" s="44"/>
      <c r="C313" s="189" t="s">
        <v>903</v>
      </c>
      <c r="D313" s="189" t="s">
        <v>177</v>
      </c>
      <c r="E313" s="190" t="s">
        <v>876</v>
      </c>
      <c r="F313" s="191" t="s">
        <v>877</v>
      </c>
      <c r="G313" s="192" t="s">
        <v>134</v>
      </c>
      <c r="H313" s="193">
        <v>8.3849999999999998</v>
      </c>
      <c r="I313" s="4">
        <v>0</v>
      </c>
      <c r="J313" s="174">
        <f t="shared" si="90"/>
        <v>0</v>
      </c>
      <c r="K313" s="175"/>
      <c r="L313" s="176"/>
      <c r="M313" s="177" t="s">
        <v>1</v>
      </c>
      <c r="N313" s="178" t="s">
        <v>33</v>
      </c>
      <c r="O313" s="115"/>
      <c r="P313" s="172">
        <f t="shared" si="91"/>
        <v>0</v>
      </c>
      <c r="Q313" s="172">
        <v>3.6800000000000001E-3</v>
      </c>
      <c r="R313" s="172">
        <f t="shared" si="92"/>
        <v>3.08568E-2</v>
      </c>
      <c r="S313" s="172">
        <v>0</v>
      </c>
      <c r="T313" s="173">
        <f t="shared" si="93"/>
        <v>0</v>
      </c>
      <c r="U313" s="115"/>
      <c r="V313" s="115"/>
      <c r="W313" s="115"/>
      <c r="X313" s="115"/>
      <c r="Y313" s="115"/>
      <c r="AR313" s="111" t="s">
        <v>266</v>
      </c>
      <c r="AT313" s="111" t="s">
        <v>177</v>
      </c>
      <c r="AU313" s="111" t="s">
        <v>77</v>
      </c>
      <c r="AY313" s="26" t="s">
        <v>123</v>
      </c>
      <c r="BE313" s="112">
        <f t="shared" si="94"/>
        <v>0</v>
      </c>
      <c r="BF313" s="112">
        <f t="shared" si="95"/>
        <v>0</v>
      </c>
      <c r="BG313" s="112">
        <f t="shared" si="96"/>
        <v>0</v>
      </c>
      <c r="BH313" s="112">
        <f t="shared" si="97"/>
        <v>0</v>
      </c>
      <c r="BI313" s="112">
        <f t="shared" si="98"/>
        <v>0</v>
      </c>
      <c r="BJ313" s="26" t="s">
        <v>75</v>
      </c>
      <c r="BK313" s="112">
        <f t="shared" si="99"/>
        <v>0</v>
      </c>
      <c r="BL313" s="26" t="s">
        <v>190</v>
      </c>
      <c r="BM313" s="111" t="s">
        <v>904</v>
      </c>
    </row>
    <row r="314" spans="1:65" s="27" customFormat="1" ht="16.5" customHeight="1">
      <c r="A314" s="115"/>
      <c r="B314" s="44"/>
      <c r="C314" s="184" t="s">
        <v>905</v>
      </c>
      <c r="D314" s="184" t="s">
        <v>126</v>
      </c>
      <c r="E314" s="185" t="s">
        <v>906</v>
      </c>
      <c r="F314" s="186" t="s">
        <v>907</v>
      </c>
      <c r="G314" s="187" t="s">
        <v>134</v>
      </c>
      <c r="H314" s="188">
        <v>109.74</v>
      </c>
      <c r="I314" s="3">
        <v>0</v>
      </c>
      <c r="J314" s="168">
        <f t="shared" si="90"/>
        <v>0</v>
      </c>
      <c r="K314" s="169"/>
      <c r="L314" s="44"/>
      <c r="M314" s="170" t="s">
        <v>1</v>
      </c>
      <c r="N314" s="171" t="s">
        <v>33</v>
      </c>
      <c r="O314" s="115"/>
      <c r="P314" s="172">
        <f t="shared" si="91"/>
        <v>0</v>
      </c>
      <c r="Q314" s="172">
        <v>0</v>
      </c>
      <c r="R314" s="172">
        <f t="shared" si="92"/>
        <v>0</v>
      </c>
      <c r="S314" s="172">
        <v>0</v>
      </c>
      <c r="T314" s="173">
        <f t="shared" si="93"/>
        <v>0</v>
      </c>
      <c r="U314" s="115"/>
      <c r="V314" s="115"/>
      <c r="W314" s="115"/>
      <c r="X314" s="115"/>
      <c r="Y314" s="115"/>
      <c r="AR314" s="111" t="s">
        <v>190</v>
      </c>
      <c r="AT314" s="111" t="s">
        <v>126</v>
      </c>
      <c r="AU314" s="111" t="s">
        <v>77</v>
      </c>
      <c r="AY314" s="26" t="s">
        <v>123</v>
      </c>
      <c r="BE314" s="112">
        <f t="shared" si="94"/>
        <v>0</v>
      </c>
      <c r="BF314" s="112">
        <f t="shared" si="95"/>
        <v>0</v>
      </c>
      <c r="BG314" s="112">
        <f t="shared" si="96"/>
        <v>0</v>
      </c>
      <c r="BH314" s="112">
        <f t="shared" si="97"/>
        <v>0</v>
      </c>
      <c r="BI314" s="112">
        <f t="shared" si="98"/>
        <v>0</v>
      </c>
      <c r="BJ314" s="26" t="s">
        <v>75</v>
      </c>
      <c r="BK314" s="112">
        <f t="shared" si="99"/>
        <v>0</v>
      </c>
      <c r="BL314" s="26" t="s">
        <v>190</v>
      </c>
      <c r="BM314" s="111" t="s">
        <v>908</v>
      </c>
    </row>
    <row r="315" spans="1:65" s="27" customFormat="1" ht="24.2" customHeight="1">
      <c r="A315" s="115"/>
      <c r="B315" s="44"/>
      <c r="C315" s="184" t="s">
        <v>909</v>
      </c>
      <c r="D315" s="184" t="s">
        <v>126</v>
      </c>
      <c r="E315" s="185" t="s">
        <v>409</v>
      </c>
      <c r="F315" s="186" t="s">
        <v>410</v>
      </c>
      <c r="G315" s="187" t="s">
        <v>258</v>
      </c>
      <c r="H315" s="5">
        <v>0</v>
      </c>
      <c r="I315" s="3">
        <v>0</v>
      </c>
      <c r="J315" s="168">
        <f t="shared" si="90"/>
        <v>0</v>
      </c>
      <c r="K315" s="169"/>
      <c r="L315" s="44"/>
      <c r="M315" s="170" t="s">
        <v>1</v>
      </c>
      <c r="N315" s="171" t="s">
        <v>33</v>
      </c>
      <c r="O315" s="115"/>
      <c r="P315" s="172">
        <f t="shared" si="91"/>
        <v>0</v>
      </c>
      <c r="Q315" s="172">
        <v>0</v>
      </c>
      <c r="R315" s="172">
        <f t="shared" si="92"/>
        <v>0</v>
      </c>
      <c r="S315" s="172">
        <v>0</v>
      </c>
      <c r="T315" s="173">
        <f t="shared" si="93"/>
        <v>0</v>
      </c>
      <c r="U315" s="115"/>
      <c r="V315" s="115"/>
      <c r="W315" s="115"/>
      <c r="X315" s="115"/>
      <c r="Y315" s="115"/>
      <c r="AR315" s="111" t="s">
        <v>190</v>
      </c>
      <c r="AT315" s="111" t="s">
        <v>126</v>
      </c>
      <c r="AU315" s="111" t="s">
        <v>77</v>
      </c>
      <c r="AY315" s="26" t="s">
        <v>123</v>
      </c>
      <c r="BE315" s="112">
        <f t="shared" si="94"/>
        <v>0</v>
      </c>
      <c r="BF315" s="112">
        <f t="shared" si="95"/>
        <v>0</v>
      </c>
      <c r="BG315" s="112">
        <f t="shared" si="96"/>
        <v>0</v>
      </c>
      <c r="BH315" s="112">
        <f t="shared" si="97"/>
        <v>0</v>
      </c>
      <c r="BI315" s="112">
        <f t="shared" si="98"/>
        <v>0</v>
      </c>
      <c r="BJ315" s="26" t="s">
        <v>75</v>
      </c>
      <c r="BK315" s="112">
        <f t="shared" si="99"/>
        <v>0</v>
      </c>
      <c r="BL315" s="26" t="s">
        <v>190</v>
      </c>
      <c r="BM315" s="111" t="s">
        <v>910</v>
      </c>
    </row>
    <row r="316" spans="1:65" s="2" customFormat="1" ht="22.9" customHeight="1">
      <c r="A316" s="158"/>
      <c r="B316" s="159"/>
      <c r="C316" s="158"/>
      <c r="D316" s="160" t="s">
        <v>66</v>
      </c>
      <c r="E316" s="166" t="s">
        <v>412</v>
      </c>
      <c r="F316" s="166" t="s">
        <v>413</v>
      </c>
      <c r="G316" s="158"/>
      <c r="H316" s="158"/>
      <c r="I316" s="158"/>
      <c r="J316" s="167">
        <f>BK316</f>
        <v>0</v>
      </c>
      <c r="K316" s="158"/>
      <c r="L316" s="159"/>
      <c r="M316" s="163"/>
      <c r="N316" s="158"/>
      <c r="O316" s="158"/>
      <c r="P316" s="164">
        <f>P317</f>
        <v>0</v>
      </c>
      <c r="Q316" s="158"/>
      <c r="R316" s="164">
        <f>R317</f>
        <v>0</v>
      </c>
      <c r="S316" s="158"/>
      <c r="T316" s="165">
        <f>T317</f>
        <v>0</v>
      </c>
      <c r="U316" s="158"/>
      <c r="V316" s="158"/>
      <c r="W316" s="158"/>
      <c r="X316" s="158"/>
      <c r="Y316" s="158"/>
      <c r="AR316" s="108" t="s">
        <v>77</v>
      </c>
      <c r="AT316" s="109" t="s">
        <v>66</v>
      </c>
      <c r="AU316" s="109" t="s">
        <v>75</v>
      </c>
      <c r="AY316" s="108" t="s">
        <v>123</v>
      </c>
      <c r="BK316" s="110">
        <f>BK317</f>
        <v>0</v>
      </c>
    </row>
    <row r="317" spans="1:65" s="27" customFormat="1" ht="16.5" customHeight="1">
      <c r="A317" s="115"/>
      <c r="B317" s="44"/>
      <c r="C317" s="184" t="s">
        <v>911</v>
      </c>
      <c r="D317" s="184" t="s">
        <v>126</v>
      </c>
      <c r="E317" s="185" t="s">
        <v>912</v>
      </c>
      <c r="F317" s="186" t="s">
        <v>913</v>
      </c>
      <c r="G317" s="187" t="s">
        <v>134</v>
      </c>
      <c r="H317" s="368">
        <v>141.85</v>
      </c>
      <c r="I317" s="3">
        <v>0</v>
      </c>
      <c r="J317" s="168">
        <f>ROUND(I317*H317,2)</f>
        <v>0</v>
      </c>
      <c r="K317" s="169"/>
      <c r="L317" s="44"/>
      <c r="M317" s="170" t="s">
        <v>1</v>
      </c>
      <c r="N317" s="171" t="s">
        <v>33</v>
      </c>
      <c r="O317" s="115"/>
      <c r="P317" s="172">
        <f>O317*H317</f>
        <v>0</v>
      </c>
      <c r="Q317" s="172">
        <v>0</v>
      </c>
      <c r="R317" s="172">
        <f>Q317*H317</f>
        <v>0</v>
      </c>
      <c r="S317" s="172">
        <v>0</v>
      </c>
      <c r="T317" s="173">
        <f>S317*H317</f>
        <v>0</v>
      </c>
      <c r="U317" s="115"/>
      <c r="V317" s="115"/>
      <c r="W317" s="115"/>
      <c r="X317" s="115"/>
      <c r="Y317" s="115"/>
      <c r="AR317" s="111" t="s">
        <v>190</v>
      </c>
      <c r="AT317" s="111" t="s">
        <v>126</v>
      </c>
      <c r="AU317" s="111" t="s">
        <v>77</v>
      </c>
      <c r="AY317" s="26" t="s">
        <v>123</v>
      </c>
      <c r="BE317" s="112">
        <f>IF(N317="základní",J317,0)</f>
        <v>0</v>
      </c>
      <c r="BF317" s="112">
        <f>IF(N317="snížená",J317,0)</f>
        <v>0</v>
      </c>
      <c r="BG317" s="112">
        <f>IF(N317="zákl. přenesená",J317,0)</f>
        <v>0</v>
      </c>
      <c r="BH317" s="112">
        <f>IF(N317="sníž. přenesená",J317,0)</f>
        <v>0</v>
      </c>
      <c r="BI317" s="112">
        <f>IF(N317="nulová",J317,0)</f>
        <v>0</v>
      </c>
      <c r="BJ317" s="26" t="s">
        <v>75</v>
      </c>
      <c r="BK317" s="112">
        <f>ROUND(I317*H317,2)</f>
        <v>0</v>
      </c>
      <c r="BL317" s="26" t="s">
        <v>190</v>
      </c>
      <c r="BM317" s="111" t="s">
        <v>914</v>
      </c>
    </row>
    <row r="318" spans="1:65" s="2" customFormat="1" ht="22.9" customHeight="1">
      <c r="A318" s="158"/>
      <c r="B318" s="159"/>
      <c r="C318" s="158"/>
      <c r="D318" s="160" t="s">
        <v>66</v>
      </c>
      <c r="E318" s="166" t="s">
        <v>422</v>
      </c>
      <c r="F318" s="166" t="s">
        <v>423</v>
      </c>
      <c r="G318" s="158"/>
      <c r="H318" s="158"/>
      <c r="I318" s="158"/>
      <c r="J318" s="167">
        <f>BK318</f>
        <v>0</v>
      </c>
      <c r="K318" s="158"/>
      <c r="L318" s="159"/>
      <c r="M318" s="163"/>
      <c r="N318" s="158"/>
      <c r="O318" s="158"/>
      <c r="P318" s="164">
        <f>SUM(P319:P320)</f>
        <v>0</v>
      </c>
      <c r="Q318" s="158"/>
      <c r="R318" s="164">
        <f>SUM(R319:R320)</f>
        <v>0.139845</v>
      </c>
      <c r="S318" s="158"/>
      <c r="T318" s="165">
        <f>SUM(T319:T320)</f>
        <v>0</v>
      </c>
      <c r="U318" s="158"/>
      <c r="V318" s="158"/>
      <c r="W318" s="158"/>
      <c r="X318" s="158"/>
      <c r="Y318" s="158"/>
      <c r="AR318" s="108" t="s">
        <v>77</v>
      </c>
      <c r="AT318" s="109" t="s">
        <v>66</v>
      </c>
      <c r="AU318" s="109" t="s">
        <v>75</v>
      </c>
      <c r="AY318" s="108" t="s">
        <v>123</v>
      </c>
      <c r="BK318" s="110">
        <f>SUM(BK319:BK320)</f>
        <v>0</v>
      </c>
    </row>
    <row r="319" spans="1:65" s="27" customFormat="1" ht="24.2" customHeight="1">
      <c r="A319" s="115"/>
      <c r="B319" s="44"/>
      <c r="C319" s="184" t="s">
        <v>915</v>
      </c>
      <c r="D319" s="184" t="s">
        <v>126</v>
      </c>
      <c r="E319" s="185" t="s">
        <v>425</v>
      </c>
      <c r="F319" s="186" t="s">
        <v>426</v>
      </c>
      <c r="G319" s="187" t="s">
        <v>134</v>
      </c>
      <c r="H319" s="188">
        <v>279.69</v>
      </c>
      <c r="I319" s="3">
        <v>0</v>
      </c>
      <c r="J319" s="168">
        <f>ROUND(I319*H319,2)</f>
        <v>0</v>
      </c>
      <c r="K319" s="169"/>
      <c r="L319" s="44"/>
      <c r="M319" s="170" t="s">
        <v>1</v>
      </c>
      <c r="N319" s="171" t="s">
        <v>33</v>
      </c>
      <c r="O319" s="115"/>
      <c r="P319" s="172">
        <f>O319*H319</f>
        <v>0</v>
      </c>
      <c r="Q319" s="172">
        <v>2.1000000000000001E-4</v>
      </c>
      <c r="R319" s="172">
        <f>Q319*H319</f>
        <v>5.87349E-2</v>
      </c>
      <c r="S319" s="172">
        <v>0</v>
      </c>
      <c r="T319" s="173">
        <f>S319*H319</f>
        <v>0</v>
      </c>
      <c r="U319" s="115"/>
      <c r="V319" s="115"/>
      <c r="W319" s="115"/>
      <c r="X319" s="115"/>
      <c r="Y319" s="115"/>
      <c r="AR319" s="111" t="s">
        <v>190</v>
      </c>
      <c r="AT319" s="111" t="s">
        <v>126</v>
      </c>
      <c r="AU319" s="111" t="s">
        <v>77</v>
      </c>
      <c r="AY319" s="26" t="s">
        <v>123</v>
      </c>
      <c r="BE319" s="112">
        <f>IF(N319="základní",J319,0)</f>
        <v>0</v>
      </c>
      <c r="BF319" s="112">
        <f>IF(N319="snížená",J319,0)</f>
        <v>0</v>
      </c>
      <c r="BG319" s="112">
        <f>IF(N319="zákl. přenesená",J319,0)</f>
        <v>0</v>
      </c>
      <c r="BH319" s="112">
        <f>IF(N319="sníž. přenesená",J319,0)</f>
        <v>0</v>
      </c>
      <c r="BI319" s="112">
        <f>IF(N319="nulová",J319,0)</f>
        <v>0</v>
      </c>
      <c r="BJ319" s="26" t="s">
        <v>75</v>
      </c>
      <c r="BK319" s="112">
        <f>ROUND(I319*H319,2)</f>
        <v>0</v>
      </c>
      <c r="BL319" s="26" t="s">
        <v>190</v>
      </c>
      <c r="BM319" s="111" t="s">
        <v>916</v>
      </c>
    </row>
    <row r="320" spans="1:65" s="27" customFormat="1" ht="24.2" customHeight="1">
      <c r="A320" s="115"/>
      <c r="B320" s="44"/>
      <c r="C320" s="184" t="s">
        <v>917</v>
      </c>
      <c r="D320" s="184" t="s">
        <v>126</v>
      </c>
      <c r="E320" s="185" t="s">
        <v>429</v>
      </c>
      <c r="F320" s="186" t="s">
        <v>430</v>
      </c>
      <c r="G320" s="187" t="s">
        <v>134</v>
      </c>
      <c r="H320" s="188">
        <v>279.69</v>
      </c>
      <c r="I320" s="3">
        <v>0</v>
      </c>
      <c r="J320" s="168">
        <f>ROUND(I320*H320,2)</f>
        <v>0</v>
      </c>
      <c r="K320" s="169"/>
      <c r="L320" s="44"/>
      <c r="M320" s="170" t="s">
        <v>1</v>
      </c>
      <c r="N320" s="171" t="s">
        <v>33</v>
      </c>
      <c r="O320" s="115"/>
      <c r="P320" s="172">
        <f>O320*H320</f>
        <v>0</v>
      </c>
      <c r="Q320" s="172">
        <v>2.9E-4</v>
      </c>
      <c r="R320" s="172">
        <f>Q320*H320</f>
        <v>8.1110100000000004E-2</v>
      </c>
      <c r="S320" s="172">
        <v>0</v>
      </c>
      <c r="T320" s="173">
        <f>S320*H320</f>
        <v>0</v>
      </c>
      <c r="U320" s="115"/>
      <c r="V320" s="115"/>
      <c r="W320" s="115"/>
      <c r="X320" s="115"/>
      <c r="Y320" s="115"/>
      <c r="AR320" s="111" t="s">
        <v>190</v>
      </c>
      <c r="AT320" s="111" t="s">
        <v>126</v>
      </c>
      <c r="AU320" s="111" t="s">
        <v>77</v>
      </c>
      <c r="AY320" s="26" t="s">
        <v>123</v>
      </c>
      <c r="BE320" s="112">
        <f>IF(N320="základní",J320,0)</f>
        <v>0</v>
      </c>
      <c r="BF320" s="112">
        <f>IF(N320="snížená",J320,0)</f>
        <v>0</v>
      </c>
      <c r="BG320" s="112">
        <f>IF(N320="zákl. přenesená",J320,0)</f>
        <v>0</v>
      </c>
      <c r="BH320" s="112">
        <f>IF(N320="sníž. přenesená",J320,0)</f>
        <v>0</v>
      </c>
      <c r="BI320" s="112">
        <f>IF(N320="nulová",J320,0)</f>
        <v>0</v>
      </c>
      <c r="BJ320" s="26" t="s">
        <v>75</v>
      </c>
      <c r="BK320" s="112">
        <f>ROUND(I320*H320,2)</f>
        <v>0</v>
      </c>
      <c r="BL320" s="26" t="s">
        <v>190</v>
      </c>
      <c r="BM320" s="111" t="s">
        <v>918</v>
      </c>
    </row>
    <row r="321" spans="1:65" s="2" customFormat="1" ht="22.9" customHeight="1">
      <c r="A321" s="158"/>
      <c r="B321" s="159"/>
      <c r="C321" s="158"/>
      <c r="D321" s="160" t="s">
        <v>66</v>
      </c>
      <c r="E321" s="166" t="s">
        <v>919</v>
      </c>
      <c r="F321" s="166" t="s">
        <v>920</v>
      </c>
      <c r="G321" s="158"/>
      <c r="H321" s="158"/>
      <c r="I321" s="158"/>
      <c r="J321" s="167">
        <f>BK321</f>
        <v>0</v>
      </c>
      <c r="K321" s="158"/>
      <c r="L321" s="159"/>
      <c r="M321" s="163"/>
      <c r="N321" s="158"/>
      <c r="O321" s="158"/>
      <c r="P321" s="164">
        <f>SUM(P322:P326)</f>
        <v>0</v>
      </c>
      <c r="Q321" s="158"/>
      <c r="R321" s="164">
        <f>SUM(R322:R326)</f>
        <v>0</v>
      </c>
      <c r="S321" s="158"/>
      <c r="T321" s="165">
        <f>SUM(T322:T326)</f>
        <v>0</v>
      </c>
      <c r="U321" s="158"/>
      <c r="V321" s="158"/>
      <c r="W321" s="158"/>
      <c r="X321" s="158"/>
      <c r="Y321" s="158"/>
      <c r="AR321" s="108" t="s">
        <v>77</v>
      </c>
      <c r="AT321" s="109" t="s">
        <v>66</v>
      </c>
      <c r="AU321" s="109" t="s">
        <v>75</v>
      </c>
      <c r="AY321" s="108" t="s">
        <v>123</v>
      </c>
      <c r="BK321" s="110">
        <f>SUM(BK322:BK326)</f>
        <v>0</v>
      </c>
    </row>
    <row r="322" spans="1:65" s="27" customFormat="1" ht="37.9" customHeight="1">
      <c r="A322" s="115"/>
      <c r="B322" s="44"/>
      <c r="C322" s="184" t="s">
        <v>921</v>
      </c>
      <c r="D322" s="184" t="s">
        <v>126</v>
      </c>
      <c r="E322" s="185" t="s">
        <v>922</v>
      </c>
      <c r="F322" s="186" t="s">
        <v>923</v>
      </c>
      <c r="G322" s="187" t="s">
        <v>134</v>
      </c>
      <c r="H322" s="188">
        <v>15.741</v>
      </c>
      <c r="I322" s="3">
        <v>0</v>
      </c>
      <c r="J322" s="168">
        <f>ROUND(I322*H322,2)</f>
        <v>0</v>
      </c>
      <c r="K322" s="169"/>
      <c r="L322" s="44"/>
      <c r="M322" s="170" t="s">
        <v>1</v>
      </c>
      <c r="N322" s="171" t="s">
        <v>33</v>
      </c>
      <c r="O322" s="115"/>
      <c r="P322" s="172">
        <f>O322*H322</f>
        <v>0</v>
      </c>
      <c r="Q322" s="172">
        <v>0</v>
      </c>
      <c r="R322" s="172">
        <f>Q322*H322</f>
        <v>0</v>
      </c>
      <c r="S322" s="172">
        <v>0</v>
      </c>
      <c r="T322" s="173">
        <f>S322*H322</f>
        <v>0</v>
      </c>
      <c r="U322" s="115"/>
      <c r="V322" s="115"/>
      <c r="W322" s="115"/>
      <c r="X322" s="115"/>
      <c r="Y322" s="115"/>
      <c r="AR322" s="111" t="s">
        <v>190</v>
      </c>
      <c r="AT322" s="111" t="s">
        <v>126</v>
      </c>
      <c r="AU322" s="111" t="s">
        <v>77</v>
      </c>
      <c r="AY322" s="26" t="s">
        <v>123</v>
      </c>
      <c r="BE322" s="112">
        <f>IF(N322="základní",J322,0)</f>
        <v>0</v>
      </c>
      <c r="BF322" s="112">
        <f>IF(N322="snížená",J322,0)</f>
        <v>0</v>
      </c>
      <c r="BG322" s="112">
        <f>IF(N322="zákl. přenesená",J322,0)</f>
        <v>0</v>
      </c>
      <c r="BH322" s="112">
        <f>IF(N322="sníž. přenesená",J322,0)</f>
        <v>0</v>
      </c>
      <c r="BI322" s="112">
        <f>IF(N322="nulová",J322,0)</f>
        <v>0</v>
      </c>
      <c r="BJ322" s="26" t="s">
        <v>75</v>
      </c>
      <c r="BK322" s="112">
        <f>ROUND(I322*H322,2)</f>
        <v>0</v>
      </c>
      <c r="BL322" s="26" t="s">
        <v>190</v>
      </c>
      <c r="BM322" s="111" t="s">
        <v>924</v>
      </c>
    </row>
    <row r="323" spans="1:65" s="27" customFormat="1" ht="16.5" customHeight="1">
      <c r="A323" s="115"/>
      <c r="B323" s="44"/>
      <c r="C323" s="189" t="s">
        <v>925</v>
      </c>
      <c r="D323" s="189" t="s">
        <v>177</v>
      </c>
      <c r="E323" s="190" t="s">
        <v>926</v>
      </c>
      <c r="F323" s="191" t="s">
        <v>927</v>
      </c>
      <c r="G323" s="192" t="s">
        <v>134</v>
      </c>
      <c r="H323" s="193">
        <v>15.741</v>
      </c>
      <c r="I323" s="4">
        <v>0</v>
      </c>
      <c r="J323" s="174">
        <f>ROUND(I323*H323,2)</f>
        <v>0</v>
      </c>
      <c r="K323" s="175"/>
      <c r="L323" s="176"/>
      <c r="M323" s="177" t="s">
        <v>1</v>
      </c>
      <c r="N323" s="178" t="s">
        <v>33</v>
      </c>
      <c r="O323" s="115"/>
      <c r="P323" s="172">
        <f>O323*H323</f>
        <v>0</v>
      </c>
      <c r="Q323" s="172">
        <v>0</v>
      </c>
      <c r="R323" s="172">
        <f>Q323*H323</f>
        <v>0</v>
      </c>
      <c r="S323" s="172">
        <v>0</v>
      </c>
      <c r="T323" s="173">
        <f>S323*H323</f>
        <v>0</v>
      </c>
      <c r="U323" s="115"/>
      <c r="V323" s="115"/>
      <c r="W323" s="115"/>
      <c r="X323" s="115"/>
      <c r="Y323" s="115"/>
      <c r="AR323" s="111" t="s">
        <v>266</v>
      </c>
      <c r="AT323" s="111" t="s">
        <v>177</v>
      </c>
      <c r="AU323" s="111" t="s">
        <v>77</v>
      </c>
      <c r="AY323" s="26" t="s">
        <v>123</v>
      </c>
      <c r="BE323" s="112">
        <f>IF(N323="základní",J323,0)</f>
        <v>0</v>
      </c>
      <c r="BF323" s="112">
        <f>IF(N323="snížená",J323,0)</f>
        <v>0</v>
      </c>
      <c r="BG323" s="112">
        <f>IF(N323="zákl. přenesená",J323,0)</f>
        <v>0</v>
      </c>
      <c r="BH323" s="112">
        <f>IF(N323="sníž. přenesená",J323,0)</f>
        <v>0</v>
      </c>
      <c r="BI323" s="112">
        <f>IF(N323="nulová",J323,0)</f>
        <v>0</v>
      </c>
      <c r="BJ323" s="26" t="s">
        <v>75</v>
      </c>
      <c r="BK323" s="112">
        <f>ROUND(I323*H323,2)</f>
        <v>0</v>
      </c>
      <c r="BL323" s="26" t="s">
        <v>190</v>
      </c>
      <c r="BM323" s="111" t="s">
        <v>928</v>
      </c>
    </row>
    <row r="324" spans="1:65" s="27" customFormat="1" ht="24.2" customHeight="1">
      <c r="A324" s="115"/>
      <c r="B324" s="44"/>
      <c r="C324" s="184" t="s">
        <v>929</v>
      </c>
      <c r="D324" s="184" t="s">
        <v>126</v>
      </c>
      <c r="E324" s="185" t="s">
        <v>930</v>
      </c>
      <c r="F324" s="186" t="s">
        <v>931</v>
      </c>
      <c r="G324" s="187" t="s">
        <v>134</v>
      </c>
      <c r="H324" s="188">
        <v>8.14</v>
      </c>
      <c r="I324" s="3">
        <v>0</v>
      </c>
      <c r="J324" s="168">
        <f>ROUND(I324*H324,2)</f>
        <v>0</v>
      </c>
      <c r="K324" s="169"/>
      <c r="L324" s="44"/>
      <c r="M324" s="170" t="s">
        <v>1</v>
      </c>
      <c r="N324" s="171" t="s">
        <v>33</v>
      </c>
      <c r="O324" s="115"/>
      <c r="P324" s="172">
        <f>O324*H324</f>
        <v>0</v>
      </c>
      <c r="Q324" s="172">
        <v>0</v>
      </c>
      <c r="R324" s="172">
        <f>Q324*H324</f>
        <v>0</v>
      </c>
      <c r="S324" s="172">
        <v>0</v>
      </c>
      <c r="T324" s="173">
        <f>S324*H324</f>
        <v>0</v>
      </c>
      <c r="U324" s="115"/>
      <c r="V324" s="115"/>
      <c r="W324" s="115"/>
      <c r="X324" s="115"/>
      <c r="Y324" s="115"/>
      <c r="AR324" s="111" t="s">
        <v>190</v>
      </c>
      <c r="AT324" s="111" t="s">
        <v>126</v>
      </c>
      <c r="AU324" s="111" t="s">
        <v>77</v>
      </c>
      <c r="AY324" s="26" t="s">
        <v>123</v>
      </c>
      <c r="BE324" s="112">
        <f>IF(N324="základní",J324,0)</f>
        <v>0</v>
      </c>
      <c r="BF324" s="112">
        <f>IF(N324="snížená",J324,0)</f>
        <v>0</v>
      </c>
      <c r="BG324" s="112">
        <f>IF(N324="zákl. přenesená",J324,0)</f>
        <v>0</v>
      </c>
      <c r="BH324" s="112">
        <f>IF(N324="sníž. přenesená",J324,0)</f>
        <v>0</v>
      </c>
      <c r="BI324" s="112">
        <f>IF(N324="nulová",J324,0)</f>
        <v>0</v>
      </c>
      <c r="BJ324" s="26" t="s">
        <v>75</v>
      </c>
      <c r="BK324" s="112">
        <f>ROUND(I324*H324,2)</f>
        <v>0</v>
      </c>
      <c r="BL324" s="26" t="s">
        <v>190</v>
      </c>
      <c r="BM324" s="111" t="s">
        <v>932</v>
      </c>
    </row>
    <row r="325" spans="1:65" s="27" customFormat="1" ht="16.5" customHeight="1">
      <c r="A325" s="115"/>
      <c r="B325" s="44"/>
      <c r="C325" s="189" t="s">
        <v>933</v>
      </c>
      <c r="D325" s="189" t="s">
        <v>177</v>
      </c>
      <c r="E325" s="190" t="s">
        <v>934</v>
      </c>
      <c r="F325" s="191" t="s">
        <v>927</v>
      </c>
      <c r="G325" s="192" t="s">
        <v>134</v>
      </c>
      <c r="H325" s="193">
        <v>8.14</v>
      </c>
      <c r="I325" s="4">
        <v>0</v>
      </c>
      <c r="J325" s="174">
        <f>ROUND(I325*H325,2)</f>
        <v>0</v>
      </c>
      <c r="K325" s="175"/>
      <c r="L325" s="176"/>
      <c r="M325" s="177" t="s">
        <v>1</v>
      </c>
      <c r="N325" s="178" t="s">
        <v>33</v>
      </c>
      <c r="O325" s="115"/>
      <c r="P325" s="172">
        <f>O325*H325</f>
        <v>0</v>
      </c>
      <c r="Q325" s="172">
        <v>0</v>
      </c>
      <c r="R325" s="172">
        <f>Q325*H325</f>
        <v>0</v>
      </c>
      <c r="S325" s="172">
        <v>0</v>
      </c>
      <c r="T325" s="173">
        <f>S325*H325</f>
        <v>0</v>
      </c>
      <c r="U325" s="115"/>
      <c r="V325" s="115"/>
      <c r="W325" s="115"/>
      <c r="X325" s="115"/>
      <c r="Y325" s="115"/>
      <c r="AR325" s="111" t="s">
        <v>266</v>
      </c>
      <c r="AT325" s="111" t="s">
        <v>177</v>
      </c>
      <c r="AU325" s="111" t="s">
        <v>77</v>
      </c>
      <c r="AY325" s="26" t="s">
        <v>123</v>
      </c>
      <c r="BE325" s="112">
        <f>IF(N325="základní",J325,0)</f>
        <v>0</v>
      </c>
      <c r="BF325" s="112">
        <f>IF(N325="snížená",J325,0)</f>
        <v>0</v>
      </c>
      <c r="BG325" s="112">
        <f>IF(N325="zákl. přenesená",J325,0)</f>
        <v>0</v>
      </c>
      <c r="BH325" s="112">
        <f>IF(N325="sníž. přenesená",J325,0)</f>
        <v>0</v>
      </c>
      <c r="BI325" s="112">
        <f>IF(N325="nulová",J325,0)</f>
        <v>0</v>
      </c>
      <c r="BJ325" s="26" t="s">
        <v>75</v>
      </c>
      <c r="BK325" s="112">
        <f>ROUND(I325*H325,2)</f>
        <v>0</v>
      </c>
      <c r="BL325" s="26" t="s">
        <v>190</v>
      </c>
      <c r="BM325" s="111" t="s">
        <v>935</v>
      </c>
    </row>
    <row r="326" spans="1:65" s="27" customFormat="1" ht="24.2" customHeight="1">
      <c r="A326" s="115"/>
      <c r="B326" s="44"/>
      <c r="C326" s="184" t="s">
        <v>936</v>
      </c>
      <c r="D326" s="184" t="s">
        <v>126</v>
      </c>
      <c r="E326" s="185" t="s">
        <v>937</v>
      </c>
      <c r="F326" s="186" t="s">
        <v>938</v>
      </c>
      <c r="G326" s="187" t="s">
        <v>258</v>
      </c>
      <c r="H326" s="5">
        <v>0</v>
      </c>
      <c r="I326" s="3">
        <v>0</v>
      </c>
      <c r="J326" s="168">
        <f>ROUND(I326*H326,2)</f>
        <v>0</v>
      </c>
      <c r="K326" s="169"/>
      <c r="L326" s="44"/>
      <c r="M326" s="170" t="s">
        <v>1</v>
      </c>
      <c r="N326" s="171" t="s">
        <v>33</v>
      </c>
      <c r="O326" s="115"/>
      <c r="P326" s="172">
        <f>O326*H326</f>
        <v>0</v>
      </c>
      <c r="Q326" s="172">
        <v>0</v>
      </c>
      <c r="R326" s="172">
        <f>Q326*H326</f>
        <v>0</v>
      </c>
      <c r="S326" s="172">
        <v>0</v>
      </c>
      <c r="T326" s="173">
        <f>S326*H326</f>
        <v>0</v>
      </c>
      <c r="U326" s="115"/>
      <c r="V326" s="115"/>
      <c r="W326" s="115"/>
      <c r="X326" s="115"/>
      <c r="Y326" s="115"/>
      <c r="AR326" s="111" t="s">
        <v>190</v>
      </c>
      <c r="AT326" s="111" t="s">
        <v>126</v>
      </c>
      <c r="AU326" s="111" t="s">
        <v>77</v>
      </c>
      <c r="AY326" s="26" t="s">
        <v>123</v>
      </c>
      <c r="BE326" s="112">
        <f>IF(N326="základní",J326,0)</f>
        <v>0</v>
      </c>
      <c r="BF326" s="112">
        <f>IF(N326="snížená",J326,0)</f>
        <v>0</v>
      </c>
      <c r="BG326" s="112">
        <f>IF(N326="zákl. přenesená",J326,0)</f>
        <v>0</v>
      </c>
      <c r="BH326" s="112">
        <f>IF(N326="sníž. přenesená",J326,0)</f>
        <v>0</v>
      </c>
      <c r="BI326" s="112">
        <f>IF(N326="nulová",J326,0)</f>
        <v>0</v>
      </c>
      <c r="BJ326" s="26" t="s">
        <v>75</v>
      </c>
      <c r="BK326" s="112">
        <f>ROUND(I326*H326,2)</f>
        <v>0</v>
      </c>
      <c r="BL326" s="26" t="s">
        <v>190</v>
      </c>
      <c r="BM326" s="111" t="s">
        <v>939</v>
      </c>
    </row>
    <row r="327" spans="1:65" s="2" customFormat="1" ht="25.9" customHeight="1">
      <c r="A327" s="158"/>
      <c r="B327" s="159"/>
      <c r="C327" s="158"/>
      <c r="D327" s="160" t="s">
        <v>66</v>
      </c>
      <c r="E327" s="161" t="s">
        <v>432</v>
      </c>
      <c r="F327" s="161" t="s">
        <v>433</v>
      </c>
      <c r="G327" s="158"/>
      <c r="H327" s="158"/>
      <c r="I327" s="158"/>
      <c r="J327" s="162">
        <f>BK327</f>
        <v>0</v>
      </c>
      <c r="K327" s="158"/>
      <c r="L327" s="159"/>
      <c r="M327" s="163"/>
      <c r="N327" s="158"/>
      <c r="O327" s="158"/>
      <c r="P327" s="164">
        <f>P328+P330</f>
        <v>0</v>
      </c>
      <c r="Q327" s="158"/>
      <c r="R327" s="164">
        <f>R328+R330</f>
        <v>0</v>
      </c>
      <c r="S327" s="158"/>
      <c r="T327" s="165">
        <f>T328+T330</f>
        <v>0</v>
      </c>
      <c r="U327" s="158"/>
      <c r="V327" s="158"/>
      <c r="W327" s="158"/>
      <c r="X327" s="158"/>
      <c r="Y327" s="158"/>
      <c r="AR327" s="108" t="s">
        <v>145</v>
      </c>
      <c r="AT327" s="109" t="s">
        <v>66</v>
      </c>
      <c r="AU327" s="109" t="s">
        <v>67</v>
      </c>
      <c r="AY327" s="108" t="s">
        <v>123</v>
      </c>
      <c r="BK327" s="110">
        <f>BK328+BK330</f>
        <v>0</v>
      </c>
    </row>
    <row r="328" spans="1:65" s="2" customFormat="1" ht="22.9" customHeight="1">
      <c r="A328" s="158"/>
      <c r="B328" s="159"/>
      <c r="C328" s="158"/>
      <c r="D328" s="160" t="s">
        <v>66</v>
      </c>
      <c r="E328" s="166" t="s">
        <v>434</v>
      </c>
      <c r="F328" s="166" t="s">
        <v>435</v>
      </c>
      <c r="G328" s="158"/>
      <c r="H328" s="158"/>
      <c r="I328" s="158"/>
      <c r="J328" s="167">
        <f>BK328</f>
        <v>0</v>
      </c>
      <c r="K328" s="158"/>
      <c r="L328" s="159"/>
      <c r="M328" s="163"/>
      <c r="N328" s="158"/>
      <c r="O328" s="158"/>
      <c r="P328" s="164">
        <f>P329</f>
        <v>0</v>
      </c>
      <c r="Q328" s="158"/>
      <c r="R328" s="164">
        <f>R329</f>
        <v>0</v>
      </c>
      <c r="S328" s="158"/>
      <c r="T328" s="165">
        <f>T329</f>
        <v>0</v>
      </c>
      <c r="U328" s="158"/>
      <c r="V328" s="158"/>
      <c r="W328" s="158"/>
      <c r="X328" s="158"/>
      <c r="Y328" s="158"/>
      <c r="AR328" s="108" t="s">
        <v>145</v>
      </c>
      <c r="AT328" s="109" t="s">
        <v>66</v>
      </c>
      <c r="AU328" s="109" t="s">
        <v>75</v>
      </c>
      <c r="AY328" s="108" t="s">
        <v>123</v>
      </c>
      <c r="BK328" s="110">
        <f>BK329</f>
        <v>0</v>
      </c>
    </row>
    <row r="329" spans="1:65" s="27" customFormat="1" ht="16.5" customHeight="1">
      <c r="A329" s="115"/>
      <c r="B329" s="44"/>
      <c r="C329" s="184" t="s">
        <v>940</v>
      </c>
      <c r="D329" s="184" t="s">
        <v>126</v>
      </c>
      <c r="E329" s="185" t="s">
        <v>437</v>
      </c>
      <c r="F329" s="186" t="s">
        <v>435</v>
      </c>
      <c r="G329" s="187" t="s">
        <v>249</v>
      </c>
      <c r="H329" s="188">
        <v>1</v>
      </c>
      <c r="I329" s="3">
        <v>0</v>
      </c>
      <c r="J329" s="168">
        <f>ROUND(I329*H329,2)</f>
        <v>0</v>
      </c>
      <c r="K329" s="169"/>
      <c r="L329" s="44"/>
      <c r="M329" s="170" t="s">
        <v>1</v>
      </c>
      <c r="N329" s="171" t="s">
        <v>33</v>
      </c>
      <c r="O329" s="115"/>
      <c r="P329" s="172">
        <f>O329*H329</f>
        <v>0</v>
      </c>
      <c r="Q329" s="172">
        <v>0</v>
      </c>
      <c r="R329" s="172">
        <f>Q329*H329</f>
        <v>0</v>
      </c>
      <c r="S329" s="172">
        <v>0</v>
      </c>
      <c r="T329" s="173">
        <f>S329*H329</f>
        <v>0</v>
      </c>
      <c r="U329" s="115"/>
      <c r="V329" s="115"/>
      <c r="W329" s="115"/>
      <c r="X329" s="115"/>
      <c r="Y329" s="115"/>
      <c r="AR329" s="111" t="s">
        <v>438</v>
      </c>
      <c r="AT329" s="111" t="s">
        <v>126</v>
      </c>
      <c r="AU329" s="111" t="s">
        <v>77</v>
      </c>
      <c r="AY329" s="26" t="s">
        <v>123</v>
      </c>
      <c r="BE329" s="112">
        <f>IF(N329="základní",J329,0)</f>
        <v>0</v>
      </c>
      <c r="BF329" s="112">
        <f>IF(N329="snížená",J329,0)</f>
        <v>0</v>
      </c>
      <c r="BG329" s="112">
        <f>IF(N329="zákl. přenesená",J329,0)</f>
        <v>0</v>
      </c>
      <c r="BH329" s="112">
        <f>IF(N329="sníž. přenesená",J329,0)</f>
        <v>0</v>
      </c>
      <c r="BI329" s="112">
        <f>IF(N329="nulová",J329,0)</f>
        <v>0</v>
      </c>
      <c r="BJ329" s="26" t="s">
        <v>75</v>
      </c>
      <c r="BK329" s="112">
        <f>ROUND(I329*H329,2)</f>
        <v>0</v>
      </c>
      <c r="BL329" s="26" t="s">
        <v>438</v>
      </c>
      <c r="BM329" s="111" t="s">
        <v>941</v>
      </c>
    </row>
    <row r="330" spans="1:65" s="2" customFormat="1" ht="22.9" customHeight="1">
      <c r="A330" s="158"/>
      <c r="B330" s="159"/>
      <c r="C330" s="158"/>
      <c r="D330" s="160" t="s">
        <v>66</v>
      </c>
      <c r="E330" s="166" t="s">
        <v>440</v>
      </c>
      <c r="F330" s="166" t="s">
        <v>441</v>
      </c>
      <c r="G330" s="158"/>
      <c r="H330" s="158"/>
      <c r="I330" s="158"/>
      <c r="J330" s="167">
        <f>BK330</f>
        <v>0</v>
      </c>
      <c r="K330" s="158"/>
      <c r="L330" s="159"/>
      <c r="M330" s="163"/>
      <c r="N330" s="158"/>
      <c r="O330" s="158"/>
      <c r="P330" s="164">
        <f>P331</f>
        <v>0</v>
      </c>
      <c r="Q330" s="158"/>
      <c r="R330" s="164">
        <f>R331</f>
        <v>0</v>
      </c>
      <c r="S330" s="158"/>
      <c r="T330" s="165">
        <f>T331</f>
        <v>0</v>
      </c>
      <c r="U330" s="158"/>
      <c r="V330" s="158"/>
      <c r="W330" s="158"/>
      <c r="X330" s="158"/>
      <c r="Y330" s="158"/>
      <c r="AR330" s="108" t="s">
        <v>145</v>
      </c>
      <c r="AT330" s="109" t="s">
        <v>66</v>
      </c>
      <c r="AU330" s="109" t="s">
        <v>75</v>
      </c>
      <c r="AY330" s="108" t="s">
        <v>123</v>
      </c>
      <c r="BK330" s="110">
        <f>BK331</f>
        <v>0</v>
      </c>
    </row>
    <row r="331" spans="1:65" s="27" customFormat="1" ht="16.5" customHeight="1">
      <c r="A331" s="115"/>
      <c r="B331" s="44"/>
      <c r="C331" s="184" t="s">
        <v>942</v>
      </c>
      <c r="D331" s="184" t="s">
        <v>126</v>
      </c>
      <c r="E331" s="185" t="s">
        <v>443</v>
      </c>
      <c r="F331" s="186" t="s">
        <v>441</v>
      </c>
      <c r="G331" s="187" t="s">
        <v>249</v>
      </c>
      <c r="H331" s="188">
        <v>1</v>
      </c>
      <c r="I331" s="3">
        <v>0</v>
      </c>
      <c r="J331" s="168">
        <f>ROUND(I331*H331,2)</f>
        <v>0</v>
      </c>
      <c r="K331" s="169"/>
      <c r="L331" s="44"/>
      <c r="M331" s="179" t="s">
        <v>1</v>
      </c>
      <c r="N331" s="180" t="s">
        <v>33</v>
      </c>
      <c r="O331" s="181"/>
      <c r="P331" s="182">
        <f>O331*H331</f>
        <v>0</v>
      </c>
      <c r="Q331" s="182">
        <v>0</v>
      </c>
      <c r="R331" s="182">
        <f>Q331*H331</f>
        <v>0</v>
      </c>
      <c r="S331" s="182">
        <v>0</v>
      </c>
      <c r="T331" s="183">
        <f>S331*H331</f>
        <v>0</v>
      </c>
      <c r="U331" s="115"/>
      <c r="V331" s="115"/>
      <c r="W331" s="115"/>
      <c r="X331" s="115"/>
      <c r="Y331" s="115"/>
      <c r="AR331" s="111" t="s">
        <v>438</v>
      </c>
      <c r="AT331" s="111" t="s">
        <v>126</v>
      </c>
      <c r="AU331" s="111" t="s">
        <v>77</v>
      </c>
      <c r="AY331" s="26" t="s">
        <v>123</v>
      </c>
      <c r="BE331" s="112">
        <f>IF(N331="základní",J331,0)</f>
        <v>0</v>
      </c>
      <c r="BF331" s="112">
        <f>IF(N331="snížená",J331,0)</f>
        <v>0</v>
      </c>
      <c r="BG331" s="112">
        <f>IF(N331="zákl. přenesená",J331,0)</f>
        <v>0</v>
      </c>
      <c r="BH331" s="112">
        <f>IF(N331="sníž. přenesená",J331,0)</f>
        <v>0</v>
      </c>
      <c r="BI331" s="112">
        <f>IF(N331="nulová",J331,0)</f>
        <v>0</v>
      </c>
      <c r="BJ331" s="26" t="s">
        <v>75</v>
      </c>
      <c r="BK331" s="112">
        <f>ROUND(I331*H331,2)</f>
        <v>0</v>
      </c>
      <c r="BL331" s="26" t="s">
        <v>438</v>
      </c>
      <c r="BM331" s="111" t="s">
        <v>943</v>
      </c>
    </row>
    <row r="332" spans="1:65" s="27" customFormat="1" ht="6.95" customHeight="1">
      <c r="A332" s="115"/>
      <c r="B332" s="58"/>
      <c r="C332" s="59"/>
      <c r="D332" s="59"/>
      <c r="E332" s="59"/>
      <c r="F332" s="59"/>
      <c r="G332" s="59"/>
      <c r="H332" s="59"/>
      <c r="I332" s="59"/>
      <c r="J332" s="59"/>
      <c r="K332" s="59"/>
      <c r="L332" s="44"/>
      <c r="M332" s="115"/>
      <c r="N332" s="115"/>
      <c r="O332" s="115"/>
      <c r="P332" s="115"/>
      <c r="Q332" s="115"/>
      <c r="R332" s="115"/>
      <c r="S332" s="115"/>
      <c r="T332" s="115"/>
      <c r="U332" s="115"/>
      <c r="V332" s="115"/>
      <c r="W332" s="115"/>
      <c r="X332" s="115"/>
      <c r="Y332" s="115"/>
    </row>
    <row r="333" spans="1:6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6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6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6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sheetData>
  <sheetProtection algorithmName="SHA-512" hashValue="0XGOtAWtMFyHaI/5YEgL2nSd9bwluqN0BbME6fGhdUCYPQajITahcIJQ6RW+v9TcDAJFyKBvLDk1LF74ACReQQ==" saltValue="TyLLhAhYAe6zLyddnTKcuA==" spinCount="100000" sheet="1" objects="1" scenarios="1" formatCells="0" formatColumns="0" formatRows="0" autoFilter="0"/>
  <autoFilter ref="C144:K331"/>
  <mergeCells count="9">
    <mergeCell ref="E87:H87"/>
    <mergeCell ref="E135:H135"/>
    <mergeCell ref="E137:H137"/>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6"/>
  <sheetViews>
    <sheetView workbookViewId="0">
      <selection activeCell="B16" sqref="B16"/>
    </sheetView>
  </sheetViews>
  <sheetFormatPr defaultColWidth="9.1640625" defaultRowHeight="15"/>
  <cols>
    <col min="1" max="1" width="50.5" style="196" bestFit="1" customWidth="1"/>
    <col min="2" max="2" width="19.33203125" style="194" bestFit="1" customWidth="1"/>
    <col min="3" max="3" width="16.83203125" style="194" bestFit="1" customWidth="1"/>
    <col min="4" max="5" width="9.1640625" style="195"/>
    <col min="6" max="6" width="0" style="195" hidden="1" customWidth="1"/>
    <col min="7" max="16384" width="9.1640625" style="195"/>
  </cols>
  <sheetData>
    <row r="1" spans="1:10" ht="18">
      <c r="A1" s="197" t="s">
        <v>1218</v>
      </c>
      <c r="B1" s="198"/>
      <c r="C1" s="198"/>
      <c r="D1" s="1"/>
      <c r="E1" s="1"/>
      <c r="F1" s="1"/>
      <c r="G1" s="1"/>
      <c r="H1" s="1"/>
      <c r="I1" s="1"/>
      <c r="J1" s="1"/>
    </row>
    <row r="2" spans="1:10" ht="18.75">
      <c r="A2" s="199" t="s">
        <v>1219</v>
      </c>
      <c r="B2" s="198"/>
      <c r="C2" s="198"/>
      <c r="D2" s="1"/>
      <c r="E2" s="1"/>
      <c r="F2" s="1"/>
      <c r="G2" s="1"/>
      <c r="H2" s="1"/>
      <c r="I2" s="1"/>
      <c r="J2" s="1"/>
    </row>
    <row r="3" spans="1:10" ht="13.15" customHeight="1">
      <c r="A3" s="40" t="s">
        <v>1224</v>
      </c>
      <c r="B3" s="198"/>
      <c r="C3" s="198"/>
      <c r="D3" s="1"/>
      <c r="E3" s="1"/>
      <c r="F3" s="1"/>
      <c r="G3" s="1"/>
      <c r="H3" s="1"/>
      <c r="I3" s="1"/>
      <c r="J3" s="1"/>
    </row>
    <row r="4" spans="1:10" ht="15.75" thickBot="1">
      <c r="A4" s="200"/>
      <c r="B4" s="198"/>
      <c r="C4" s="198"/>
      <c r="D4" s="1"/>
      <c r="E4" s="1"/>
      <c r="F4" s="1"/>
      <c r="G4" s="1"/>
      <c r="H4" s="1"/>
      <c r="I4" s="1"/>
      <c r="J4" s="1"/>
    </row>
    <row r="5" spans="1:10">
      <c r="A5" s="201" t="s">
        <v>944</v>
      </c>
      <c r="B5" s="202" t="s">
        <v>945</v>
      </c>
      <c r="C5" s="203" t="s">
        <v>946</v>
      </c>
      <c r="D5" s="1"/>
      <c r="E5" s="1"/>
      <c r="F5" s="1"/>
      <c r="G5" s="1"/>
      <c r="H5" s="1"/>
      <c r="I5" s="1"/>
      <c r="J5" s="1"/>
    </row>
    <row r="6" spans="1:10">
      <c r="A6" s="204" t="s">
        <v>947</v>
      </c>
      <c r="B6" s="205"/>
      <c r="C6" s="206"/>
      <c r="D6" s="1"/>
      <c r="E6" s="1"/>
      <c r="F6" s="1"/>
      <c r="G6" s="1"/>
      <c r="H6" s="1"/>
      <c r="I6" s="1"/>
      <c r="J6" s="1"/>
    </row>
    <row r="7" spans="1:10">
      <c r="A7" s="207" t="s">
        <v>948</v>
      </c>
      <c r="B7" s="208">
        <f>('EI Rozpočet 2.NP'!F24)</f>
        <v>0</v>
      </c>
      <c r="C7" s="209"/>
      <c r="D7" s="1"/>
      <c r="E7" s="1"/>
      <c r="F7" s="1"/>
      <c r="G7" s="1"/>
      <c r="H7" s="1"/>
      <c r="I7" s="1"/>
      <c r="J7" s="1"/>
    </row>
    <row r="8" spans="1:10">
      <c r="A8" s="210" t="s">
        <v>1249</v>
      </c>
      <c r="B8" s="208">
        <f>B7 * 'EI Parametry 2.NP'!B6 / 100</f>
        <v>0</v>
      </c>
      <c r="C8" s="209">
        <f>B7 * 'EI Parametry 2.NP'!B7 / 100</f>
        <v>0</v>
      </c>
      <c r="D8" s="1"/>
      <c r="E8" s="1"/>
      <c r="F8" s="1"/>
      <c r="G8" s="1"/>
      <c r="H8" s="1"/>
      <c r="I8" s="1"/>
      <c r="J8" s="1"/>
    </row>
    <row r="9" spans="1:10">
      <c r="A9" s="207" t="s">
        <v>949</v>
      </c>
      <c r="B9" s="208"/>
      <c r="C9" s="209">
        <f>('EI Rozpočet 2.NP'!F178) + 0</f>
        <v>0</v>
      </c>
      <c r="D9" s="1"/>
      <c r="E9" s="1"/>
      <c r="F9" s="1"/>
      <c r="G9" s="1"/>
      <c r="H9" s="1"/>
      <c r="I9" s="1"/>
      <c r="J9" s="1"/>
    </row>
    <row r="10" spans="1:10">
      <c r="A10" s="207" t="s">
        <v>950</v>
      </c>
      <c r="B10" s="208"/>
      <c r="C10" s="209">
        <f>('EI Rozpočet 2.NP'!I24) + ('EI Rozpočet 2.NP'!I178) + 0</f>
        <v>0</v>
      </c>
      <c r="D10" s="1"/>
      <c r="E10" s="1"/>
      <c r="F10" s="1"/>
      <c r="G10" s="1"/>
      <c r="H10" s="1"/>
      <c r="I10" s="1"/>
      <c r="J10" s="1"/>
    </row>
    <row r="11" spans="1:10">
      <c r="A11" s="211" t="s">
        <v>951</v>
      </c>
      <c r="B11" s="212">
        <f>B7 + B8</f>
        <v>0</v>
      </c>
      <c r="C11" s="213">
        <f>C7 + C8 + C9 + C10</f>
        <v>0</v>
      </c>
      <c r="D11" s="1"/>
      <c r="E11" s="1"/>
      <c r="F11" s="1"/>
      <c r="G11" s="1"/>
      <c r="H11" s="1"/>
      <c r="I11" s="1"/>
      <c r="J11" s="1"/>
    </row>
    <row r="12" spans="1:10">
      <c r="A12" s="207" t="s">
        <v>1250</v>
      </c>
      <c r="B12" s="208"/>
      <c r="C12" s="209">
        <f>(C9 + C10) * 'EI Parametry 2.NP'!B8 / 100</f>
        <v>0</v>
      </c>
      <c r="D12" s="1"/>
      <c r="E12" s="1"/>
      <c r="F12" s="1"/>
      <c r="G12" s="1"/>
      <c r="H12" s="1"/>
      <c r="I12" s="1"/>
      <c r="J12" s="1"/>
    </row>
    <row r="13" spans="1:10">
      <c r="A13" s="207" t="s">
        <v>952</v>
      </c>
      <c r="B13" s="208"/>
      <c r="C13" s="209">
        <f>0 + 0</f>
        <v>0</v>
      </c>
      <c r="D13" s="1"/>
      <c r="E13" s="1"/>
      <c r="F13" s="1"/>
      <c r="G13" s="1"/>
      <c r="H13" s="1"/>
      <c r="I13" s="1"/>
      <c r="J13" s="1"/>
    </row>
    <row r="14" spans="1:10">
      <c r="A14" s="207" t="s">
        <v>953</v>
      </c>
      <c r="B14" s="208"/>
      <c r="C14" s="209">
        <f>0 + 0</f>
        <v>0</v>
      </c>
      <c r="D14" s="1"/>
      <c r="E14" s="1"/>
      <c r="F14" s="1"/>
      <c r="G14" s="1"/>
      <c r="H14" s="1"/>
      <c r="I14" s="1"/>
      <c r="J14" s="1"/>
    </row>
    <row r="15" spans="1:10">
      <c r="A15" s="207" t="s">
        <v>954</v>
      </c>
      <c r="B15" s="208"/>
      <c r="C15" s="209">
        <f>(C13 + C14) * 'EI Parametry 2.NP'!B9 / 100</f>
        <v>0</v>
      </c>
      <c r="D15" s="1"/>
      <c r="E15" s="1"/>
      <c r="F15" s="1"/>
      <c r="G15" s="1"/>
      <c r="H15" s="1"/>
      <c r="I15" s="1"/>
      <c r="J15" s="1"/>
    </row>
    <row r="16" spans="1:10">
      <c r="A16" s="211" t="s">
        <v>955</v>
      </c>
      <c r="B16" s="212">
        <f>B11</f>
        <v>0</v>
      </c>
      <c r="C16" s="213">
        <f>C11 + C12 + C13 + C14 + C15</f>
        <v>0</v>
      </c>
      <c r="D16" s="1"/>
      <c r="E16" s="1"/>
      <c r="F16" s="1"/>
      <c r="G16" s="1"/>
      <c r="H16" s="1"/>
      <c r="I16" s="1"/>
      <c r="J16" s="1"/>
    </row>
    <row r="17" spans="1:10">
      <c r="A17" s="207" t="s">
        <v>956</v>
      </c>
      <c r="B17" s="208"/>
      <c r="C17" s="209">
        <f>(B16 + C16) * 'EI Parametry 2.NP'!B10 / 100</f>
        <v>0</v>
      </c>
      <c r="D17" s="1"/>
      <c r="E17" s="1"/>
      <c r="F17" s="1"/>
      <c r="G17" s="1"/>
      <c r="H17" s="1"/>
      <c r="I17" s="1"/>
      <c r="J17" s="1"/>
    </row>
    <row r="18" spans="1:10">
      <c r="A18" s="207" t="s">
        <v>957</v>
      </c>
      <c r="B18" s="208"/>
      <c r="C18" s="209">
        <f>(B16 + C16) * 'EI Parametry 2.NP'!B11 / 100</f>
        <v>0</v>
      </c>
      <c r="D18" s="1"/>
      <c r="E18" s="1"/>
      <c r="F18" s="1"/>
      <c r="G18" s="1"/>
      <c r="H18" s="1"/>
      <c r="I18" s="1"/>
      <c r="J18" s="1"/>
    </row>
    <row r="19" spans="1:10">
      <c r="A19" s="207" t="s">
        <v>958</v>
      </c>
      <c r="B19" s="208"/>
      <c r="C19" s="209">
        <f>(B11 + C11) * 'EI Parametry 2.NP'!B12 / 100</f>
        <v>0</v>
      </c>
      <c r="D19" s="1"/>
      <c r="E19" s="1"/>
      <c r="F19" s="1"/>
      <c r="G19" s="1"/>
      <c r="H19" s="1"/>
      <c r="I19" s="1"/>
      <c r="J19" s="1"/>
    </row>
    <row r="20" spans="1:10">
      <c r="A20" s="204" t="s">
        <v>959</v>
      </c>
      <c r="B20" s="205"/>
      <c r="C20" s="214">
        <f>B16 + C16 + C17 + C18 + C19</f>
        <v>0</v>
      </c>
      <c r="D20" s="1"/>
      <c r="E20" s="1"/>
      <c r="F20" s="1"/>
      <c r="G20" s="1"/>
      <c r="H20" s="1"/>
      <c r="I20" s="1"/>
      <c r="J20" s="1"/>
    </row>
    <row r="21" spans="1:10">
      <c r="A21" s="207" t="s">
        <v>1</v>
      </c>
      <c r="B21" s="208"/>
      <c r="C21" s="209"/>
      <c r="D21" s="1"/>
      <c r="E21" s="1"/>
      <c r="F21" s="1"/>
      <c r="G21" s="1"/>
      <c r="H21" s="1"/>
      <c r="I21" s="1"/>
      <c r="J21" s="1"/>
    </row>
    <row r="22" spans="1:10">
      <c r="A22" s="204" t="s">
        <v>960</v>
      </c>
      <c r="B22" s="205"/>
      <c r="C22" s="206"/>
      <c r="D22" s="1"/>
      <c r="E22" s="1"/>
      <c r="F22" s="1"/>
      <c r="G22" s="1"/>
      <c r="H22" s="1"/>
      <c r="I22" s="1"/>
      <c r="J22" s="1"/>
    </row>
    <row r="23" spans="1:10">
      <c r="A23" s="207" t="s">
        <v>1251</v>
      </c>
      <c r="B23" s="208"/>
      <c r="C23" s="209">
        <f>C16 * 'EI Parametry 2.NP'!B13 / 100</f>
        <v>0</v>
      </c>
      <c r="D23" s="1"/>
      <c r="E23" s="1"/>
      <c r="F23" s="1"/>
      <c r="G23" s="1"/>
      <c r="H23" s="1"/>
      <c r="I23" s="1"/>
      <c r="J23" s="1"/>
    </row>
    <row r="24" spans="1:10">
      <c r="A24" s="207" t="s">
        <v>1252</v>
      </c>
      <c r="B24" s="208"/>
      <c r="C24" s="209">
        <f>C16 * 'EI Parametry 2.NP'!B14 / 100</f>
        <v>0</v>
      </c>
      <c r="D24" s="1"/>
      <c r="E24" s="1"/>
      <c r="F24" s="1"/>
      <c r="G24" s="1"/>
      <c r="H24" s="1"/>
      <c r="I24" s="1"/>
      <c r="J24" s="1"/>
    </row>
    <row r="25" spans="1:10">
      <c r="A25" s="204" t="s">
        <v>963</v>
      </c>
      <c r="B25" s="205"/>
      <c r="C25" s="214">
        <f>C23 + C24</f>
        <v>0</v>
      </c>
      <c r="D25" s="1"/>
      <c r="E25" s="1"/>
      <c r="F25" s="1"/>
      <c r="G25" s="1"/>
      <c r="H25" s="1"/>
      <c r="I25" s="1"/>
      <c r="J25" s="1"/>
    </row>
    <row r="26" spans="1:10">
      <c r="A26" s="207" t="s">
        <v>964</v>
      </c>
      <c r="B26" s="208"/>
      <c r="C26" s="209">
        <f>'EI Parametry 2.NP'!B15 * 'EI Parametry 2.NP'!B18 * (C20 * 'EI Parametry 2.NP'!B17)^'EI Parametry 2.NP'!B16</f>
        <v>0</v>
      </c>
      <c r="D26" s="1"/>
      <c r="E26" s="1"/>
      <c r="F26" s="1"/>
      <c r="G26" s="1"/>
      <c r="H26" s="1"/>
      <c r="I26" s="1"/>
      <c r="J26" s="1"/>
    </row>
    <row r="27" spans="1:10">
      <c r="A27" s="207" t="s">
        <v>1</v>
      </c>
      <c r="B27" s="208"/>
      <c r="C27" s="209"/>
      <c r="D27" s="1"/>
      <c r="E27" s="1"/>
      <c r="F27" s="1"/>
      <c r="G27" s="1"/>
      <c r="H27" s="1"/>
      <c r="I27" s="1"/>
      <c r="J27" s="1"/>
    </row>
    <row r="28" spans="1:10">
      <c r="A28" s="215" t="s">
        <v>965</v>
      </c>
      <c r="B28" s="216"/>
      <c r="C28" s="217">
        <f>C20 + C25 + C26</f>
        <v>0</v>
      </c>
      <c r="D28" s="1"/>
      <c r="E28" s="1"/>
      <c r="F28" s="1"/>
      <c r="G28" s="1"/>
      <c r="H28" s="1"/>
      <c r="I28" s="1"/>
      <c r="J28" s="1"/>
    </row>
    <row r="29" spans="1:10">
      <c r="A29" s="207" t="s">
        <v>966</v>
      </c>
      <c r="B29" s="208">
        <f>(SUM('EI Rozpočet 2.NP'!F32,'EI Rozpočet 2.NP'!F34,'EI Rozpočet 2.NP'!F36,'EI Rozpočet 2.NP'!F38,'EI Rozpočet 2.NP'!F50,'EI Rozpočet 2.NP'!F56,'EI Rozpočet 2.NP'!F58,'EI Rozpočet 2.NP'!F70,'EI Rozpočet 2.NP'!F72,'EI Rozpočet 2.NP'!F74:F75,'EI Rozpočet 2.NP'!F79,'EI Rozpočet 2.NP'!F86,'EI Rozpočet 2.NP'!F88,'EI Rozpočet 2.NP'!F91,'EI Rozpočet 2.NP'!F94,'EI Rozpočet 2.NP'!F96,'EI Rozpočet 2.NP'!F104,'EI Rozpočet 2.NP'!F106,'EI Rozpočet 2.NP'!F108,'EI Rozpočet 2.NP'!F110,'EI Rozpočet 2.NP'!F121,'EI Rozpočet 2.NP'!F133,'EI Rozpočet 2.NP'!F136,'EI Rozpočet 2.NP'!F138,'EI Rozpočet 2.NP'!F140,'EI Rozpočet 2.NP'!F142,'EI Rozpočet 2.NP'!F145,'EI Rozpočet 2.NP'!F147,'EI Rozpočet 2.NP'!F150)+SUM('EI Rozpočet 2.NP'!F153)) + (SUM('EI Rozpočet 2.NP'!I32,'EI Rozpočet 2.NP'!I34,'EI Rozpočet 2.NP'!I36,'EI Rozpočet 2.NP'!I38,'EI Rozpočet 2.NP'!I50,'EI Rozpočet 2.NP'!I56,'EI Rozpočet 2.NP'!I58,'EI Rozpočet 2.NP'!I70,'EI Rozpočet 2.NP'!I72,'EI Rozpočet 2.NP'!I74:I75,'EI Rozpočet 2.NP'!I79,'EI Rozpočet 2.NP'!I86,'EI Rozpočet 2.NP'!I88,'EI Rozpočet 2.NP'!I91,'EI Rozpočet 2.NP'!I94,'EI Rozpočet 2.NP'!I96,'EI Rozpočet 2.NP'!I104,'EI Rozpočet 2.NP'!I106,'EI Rozpočet 2.NP'!I108,'EI Rozpočet 2.NP'!I110,'EI Rozpočet 2.NP'!I121,'EI Rozpočet 2.NP'!I133,'EI Rozpočet 2.NP'!I136,'EI Rozpočet 2.NP'!I138,'EI Rozpočet 2.NP'!I140,'EI Rozpočet 2.NP'!I142,'EI Rozpočet 2.NP'!I145,'EI Rozpočet 2.NP'!I147,'EI Rozpočet 2.NP'!I150)+SUM('EI Rozpočet 2.NP'!I153)) + B8 + C8 + C12 + C15 + C17 + C18 + C19 + C25 + C26</f>
        <v>0</v>
      </c>
      <c r="C29" s="209">
        <f>B29 * 'EI Parametry 2.NP'!B21 / 100</f>
        <v>0</v>
      </c>
      <c r="D29" s="1"/>
      <c r="E29" s="1"/>
      <c r="F29" s="1"/>
      <c r="G29" s="1"/>
      <c r="H29" s="1"/>
      <c r="I29" s="1"/>
      <c r="J29" s="1"/>
    </row>
    <row r="30" spans="1:10">
      <c r="A30" s="207" t="s">
        <v>966</v>
      </c>
      <c r="B30" s="208">
        <f>(SUM('EI Rozpočet 2.NP'!F32,'EI Rozpočet 2.NP'!F34,'EI Rozpočet 2.NP'!F36,'EI Rozpočet 2.NP'!F38,'EI Rozpočet 2.NP'!F50,'EI Rozpočet 2.NP'!F56,'EI Rozpočet 2.NP'!F58,'EI Rozpočet 2.NP'!F70,'EI Rozpočet 2.NP'!F72,'EI Rozpočet 2.NP'!F74:F75,'EI Rozpočet 2.NP'!F79,'EI Rozpočet 2.NP'!F86,'EI Rozpočet 2.NP'!F88,'EI Rozpočet 2.NP'!F91,'EI Rozpočet 2.NP'!F94,'EI Rozpočet 2.NP'!F96,'EI Rozpočet 2.NP'!F104,'EI Rozpočet 2.NP'!F106,'EI Rozpočet 2.NP'!F108,'EI Rozpočet 2.NP'!F110,'EI Rozpočet 2.NP'!F121,'EI Rozpočet 2.NP'!F133,'EI Rozpočet 2.NP'!F136,'EI Rozpočet 2.NP'!F138,'EI Rozpočet 2.NP'!F140,'EI Rozpočet 2.NP'!F142,'EI Rozpočet 2.NP'!F145,'EI Rozpočet 2.NP'!F147,'EI Rozpočet 2.NP'!F150)+SUM('EI Rozpočet 2.NP'!F153)) + (SUM('EI Rozpočet 2.NP'!I32,'EI Rozpočet 2.NP'!I34,'EI Rozpočet 2.NP'!I36,'EI Rozpočet 2.NP'!I38,'EI Rozpočet 2.NP'!I50,'EI Rozpočet 2.NP'!I56,'EI Rozpočet 2.NP'!I58,'EI Rozpočet 2.NP'!I70,'EI Rozpočet 2.NP'!I72,'EI Rozpočet 2.NP'!I74:I75,'EI Rozpočet 2.NP'!I79,'EI Rozpočet 2.NP'!I86,'EI Rozpočet 2.NP'!I88,'EI Rozpočet 2.NP'!I91,'EI Rozpočet 2.NP'!I94,'EI Rozpočet 2.NP'!I96,'EI Rozpočet 2.NP'!I104,'EI Rozpočet 2.NP'!I106,'EI Rozpočet 2.NP'!I108,'EI Rozpočet 2.NP'!I110,'EI Rozpočet 2.NP'!I121,'EI Rozpočet 2.NP'!I133,'EI Rozpočet 2.NP'!I136,'EI Rozpočet 2.NP'!I138,'EI Rozpočet 2.NP'!I140,'EI Rozpočet 2.NP'!I142,'EI Rozpočet 2.NP'!I145,'EI Rozpočet 2.NP'!I147,'EI Rozpočet 2.NP'!I150)+SUM('EI Rozpočet 2.NP'!I153))</f>
        <v>0</v>
      </c>
      <c r="C30" s="209">
        <f>B30 * 'EI Parametry 2.NP'!B22 / 100</f>
        <v>0</v>
      </c>
      <c r="D30" s="1"/>
      <c r="E30" s="1"/>
      <c r="F30" s="1"/>
      <c r="G30" s="1"/>
      <c r="H30" s="1"/>
      <c r="I30" s="1"/>
      <c r="J30" s="1"/>
    </row>
    <row r="31" spans="1:10">
      <c r="A31" s="215" t="s">
        <v>967</v>
      </c>
      <c r="B31" s="216"/>
      <c r="C31" s="217">
        <f>C28 + C29 + C30</f>
        <v>0</v>
      </c>
      <c r="D31" s="1"/>
      <c r="E31" s="1"/>
      <c r="F31" s="1"/>
      <c r="G31" s="1"/>
      <c r="H31" s="1"/>
      <c r="I31" s="1"/>
      <c r="J31" s="1"/>
    </row>
    <row r="32" spans="1:10">
      <c r="A32" s="207" t="s">
        <v>1</v>
      </c>
      <c r="B32" s="208"/>
      <c r="C32" s="209"/>
      <c r="D32" s="1"/>
      <c r="E32" s="1"/>
      <c r="F32" s="1"/>
      <c r="G32" s="1"/>
      <c r="H32" s="1"/>
      <c r="I32" s="1"/>
      <c r="J32" s="1"/>
    </row>
    <row r="33" spans="1:10">
      <c r="A33" s="207" t="s">
        <v>968</v>
      </c>
      <c r="B33" s="208"/>
      <c r="C33" s="209">
        <f>C28 * 'EI Parametry 2.NP'!B19 / 100</f>
        <v>0</v>
      </c>
      <c r="D33" s="1"/>
      <c r="E33" s="1"/>
      <c r="F33" s="1"/>
      <c r="G33" s="1"/>
      <c r="H33" s="1"/>
      <c r="I33" s="1"/>
      <c r="J33" s="1"/>
    </row>
    <row r="34" spans="1:10">
      <c r="A34" s="207" t="s">
        <v>968</v>
      </c>
      <c r="B34" s="208"/>
      <c r="C34" s="209">
        <f>C28 * 'EI Parametry 2.NP'!B20 / 100</f>
        <v>0</v>
      </c>
      <c r="D34" s="1"/>
      <c r="E34" s="1"/>
      <c r="F34" s="1"/>
      <c r="G34" s="1"/>
      <c r="H34" s="1"/>
      <c r="I34" s="1"/>
      <c r="J34" s="1"/>
    </row>
    <row r="35" spans="1:10">
      <c r="A35" s="204" t="s">
        <v>969</v>
      </c>
      <c r="B35" s="218" t="s">
        <v>970</v>
      </c>
      <c r="C35" s="219" t="s">
        <v>971</v>
      </c>
      <c r="D35" s="1"/>
      <c r="E35" s="1"/>
      <c r="F35" s="1"/>
      <c r="G35" s="1"/>
      <c r="H35" s="1"/>
      <c r="I35" s="1"/>
      <c r="J35" s="1"/>
    </row>
    <row r="36" spans="1:10">
      <c r="A36" s="207" t="s">
        <v>1082</v>
      </c>
      <c r="B36" s="208">
        <f>('EI Rozpočet 2.NP'!F20)</f>
        <v>0</v>
      </c>
      <c r="C36" s="209">
        <f>('EI Rozpočet 2.NP'!I20)</f>
        <v>0</v>
      </c>
      <c r="D36" s="1"/>
      <c r="E36" s="1"/>
      <c r="F36" s="1"/>
      <c r="G36" s="1"/>
      <c r="H36" s="1"/>
      <c r="I36" s="1"/>
      <c r="J36" s="1"/>
    </row>
    <row r="37" spans="1:10">
      <c r="A37" s="207" t="s">
        <v>1083</v>
      </c>
      <c r="B37" s="208">
        <f>('EI Rozpočet 2.NP'!F24)</f>
        <v>0</v>
      </c>
      <c r="C37" s="209">
        <f>('EI Rozpočet 2.NP'!I24)</f>
        <v>0</v>
      </c>
      <c r="D37" s="1"/>
      <c r="E37" s="1"/>
      <c r="F37" s="1"/>
      <c r="G37" s="1"/>
      <c r="H37" s="1"/>
      <c r="I37" s="1"/>
      <c r="J37" s="1"/>
    </row>
    <row r="38" spans="1:10">
      <c r="A38" s="207" t="s">
        <v>972</v>
      </c>
      <c r="B38" s="208">
        <f>('EI Rozpočet 2.NP'!F178)</f>
        <v>0</v>
      </c>
      <c r="C38" s="209">
        <f>('EI Rozpočet 2.NP'!I178)</f>
        <v>0</v>
      </c>
      <c r="D38" s="1"/>
      <c r="E38" s="1"/>
      <c r="F38" s="1"/>
      <c r="G38" s="1"/>
      <c r="H38" s="1"/>
      <c r="I38" s="1"/>
      <c r="J38" s="1"/>
    </row>
    <row r="39" spans="1:10">
      <c r="A39" s="207" t="s">
        <v>1084</v>
      </c>
      <c r="B39" s="208">
        <f>('EI Rozpočet 2.NP'!F29)</f>
        <v>0</v>
      </c>
      <c r="C39" s="209">
        <f>('EI Rozpočet 2.NP'!I29)</f>
        <v>0</v>
      </c>
      <c r="D39" s="1"/>
      <c r="E39" s="1"/>
      <c r="F39" s="1"/>
      <c r="G39" s="1"/>
      <c r="H39" s="1"/>
      <c r="I39" s="1"/>
      <c r="J39" s="1"/>
    </row>
    <row r="40" spans="1:10">
      <c r="A40" s="207" t="s">
        <v>1085</v>
      </c>
      <c r="B40" s="208">
        <f>('EI Rozpočet 2.NP'!F54)</f>
        <v>0</v>
      </c>
      <c r="C40" s="209">
        <f>('EI Rozpočet 2.NP'!I54)</f>
        <v>0</v>
      </c>
      <c r="D40" s="1"/>
      <c r="E40" s="1"/>
      <c r="F40" s="1"/>
      <c r="G40" s="1"/>
      <c r="H40" s="1"/>
      <c r="I40" s="1"/>
      <c r="J40" s="1"/>
    </row>
    <row r="41" spans="1:10">
      <c r="A41" s="207" t="s">
        <v>1086</v>
      </c>
      <c r="B41" s="208">
        <f>('EI Rozpočet 2.NP'!F176)</f>
        <v>0</v>
      </c>
      <c r="C41" s="209">
        <f>('EI Rozpočet 2.NP'!I176)</f>
        <v>0</v>
      </c>
      <c r="D41" s="1"/>
      <c r="E41" s="220"/>
      <c r="F41" s="1"/>
      <c r="G41" s="1"/>
      <c r="H41" s="1"/>
      <c r="I41" s="1"/>
      <c r="J41" s="1"/>
    </row>
    <row r="42" spans="1:10">
      <c r="A42" s="207" t="s">
        <v>976</v>
      </c>
      <c r="B42" s="208">
        <f>('EI Rozpočet 2.NP'!F169)</f>
        <v>0</v>
      </c>
      <c r="C42" s="209">
        <f>('EI Rozpočet 2.NP'!I169)</f>
        <v>0</v>
      </c>
      <c r="D42" s="1"/>
      <c r="E42" s="1"/>
      <c r="F42" s="1"/>
      <c r="G42" s="1"/>
      <c r="H42" s="1"/>
      <c r="I42" s="1"/>
      <c r="J42" s="1"/>
    </row>
    <row r="43" spans="1:10" ht="15.75" thickBot="1">
      <c r="A43" s="221" t="s">
        <v>1233</v>
      </c>
      <c r="B43" s="222">
        <f>('EI Rozpočet 2.NP'!F175)</f>
        <v>0</v>
      </c>
      <c r="C43" s="223">
        <f>('EI Rozpočet 2.NP'!I175)</f>
        <v>0</v>
      </c>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200"/>
      <c r="B50" s="198"/>
      <c r="C50" s="198"/>
      <c r="D50" s="1"/>
      <c r="E50" s="1"/>
      <c r="F50" s="1"/>
      <c r="G50" s="1"/>
      <c r="H50" s="1"/>
      <c r="I50" s="1"/>
      <c r="J50" s="1"/>
    </row>
    <row r="51" spans="1:10">
      <c r="A51" s="200"/>
      <c r="B51" s="198"/>
      <c r="C51" s="198"/>
      <c r="D51" s="1"/>
      <c r="E51" s="1"/>
      <c r="F51" s="1"/>
      <c r="G51" s="1"/>
      <c r="H51" s="1"/>
      <c r="I51" s="1"/>
      <c r="J51" s="1"/>
    </row>
    <row r="52" spans="1:10">
      <c r="A52" s="200"/>
      <c r="B52" s="198"/>
      <c r="C52" s="198"/>
      <c r="D52" s="1"/>
      <c r="E52" s="1"/>
      <c r="F52" s="1"/>
      <c r="G52" s="1"/>
      <c r="H52" s="1"/>
      <c r="I52" s="1"/>
      <c r="J52" s="1"/>
    </row>
    <row r="53" spans="1:10">
      <c r="A53" s="200"/>
      <c r="B53" s="198"/>
      <c r="C53" s="198"/>
      <c r="D53" s="1"/>
      <c r="E53" s="1"/>
      <c r="F53" s="1"/>
      <c r="G53" s="1"/>
      <c r="H53" s="1"/>
      <c r="I53" s="1"/>
      <c r="J53" s="1"/>
    </row>
    <row r="54" spans="1:10">
      <c r="A54" s="200"/>
      <c r="B54" s="198"/>
      <c r="C54" s="198"/>
      <c r="D54" s="1"/>
      <c r="E54" s="1"/>
      <c r="F54" s="1"/>
      <c r="G54" s="1"/>
      <c r="H54" s="1"/>
      <c r="I54" s="1"/>
      <c r="J54" s="1"/>
    </row>
    <row r="55" spans="1:10">
      <c r="A55" s="200"/>
      <c r="B55" s="198"/>
      <c r="C55" s="198"/>
      <c r="D55" s="1"/>
      <c r="E55" s="1"/>
      <c r="F55" s="1"/>
      <c r="G55" s="1"/>
      <c r="H55" s="1"/>
      <c r="I55" s="1"/>
      <c r="J55" s="1"/>
    </row>
    <row r="56" spans="1:10">
      <c r="A56" s="200"/>
      <c r="B56" s="198"/>
      <c r="C56" s="198"/>
      <c r="D56" s="1"/>
      <c r="E56" s="1"/>
      <c r="F56" s="1"/>
      <c r="G56" s="1"/>
      <c r="H56" s="1"/>
      <c r="I56" s="1"/>
      <c r="J56" s="1"/>
    </row>
    <row r="57" spans="1:10">
      <c r="A57" s="200"/>
      <c r="B57" s="198"/>
      <c r="C57" s="198"/>
      <c r="D57" s="1"/>
      <c r="E57" s="1"/>
      <c r="F57" s="1"/>
      <c r="G57" s="1"/>
      <c r="H57" s="1"/>
      <c r="I57" s="1"/>
      <c r="J57" s="1"/>
    </row>
    <row r="58" spans="1:10">
      <c r="A58" s="200"/>
      <c r="B58" s="198"/>
      <c r="C58" s="198"/>
      <c r="D58" s="1"/>
      <c r="E58" s="1"/>
      <c r="F58" s="1"/>
      <c r="G58" s="1"/>
      <c r="H58" s="1"/>
      <c r="I58" s="1"/>
      <c r="J58" s="1"/>
    </row>
    <row r="59" spans="1:10">
      <c r="A59" s="200"/>
      <c r="B59" s="198"/>
      <c r="C59" s="198"/>
      <c r="D59" s="1"/>
      <c r="E59" s="1"/>
      <c r="F59" s="1"/>
      <c r="G59" s="1"/>
      <c r="H59" s="1"/>
      <c r="I59" s="1"/>
      <c r="J59" s="1"/>
    </row>
    <row r="60" spans="1:10">
      <c r="A60" s="200"/>
      <c r="B60" s="198"/>
      <c r="C60" s="198"/>
      <c r="D60" s="1"/>
      <c r="E60" s="1"/>
      <c r="F60" s="1"/>
      <c r="G60" s="1"/>
      <c r="H60" s="1"/>
      <c r="I60" s="1"/>
      <c r="J60" s="1"/>
    </row>
    <row r="61" spans="1:10">
      <c r="A61" s="200"/>
      <c r="B61" s="198"/>
      <c r="C61" s="198"/>
      <c r="D61" s="1"/>
      <c r="E61" s="1"/>
      <c r="F61" s="1"/>
      <c r="G61" s="1"/>
      <c r="H61" s="1"/>
      <c r="I61" s="1"/>
      <c r="J61" s="1"/>
    </row>
    <row r="62" spans="1:10">
      <c r="A62" s="200"/>
      <c r="B62" s="198"/>
      <c r="C62" s="198"/>
      <c r="D62" s="1"/>
      <c r="E62" s="1"/>
      <c r="F62" s="1"/>
      <c r="G62" s="1"/>
      <c r="H62" s="1"/>
      <c r="I62" s="1"/>
      <c r="J62" s="1"/>
    </row>
    <row r="63" spans="1:10">
      <c r="A63" s="200"/>
      <c r="B63" s="198"/>
      <c r="C63" s="198"/>
      <c r="D63" s="1"/>
      <c r="E63" s="1"/>
      <c r="F63" s="1"/>
      <c r="G63" s="1"/>
      <c r="H63" s="1"/>
      <c r="I63" s="1"/>
      <c r="J63" s="1"/>
    </row>
    <row r="64" spans="1:10">
      <c r="A64" s="200"/>
      <c r="B64" s="198"/>
      <c r="C64" s="198"/>
      <c r="D64" s="1"/>
      <c r="E64" s="1"/>
      <c r="F64" s="1"/>
      <c r="G64" s="1"/>
      <c r="H64" s="1"/>
      <c r="I64" s="1"/>
      <c r="J64" s="1"/>
    </row>
    <row r="65" spans="1:10">
      <c r="A65" s="200"/>
      <c r="B65" s="198"/>
      <c r="C65" s="198"/>
      <c r="D65" s="1"/>
      <c r="E65" s="1"/>
      <c r="F65" s="1"/>
      <c r="G65" s="1"/>
      <c r="H65" s="1"/>
      <c r="I65" s="1"/>
      <c r="J65" s="1"/>
    </row>
    <row r="66" spans="1:10">
      <c r="A66" s="200"/>
      <c r="B66" s="198"/>
      <c r="C66" s="198"/>
      <c r="D66" s="1"/>
      <c r="E66" s="1"/>
      <c r="F66" s="1"/>
      <c r="G66" s="1"/>
      <c r="H66" s="1"/>
      <c r="I66" s="1"/>
      <c r="J66" s="1"/>
    </row>
    <row r="67" spans="1:10">
      <c r="A67" s="200"/>
      <c r="B67" s="198"/>
      <c r="C67" s="198"/>
      <c r="D67" s="1"/>
      <c r="E67" s="1"/>
      <c r="F67" s="1"/>
      <c r="G67" s="1"/>
      <c r="H67" s="1"/>
      <c r="I67" s="1"/>
      <c r="J67" s="1"/>
    </row>
    <row r="68" spans="1:10">
      <c r="A68" s="200"/>
      <c r="B68" s="198"/>
      <c r="C68" s="198"/>
      <c r="D68" s="1"/>
      <c r="E68" s="1"/>
      <c r="F68" s="1"/>
      <c r="G68" s="1"/>
      <c r="H68" s="1"/>
      <c r="I68" s="1"/>
      <c r="J68" s="1"/>
    </row>
    <row r="69" spans="1:10">
      <c r="A69" s="200"/>
      <c r="B69" s="198"/>
      <c r="C69" s="198"/>
      <c r="D69" s="1"/>
      <c r="E69" s="1"/>
      <c r="F69" s="1"/>
      <c r="G69" s="1"/>
      <c r="H69" s="1"/>
      <c r="I69" s="1"/>
      <c r="J69" s="1"/>
    </row>
    <row r="70" spans="1:10">
      <c r="A70" s="200"/>
      <c r="B70" s="198"/>
      <c r="C70" s="198"/>
      <c r="D70" s="1"/>
      <c r="E70" s="1"/>
      <c r="F70" s="1"/>
      <c r="G70" s="1"/>
      <c r="H70" s="1"/>
      <c r="I70" s="1"/>
      <c r="J70" s="1"/>
    </row>
    <row r="71" spans="1:10">
      <c r="A71" s="200"/>
      <c r="B71" s="198"/>
      <c r="C71" s="198"/>
      <c r="D71" s="1"/>
      <c r="E71" s="1"/>
      <c r="F71" s="1"/>
      <c r="G71" s="1"/>
      <c r="H71" s="1"/>
      <c r="I71" s="1"/>
      <c r="J71" s="1"/>
    </row>
    <row r="72" spans="1:10">
      <c r="A72" s="200"/>
      <c r="B72" s="198"/>
      <c r="C72" s="198"/>
      <c r="D72" s="1"/>
      <c r="E72" s="1"/>
      <c r="F72" s="1"/>
      <c r="G72" s="1"/>
      <c r="H72" s="1"/>
      <c r="I72" s="1"/>
      <c r="J72" s="1"/>
    </row>
    <row r="73" spans="1:10">
      <c r="A73" s="200"/>
      <c r="B73" s="198"/>
      <c r="C73" s="198"/>
      <c r="D73" s="1"/>
      <c r="E73" s="1"/>
      <c r="F73" s="1"/>
      <c r="G73" s="1"/>
      <c r="H73" s="1"/>
      <c r="I73" s="1"/>
      <c r="J73" s="1"/>
    </row>
    <row r="74" spans="1:10">
      <c r="A74" s="200"/>
      <c r="B74" s="198"/>
      <c r="C74" s="198"/>
      <c r="D74" s="1"/>
      <c r="E74" s="1"/>
      <c r="F74" s="1"/>
      <c r="G74" s="1"/>
      <c r="H74" s="1"/>
      <c r="I74" s="1"/>
      <c r="J74" s="1"/>
    </row>
    <row r="75" spans="1:10">
      <c r="A75" s="200"/>
      <c r="B75" s="198"/>
      <c r="C75" s="198"/>
      <c r="D75" s="1"/>
      <c r="E75" s="1"/>
      <c r="F75" s="1"/>
      <c r="G75" s="1"/>
      <c r="H75" s="1"/>
      <c r="I75" s="1"/>
      <c r="J75" s="1"/>
    </row>
    <row r="76" spans="1:10">
      <c r="A76" s="200"/>
      <c r="B76" s="198"/>
      <c r="C76" s="198"/>
      <c r="D76" s="1"/>
      <c r="E76" s="1"/>
      <c r="F76" s="1"/>
      <c r="G76" s="1"/>
      <c r="H76" s="1"/>
      <c r="I76" s="1"/>
      <c r="J76" s="1"/>
    </row>
    <row r="77" spans="1:10">
      <c r="A77" s="200"/>
      <c r="B77" s="198"/>
      <c r="C77" s="198"/>
      <c r="D77" s="1"/>
      <c r="E77" s="1"/>
      <c r="F77" s="1"/>
      <c r="G77" s="1"/>
      <c r="H77" s="1"/>
      <c r="I77" s="1"/>
      <c r="J77" s="1"/>
    </row>
    <row r="78" spans="1:10">
      <c r="A78" s="200"/>
      <c r="B78" s="198"/>
      <c r="C78" s="198"/>
      <c r="D78" s="1"/>
      <c r="E78" s="1"/>
      <c r="F78" s="1"/>
      <c r="G78" s="1"/>
      <c r="H78" s="1"/>
      <c r="I78" s="1"/>
      <c r="J78" s="1"/>
    </row>
    <row r="79" spans="1:10">
      <c r="A79" s="200"/>
      <c r="B79" s="198"/>
      <c r="C79" s="198"/>
      <c r="D79" s="1"/>
      <c r="E79" s="1"/>
      <c r="F79" s="1"/>
      <c r="G79" s="1"/>
      <c r="H79" s="1"/>
      <c r="I79" s="1"/>
      <c r="J79" s="1"/>
    </row>
    <row r="80" spans="1:10">
      <c r="A80" s="200"/>
      <c r="B80" s="198"/>
      <c r="C80" s="198"/>
      <c r="D80" s="1"/>
      <c r="E80" s="1"/>
      <c r="F80" s="1"/>
      <c r="G80" s="1"/>
      <c r="H80" s="1"/>
      <c r="I80" s="1"/>
      <c r="J80" s="1"/>
    </row>
    <row r="81" spans="1:10">
      <c r="A81" s="200"/>
      <c r="B81" s="198"/>
      <c r="C81" s="198"/>
      <c r="D81" s="1"/>
      <c r="E81" s="1"/>
      <c r="F81" s="1"/>
      <c r="G81" s="1"/>
      <c r="H81" s="1"/>
      <c r="I81" s="1"/>
      <c r="J81" s="1"/>
    </row>
    <row r="82" spans="1:10">
      <c r="A82" s="200"/>
      <c r="B82" s="198"/>
      <c r="C82" s="198"/>
      <c r="D82" s="1"/>
      <c r="E82" s="1"/>
      <c r="F82" s="1"/>
      <c r="G82" s="1"/>
      <c r="H82" s="1"/>
      <c r="I82" s="1"/>
      <c r="J82" s="1"/>
    </row>
    <row r="83" spans="1:10">
      <c r="A83" s="200"/>
      <c r="B83" s="198"/>
      <c r="C83" s="198"/>
      <c r="D83" s="1"/>
      <c r="E83" s="1"/>
      <c r="F83" s="1"/>
      <c r="G83" s="1"/>
      <c r="H83" s="1"/>
      <c r="I83" s="1"/>
      <c r="J83" s="1"/>
    </row>
    <row r="84" spans="1:10">
      <c r="A84" s="200"/>
      <c r="B84" s="198"/>
      <c r="C84" s="198"/>
      <c r="D84" s="1"/>
      <c r="E84" s="1"/>
      <c r="F84" s="1"/>
      <c r="G84" s="1"/>
      <c r="H84" s="1"/>
      <c r="I84" s="1"/>
      <c r="J84" s="1"/>
    </row>
    <row r="85" spans="1:10">
      <c r="A85" s="200"/>
      <c r="B85" s="198"/>
      <c r="C85" s="198"/>
      <c r="D85" s="1"/>
      <c r="E85" s="1"/>
      <c r="F85" s="1"/>
      <c r="G85" s="1"/>
      <c r="H85" s="1"/>
      <c r="I85" s="1"/>
      <c r="J85" s="1"/>
    </row>
    <row r="86" spans="1:10">
      <c r="A86" s="200"/>
      <c r="B86" s="198"/>
      <c r="C86" s="198"/>
      <c r="D86" s="1"/>
      <c r="E86" s="1"/>
      <c r="F86" s="1"/>
      <c r="G86" s="1"/>
      <c r="H86" s="1"/>
      <c r="I86" s="1"/>
      <c r="J86" s="1"/>
    </row>
    <row r="87" spans="1:10">
      <c r="A87" s="200"/>
      <c r="B87" s="198"/>
      <c r="C87" s="198"/>
      <c r="D87" s="1"/>
      <c r="E87" s="1"/>
      <c r="F87" s="1"/>
      <c r="G87" s="1"/>
      <c r="H87" s="1"/>
      <c r="I87" s="1"/>
      <c r="J87" s="1"/>
    </row>
    <row r="88" spans="1:10">
      <c r="A88" s="200"/>
      <c r="B88" s="198"/>
      <c r="C88" s="198"/>
      <c r="D88" s="1"/>
      <c r="E88" s="1"/>
      <c r="F88" s="1"/>
      <c r="G88" s="1"/>
      <c r="H88" s="1"/>
      <c r="I88" s="1"/>
      <c r="J88" s="1"/>
    </row>
    <row r="89" spans="1:10">
      <c r="A89" s="200"/>
      <c r="B89" s="198"/>
      <c r="C89" s="198"/>
      <c r="D89" s="1"/>
      <c r="E89" s="1"/>
      <c r="F89" s="1"/>
      <c r="G89" s="1"/>
      <c r="H89" s="1"/>
      <c r="I89" s="1"/>
      <c r="J89" s="1"/>
    </row>
    <row r="90" spans="1:10">
      <c r="A90" s="200"/>
      <c r="B90" s="198"/>
      <c r="C90" s="198"/>
      <c r="D90" s="1"/>
      <c r="E90" s="1"/>
      <c r="F90" s="1"/>
      <c r="G90" s="1"/>
      <c r="H90" s="1"/>
      <c r="I90" s="1"/>
      <c r="J90" s="1"/>
    </row>
    <row r="91" spans="1:10">
      <c r="A91" s="200"/>
      <c r="B91" s="198"/>
      <c r="C91" s="198"/>
      <c r="D91" s="1"/>
      <c r="E91" s="1"/>
      <c r="F91" s="1"/>
      <c r="G91" s="1"/>
      <c r="H91" s="1"/>
      <c r="I91" s="1"/>
      <c r="J91" s="1"/>
    </row>
    <row r="92" spans="1:10">
      <c r="A92" s="200"/>
      <c r="B92" s="198"/>
      <c r="C92" s="198"/>
      <c r="D92" s="1"/>
      <c r="E92" s="1"/>
      <c r="F92" s="1"/>
      <c r="G92" s="1"/>
      <c r="H92" s="1"/>
      <c r="I92" s="1"/>
      <c r="J92" s="1"/>
    </row>
    <row r="93" spans="1:10">
      <c r="A93" s="200"/>
      <c r="B93" s="198"/>
      <c r="C93" s="198"/>
      <c r="D93" s="1"/>
      <c r="E93" s="1"/>
      <c r="F93" s="1"/>
      <c r="G93" s="1"/>
      <c r="H93" s="1"/>
      <c r="I93" s="1"/>
      <c r="J93" s="1"/>
    </row>
    <row r="94" spans="1:10">
      <c r="A94" s="200"/>
      <c r="B94" s="198"/>
      <c r="C94" s="198"/>
      <c r="D94" s="1"/>
      <c r="E94" s="1"/>
      <c r="F94" s="1"/>
      <c r="G94" s="1"/>
      <c r="H94" s="1"/>
      <c r="I94" s="1"/>
      <c r="J94" s="1"/>
    </row>
    <row r="95" spans="1:10">
      <c r="A95" s="200"/>
      <c r="B95" s="198"/>
      <c r="C95" s="198"/>
      <c r="D95" s="1"/>
      <c r="E95" s="1"/>
      <c r="F95" s="1"/>
      <c r="G95" s="1"/>
      <c r="H95" s="1"/>
      <c r="I95" s="1"/>
      <c r="J95" s="1"/>
    </row>
    <row r="96" spans="1:10">
      <c r="A96" s="200"/>
      <c r="B96" s="198"/>
      <c r="C96" s="198"/>
      <c r="D96" s="1"/>
      <c r="E96" s="1"/>
      <c r="F96" s="1"/>
      <c r="G96" s="1"/>
      <c r="H96" s="1"/>
      <c r="I96" s="1"/>
      <c r="J96" s="1"/>
    </row>
    <row r="97" spans="1:10">
      <c r="A97" s="200"/>
      <c r="B97" s="198"/>
      <c r="C97" s="198"/>
      <c r="D97" s="1"/>
      <c r="E97" s="1"/>
      <c r="F97" s="1"/>
      <c r="G97" s="1"/>
      <c r="H97" s="1"/>
      <c r="I97" s="1"/>
      <c r="J97" s="1"/>
    </row>
    <row r="98" spans="1:10">
      <c r="A98" s="200"/>
      <c r="B98" s="198"/>
      <c r="C98" s="198"/>
      <c r="D98" s="1"/>
      <c r="E98" s="1"/>
      <c r="F98" s="1"/>
      <c r="G98" s="1"/>
      <c r="H98" s="1"/>
      <c r="I98" s="1"/>
      <c r="J98" s="1"/>
    </row>
    <row r="99" spans="1:10">
      <c r="A99" s="200"/>
      <c r="B99" s="198"/>
      <c r="C99" s="198"/>
      <c r="D99" s="1"/>
      <c r="E99" s="1"/>
      <c r="F99" s="1"/>
      <c r="G99" s="1"/>
      <c r="H99" s="1"/>
      <c r="I99" s="1"/>
      <c r="J99" s="1"/>
    </row>
    <row r="100" spans="1:10">
      <c r="A100" s="200"/>
      <c r="B100" s="198"/>
      <c r="C100" s="198"/>
      <c r="D100" s="1"/>
      <c r="E100" s="1"/>
      <c r="F100" s="1"/>
      <c r="G100" s="1"/>
      <c r="H100" s="1"/>
      <c r="I100" s="1"/>
      <c r="J100" s="1"/>
    </row>
    <row r="101" spans="1:10">
      <c r="A101" s="200"/>
      <c r="B101" s="198"/>
      <c r="C101" s="198"/>
      <c r="D101" s="1"/>
      <c r="E101" s="1"/>
      <c r="F101" s="1"/>
      <c r="G101" s="1"/>
      <c r="H101" s="1"/>
      <c r="I101" s="1"/>
      <c r="J101" s="1"/>
    </row>
    <row r="102" spans="1:10">
      <c r="A102" s="200"/>
      <c r="B102" s="198"/>
      <c r="C102" s="198"/>
      <c r="D102" s="1"/>
      <c r="E102" s="1"/>
      <c r="F102" s="1"/>
      <c r="G102" s="1"/>
      <c r="H102" s="1"/>
      <c r="I102" s="1"/>
      <c r="J102" s="1"/>
    </row>
    <row r="103" spans="1:10">
      <c r="A103" s="200"/>
      <c r="B103" s="198"/>
      <c r="C103" s="198"/>
      <c r="D103" s="1"/>
      <c r="E103" s="1"/>
      <c r="F103" s="1"/>
      <c r="G103" s="1"/>
      <c r="H103" s="1"/>
      <c r="I103" s="1"/>
      <c r="J103" s="1"/>
    </row>
    <row r="104" spans="1:10">
      <c r="A104" s="200"/>
      <c r="B104" s="198"/>
      <c r="C104" s="198"/>
      <c r="D104" s="1"/>
      <c r="E104" s="1"/>
      <c r="F104" s="1"/>
      <c r="G104" s="1"/>
      <c r="H104" s="1"/>
      <c r="I104" s="1"/>
      <c r="J104" s="1"/>
    </row>
    <row r="105" spans="1:10">
      <c r="A105" s="200"/>
      <c r="B105" s="198"/>
      <c r="C105" s="198"/>
      <c r="D105" s="1"/>
      <c r="E105" s="1"/>
      <c r="F105" s="1"/>
      <c r="G105" s="1"/>
      <c r="H105" s="1"/>
      <c r="I105" s="1"/>
      <c r="J105" s="1"/>
    </row>
    <row r="106" spans="1:10">
      <c r="A106" s="200"/>
      <c r="B106" s="198"/>
      <c r="C106" s="198"/>
      <c r="D106" s="1"/>
      <c r="E106" s="1"/>
      <c r="F106" s="1"/>
      <c r="G106" s="1"/>
      <c r="H106" s="1"/>
      <c r="I106" s="1"/>
      <c r="J106" s="1"/>
    </row>
    <row r="107" spans="1:10">
      <c r="A107" s="200"/>
      <c r="B107" s="198"/>
      <c r="C107" s="198"/>
      <c r="D107" s="1"/>
      <c r="E107" s="1"/>
      <c r="F107" s="1"/>
      <c r="G107" s="1"/>
      <c r="H107" s="1"/>
      <c r="I107" s="1"/>
      <c r="J107" s="1"/>
    </row>
    <row r="108" spans="1:10">
      <c r="A108" s="200"/>
      <c r="B108" s="198"/>
      <c r="C108" s="198"/>
      <c r="D108" s="1"/>
      <c r="E108" s="1"/>
      <c r="F108" s="1"/>
      <c r="G108" s="1"/>
      <c r="H108" s="1"/>
      <c r="I108" s="1"/>
      <c r="J108" s="1"/>
    </row>
    <row r="109" spans="1:10">
      <c r="A109" s="200"/>
      <c r="B109" s="198"/>
      <c r="C109" s="198"/>
      <c r="D109" s="1"/>
      <c r="E109" s="1"/>
      <c r="F109" s="1"/>
      <c r="G109" s="1"/>
      <c r="H109" s="1"/>
      <c r="I109" s="1"/>
      <c r="J109" s="1"/>
    </row>
    <row r="110" spans="1:10">
      <c r="A110" s="200"/>
      <c r="B110" s="198"/>
      <c r="C110" s="198"/>
      <c r="D110" s="1"/>
      <c r="E110" s="1"/>
      <c r="F110" s="1"/>
      <c r="G110" s="1"/>
      <c r="H110" s="1"/>
      <c r="I110" s="1"/>
      <c r="J110" s="1"/>
    </row>
    <row r="111" spans="1:10">
      <c r="A111" s="200"/>
      <c r="B111" s="198"/>
      <c r="C111" s="198"/>
      <c r="D111" s="1"/>
      <c r="E111" s="1"/>
      <c r="F111" s="1"/>
      <c r="G111" s="1"/>
      <c r="H111" s="1"/>
      <c r="I111" s="1"/>
      <c r="J111" s="1"/>
    </row>
    <row r="112" spans="1:10">
      <c r="A112" s="200"/>
      <c r="B112" s="198"/>
      <c r="C112" s="198"/>
      <c r="D112" s="1"/>
      <c r="E112" s="1"/>
      <c r="F112" s="1"/>
      <c r="G112" s="1"/>
      <c r="H112" s="1"/>
      <c r="I112" s="1"/>
      <c r="J112" s="1"/>
    </row>
    <row r="113" spans="1:10">
      <c r="A113" s="200"/>
      <c r="B113" s="198"/>
      <c r="C113" s="198"/>
      <c r="D113" s="1"/>
      <c r="E113" s="1"/>
      <c r="F113" s="1"/>
      <c r="G113" s="1"/>
      <c r="H113" s="1"/>
      <c r="I113" s="1"/>
      <c r="J113" s="1"/>
    </row>
    <row r="114" spans="1:10">
      <c r="A114" s="200"/>
      <c r="B114" s="198"/>
      <c r="C114" s="198"/>
      <c r="D114" s="1"/>
      <c r="E114" s="1"/>
      <c r="F114" s="1"/>
      <c r="G114" s="1"/>
      <c r="H114" s="1"/>
      <c r="I114" s="1"/>
      <c r="J114" s="1"/>
    </row>
    <row r="115" spans="1:10">
      <c r="A115" s="200"/>
      <c r="B115" s="198"/>
      <c r="C115" s="198"/>
      <c r="D115" s="1"/>
      <c r="E115" s="1"/>
      <c r="F115" s="1"/>
      <c r="G115" s="1"/>
      <c r="H115" s="1"/>
      <c r="I115" s="1"/>
      <c r="J115" s="1"/>
    </row>
    <row r="116" spans="1:10">
      <c r="A116" s="200"/>
      <c r="B116" s="198"/>
      <c r="C116" s="198"/>
      <c r="D116" s="1"/>
      <c r="E116" s="1"/>
      <c r="F116" s="1"/>
      <c r="G116" s="1"/>
      <c r="H116" s="1"/>
      <c r="I116" s="1"/>
      <c r="J116" s="1"/>
    </row>
    <row r="117" spans="1:10">
      <c r="A117" s="200"/>
      <c r="B117" s="198"/>
      <c r="C117" s="198"/>
      <c r="D117" s="1"/>
      <c r="E117" s="1"/>
      <c r="F117" s="1"/>
      <c r="G117" s="1"/>
      <c r="H117" s="1"/>
      <c r="I117" s="1"/>
      <c r="J117" s="1"/>
    </row>
    <row r="118" spans="1:10">
      <c r="A118" s="200"/>
      <c r="B118" s="198"/>
      <c r="C118" s="198"/>
      <c r="D118" s="1"/>
      <c r="E118" s="1"/>
      <c r="F118" s="1"/>
      <c r="G118" s="1"/>
      <c r="H118" s="1"/>
      <c r="I118" s="1"/>
      <c r="J118" s="1"/>
    </row>
    <row r="119" spans="1:10">
      <c r="A119" s="200"/>
      <c r="B119" s="198"/>
      <c r="C119" s="198"/>
      <c r="D119" s="1"/>
      <c r="E119" s="1"/>
      <c r="F119" s="1"/>
      <c r="G119" s="1"/>
      <c r="H119" s="1"/>
      <c r="I119" s="1"/>
      <c r="J119" s="1"/>
    </row>
    <row r="120" spans="1:10">
      <c r="A120" s="200"/>
      <c r="B120" s="198"/>
      <c r="C120" s="198"/>
      <c r="D120" s="1"/>
      <c r="E120" s="1"/>
      <c r="F120" s="1"/>
      <c r="G120" s="1"/>
      <c r="H120" s="1"/>
      <c r="I120" s="1"/>
      <c r="J120" s="1"/>
    </row>
    <row r="121" spans="1:10">
      <c r="A121" s="200"/>
      <c r="B121" s="198"/>
      <c r="C121" s="198"/>
      <c r="D121" s="1"/>
      <c r="E121" s="1"/>
      <c r="F121" s="1"/>
      <c r="G121" s="1"/>
      <c r="H121" s="1"/>
      <c r="I121" s="1"/>
      <c r="J121" s="1"/>
    </row>
    <row r="122" spans="1:10">
      <c r="A122" s="200"/>
      <c r="B122" s="198"/>
      <c r="C122" s="198"/>
      <c r="D122" s="1"/>
      <c r="E122" s="1"/>
      <c r="F122" s="1"/>
      <c r="G122" s="1"/>
      <c r="H122" s="1"/>
      <c r="I122" s="1"/>
      <c r="J122" s="1"/>
    </row>
    <row r="123" spans="1:10">
      <c r="A123" s="200"/>
      <c r="B123" s="198"/>
      <c r="C123" s="198"/>
      <c r="D123" s="1"/>
      <c r="E123" s="1"/>
      <c r="F123" s="1"/>
      <c r="G123" s="1"/>
      <c r="H123" s="1"/>
      <c r="I123" s="1"/>
      <c r="J123" s="1"/>
    </row>
    <row r="124" spans="1:10">
      <c r="A124" s="200"/>
      <c r="B124" s="198"/>
      <c r="C124" s="198"/>
      <c r="D124" s="1"/>
      <c r="E124" s="1"/>
      <c r="F124" s="1"/>
      <c r="G124" s="1"/>
      <c r="H124" s="1"/>
      <c r="I124" s="1"/>
      <c r="J124" s="1"/>
    </row>
    <row r="125" spans="1:10">
      <c r="A125" s="200"/>
      <c r="B125" s="198"/>
      <c r="C125" s="198"/>
      <c r="D125" s="1"/>
      <c r="E125" s="1"/>
      <c r="F125" s="1"/>
      <c r="G125" s="1"/>
      <c r="H125" s="1"/>
      <c r="I125" s="1"/>
      <c r="J125" s="1"/>
    </row>
    <row r="126" spans="1:10">
      <c r="A126" s="200"/>
      <c r="B126" s="198"/>
      <c r="C126" s="198"/>
      <c r="D126" s="1"/>
      <c r="E126" s="1"/>
      <c r="F126" s="1"/>
      <c r="G126" s="1"/>
      <c r="H126" s="1"/>
      <c r="I126" s="1"/>
      <c r="J126" s="1"/>
    </row>
  </sheetData>
  <sheetProtection algorithmName="SHA-512" hashValue="Nwqb1I56mgogy+D8bifjaH3ETCBDCVdHCpsk8L2tWi/WdFtWGVEw+CEt5J1SOxKmTiKn3Kfg7lmopsNtjc0ecA==" saltValue="KknsvFha+YkYnFjLKUyPxQ==" spinCount="100000" sheet="1" objects="1" scenarios="1" formatCells="0" formatColumns="0" formatRows="0" autoFilter="0"/>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254"/>
  <sheetViews>
    <sheetView zoomScale="80" zoomScaleNormal="80" workbookViewId="0">
      <pane ySplit="7" topLeftCell="A8" activePane="bottomLeft" state="frozen"/>
      <selection pane="bottomLeft" activeCell="F19" sqref="F19"/>
    </sheetView>
  </sheetViews>
  <sheetFormatPr defaultColWidth="9.1640625" defaultRowHeight="15"/>
  <cols>
    <col min="1" max="1" width="9.1640625" style="196" customWidth="1"/>
    <col min="2" max="2" width="107.1640625" style="240" customWidth="1"/>
    <col min="3" max="3" width="4.33203125" style="310" bestFit="1" customWidth="1"/>
    <col min="4" max="4" width="12.1640625" style="194" customWidth="1"/>
    <col min="5" max="5" width="14.1640625" style="194" customWidth="1"/>
    <col min="6" max="6" width="19.1640625" style="194" customWidth="1"/>
    <col min="7" max="7" width="13" style="196" bestFit="1" customWidth="1"/>
    <col min="8" max="8" width="13.33203125" style="194" customWidth="1"/>
    <col min="9" max="9" width="16.33203125" style="194" bestFit="1" customWidth="1"/>
    <col min="10" max="10" width="11.5" style="194" bestFit="1" customWidth="1"/>
    <col min="11" max="11" width="18.83203125" style="194" bestFit="1" customWidth="1"/>
    <col min="12" max="12" width="10.83203125" style="196" customWidth="1"/>
    <col min="13" max="13" width="9.1640625" style="195"/>
    <col min="14" max="14" width="9.1640625" style="195" customWidth="1"/>
    <col min="15" max="15" width="14.1640625" style="195" hidden="1" customWidth="1"/>
    <col min="16" max="16" width="9.1640625" style="195" customWidth="1"/>
    <col min="17" max="16384" width="9.1640625" style="195"/>
  </cols>
  <sheetData>
    <row r="1" spans="1:21" ht="18">
      <c r="A1" s="197" t="s">
        <v>1218</v>
      </c>
      <c r="B1" s="245"/>
      <c r="C1" s="314"/>
      <c r="D1" s="198"/>
      <c r="E1" s="198"/>
      <c r="F1" s="198"/>
      <c r="G1" s="200"/>
      <c r="H1" s="198"/>
      <c r="I1" s="198"/>
      <c r="J1" s="198"/>
      <c r="K1" s="198"/>
      <c r="L1" s="200"/>
      <c r="M1" s="1"/>
      <c r="N1" s="1"/>
      <c r="O1" s="1"/>
      <c r="P1" s="1"/>
      <c r="Q1" s="1"/>
      <c r="R1" s="1"/>
      <c r="S1" s="1"/>
      <c r="T1" s="1"/>
      <c r="U1" s="1"/>
    </row>
    <row r="2" spans="1:21" ht="11.45" customHeight="1">
      <c r="A2" s="197"/>
      <c r="B2" s="245"/>
      <c r="C2" s="314"/>
      <c r="D2" s="198"/>
      <c r="E2" s="198"/>
      <c r="F2" s="315"/>
      <c r="G2" s="200"/>
      <c r="H2" s="198"/>
      <c r="I2" s="198"/>
      <c r="J2" s="198"/>
      <c r="K2" s="198"/>
      <c r="L2" s="200"/>
      <c r="M2" s="1"/>
      <c r="N2" s="1"/>
      <c r="O2" s="1"/>
      <c r="P2" s="1"/>
      <c r="Q2" s="1"/>
      <c r="R2" s="1"/>
      <c r="S2" s="1"/>
      <c r="T2" s="1"/>
      <c r="U2" s="1"/>
    </row>
    <row r="3" spans="1:21">
      <c r="A3" s="14" t="s">
        <v>1226</v>
      </c>
      <c r="B3" s="245"/>
      <c r="C3" s="311"/>
      <c r="D3" s="241"/>
      <c r="E3" s="198"/>
      <c r="F3" s="198"/>
      <c r="G3" s="200"/>
      <c r="H3" s="198"/>
      <c r="I3" s="198"/>
      <c r="J3" s="198"/>
      <c r="K3" s="198"/>
      <c r="L3" s="200"/>
      <c r="M3" s="1"/>
      <c r="N3" s="1"/>
      <c r="O3" s="1"/>
      <c r="P3" s="1"/>
      <c r="Q3" s="1"/>
      <c r="R3" s="1"/>
      <c r="S3" s="1"/>
      <c r="T3" s="1"/>
      <c r="U3" s="1"/>
    </row>
    <row r="4" spans="1:21" s="312" customFormat="1" ht="16.899999999999999" customHeight="1">
      <c r="A4" s="14" t="s">
        <v>1062</v>
      </c>
      <c r="B4" s="246"/>
      <c r="C4" s="330"/>
      <c r="D4" s="331"/>
      <c r="E4" s="331"/>
      <c r="F4" s="331"/>
      <c r="G4" s="353"/>
      <c r="H4" s="331"/>
      <c r="I4" s="331"/>
      <c r="J4" s="331"/>
      <c r="K4" s="331"/>
      <c r="L4" s="353"/>
      <c r="M4" s="357"/>
      <c r="N4" s="357"/>
      <c r="O4" s="357"/>
      <c r="P4" s="357"/>
      <c r="Q4" s="357"/>
      <c r="R4" s="357"/>
      <c r="S4" s="357"/>
      <c r="T4" s="357"/>
      <c r="U4" s="357"/>
    </row>
    <row r="5" spans="1:21" s="312" customFormat="1">
      <c r="A5" s="14"/>
      <c r="B5" s="246"/>
      <c r="C5" s="330"/>
      <c r="D5" s="331"/>
      <c r="E5" s="331"/>
      <c r="F5" s="331"/>
      <c r="G5" s="353"/>
      <c r="H5" s="331"/>
      <c r="I5" s="331"/>
      <c r="J5" s="331"/>
      <c r="K5" s="331"/>
      <c r="L5" s="353"/>
      <c r="M5" s="357"/>
      <c r="N5" s="357"/>
      <c r="O5" s="357"/>
      <c r="P5" s="357"/>
      <c r="Q5" s="357"/>
      <c r="R5" s="357"/>
      <c r="S5" s="357"/>
      <c r="T5" s="357"/>
      <c r="U5" s="357"/>
    </row>
    <row r="6" spans="1:21" s="312" customFormat="1" ht="18.75" thickBot="1">
      <c r="A6" s="247" t="s">
        <v>1263</v>
      </c>
      <c r="B6" s="246"/>
      <c r="C6" s="330"/>
      <c r="D6" s="331"/>
      <c r="E6" s="331"/>
      <c r="F6" s="331"/>
      <c r="G6" s="353"/>
      <c r="H6" s="331"/>
      <c r="I6" s="331"/>
      <c r="J6" s="331"/>
      <c r="K6" s="331"/>
      <c r="L6" s="353"/>
      <c r="M6" s="357"/>
      <c r="N6" s="357"/>
      <c r="O6" s="357"/>
      <c r="P6" s="357"/>
      <c r="Q6" s="357"/>
      <c r="R6" s="357"/>
      <c r="S6" s="357"/>
      <c r="T6" s="357"/>
      <c r="U6" s="357"/>
    </row>
    <row r="7" spans="1:21" ht="26.25">
      <c r="A7" s="316" t="s">
        <v>977</v>
      </c>
      <c r="B7" s="317" t="s">
        <v>944</v>
      </c>
      <c r="C7" s="317" t="s">
        <v>978</v>
      </c>
      <c r="D7" s="332" t="s">
        <v>979</v>
      </c>
      <c r="E7" s="351" t="s">
        <v>1227</v>
      </c>
      <c r="F7" s="351" t="s">
        <v>980</v>
      </c>
      <c r="G7" s="354" t="s">
        <v>981</v>
      </c>
      <c r="H7" s="351" t="s">
        <v>1228</v>
      </c>
      <c r="I7" s="351" t="s">
        <v>982</v>
      </c>
      <c r="J7" s="332" t="s">
        <v>983</v>
      </c>
      <c r="K7" s="351" t="s">
        <v>1229</v>
      </c>
      <c r="L7" s="358" t="s">
        <v>1262</v>
      </c>
      <c r="M7" s="357"/>
      <c r="N7" s="357"/>
      <c r="O7" s="1">
        <f>'EI Parametry 2.NP'!B23/100*F31+'EI Parametry 2.NP'!B23/100*F33+'EI Parametry 2.NP'!B23/100*F35+'EI Parametry 2.NP'!B23/100*F37+'EI Parametry 2.NP'!B23/100*F39+'EI Parametry 2.NP'!B23/100*F41+'EI Parametry 2.NP'!B23/100*F42+'EI Parametry 2.NP'!B23/100*F43+'EI Parametry 2.NP'!B23/100*F44+'EI Parametry 2.NP'!B23/100*F45+'EI Parametry 2.NP'!B23/100*F46+'EI Parametry 2.NP'!B23/100*F47+'EI Parametry 2.NP'!B23/100*F48+'EI Parametry 2.NP'!B23/100*F49+'EI Parametry 2.NP'!B23/100*F51+'EI Parametry 2.NP'!B23/100*F52+'EI Parametry 2.NP'!B23/100*F57+'EI Parametry 2.NP'!B23/100*F59+'EI Parametry 2.NP'!B23/100*F60+'EI Parametry 2.NP'!B23/100*F61+'EI Parametry 2.NP'!B23/100*F62+'EI Parametry 2.NP'!B23/100*F63+'EI Parametry 2.NP'!B23/100*F64</f>
        <v>0</v>
      </c>
      <c r="P7" s="1"/>
      <c r="Q7" s="1"/>
      <c r="R7" s="1"/>
      <c r="S7" s="1"/>
      <c r="T7" s="1"/>
      <c r="U7" s="1"/>
    </row>
    <row r="8" spans="1:21" ht="15.75">
      <c r="A8" s="318" t="s">
        <v>1</v>
      </c>
      <c r="B8" s="319" t="s">
        <v>1082</v>
      </c>
      <c r="C8" s="333" t="s">
        <v>1</v>
      </c>
      <c r="D8" s="334"/>
      <c r="E8" s="334"/>
      <c r="F8" s="334"/>
      <c r="G8" s="355" t="s">
        <v>1</v>
      </c>
      <c r="H8" s="334"/>
      <c r="I8" s="334"/>
      <c r="J8" s="334"/>
      <c r="K8" s="334"/>
      <c r="L8" s="359" t="s">
        <v>1</v>
      </c>
      <c r="M8" s="357"/>
      <c r="N8" s="357"/>
      <c r="O8" s="1">
        <f>O7+'EI Parametry 2.NP'!B23/100*F65+'EI Parametry 2.NP'!B23/100*F66+'EI Parametry 2.NP'!B23/100*F67+'EI Parametry 2.NP'!B23/100*F68+'EI Parametry 2.NP'!B23/100*F69+'EI Parametry 2.NP'!B23/100*F71+'EI Parametry 2.NP'!B23/100*F73+'EI Parametry 2.NP'!B23/100*F76+'EI Parametry 2.NP'!B23/100*F77+'EI Parametry 2.NP'!B23/100*F78+'EI Parametry 2.NP'!B23/100*F80+'EI Parametry 2.NP'!B23/100*F81+'EI Parametry 2.NP'!B23/100*F82+'EI Parametry 2.NP'!B23/100*F83+'EI Parametry 2.NP'!B23/100*F87+'EI Parametry 2.NP'!B23/100*F89+'EI Parametry 2.NP'!B23/100*F90+'EI Parametry 2.NP'!B23/100*F92+'EI Parametry 2.NP'!B23/100*F93+'EI Parametry 2.NP'!B23/100*F95+'EI Parametry 2.NP'!B23/100*F97+'EI Parametry 2.NP'!B23/100*F100</f>
        <v>0</v>
      </c>
      <c r="P8" s="1"/>
      <c r="Q8" s="1"/>
      <c r="R8" s="1"/>
      <c r="S8" s="1"/>
      <c r="T8" s="1"/>
      <c r="U8" s="1"/>
    </row>
    <row r="9" spans="1:21" ht="24.75">
      <c r="A9" s="285" t="s">
        <v>75</v>
      </c>
      <c r="B9" s="286" t="s">
        <v>1087</v>
      </c>
      <c r="C9" s="335" t="s">
        <v>988</v>
      </c>
      <c r="D9" s="208">
        <v>1</v>
      </c>
      <c r="E9" s="309">
        <v>0</v>
      </c>
      <c r="F9" s="352">
        <f t="shared" ref="F9:F19" si="0">D9*E9</f>
        <v>0</v>
      </c>
      <c r="G9" s="237" t="s">
        <v>1</v>
      </c>
      <c r="H9" s="208">
        <v>0</v>
      </c>
      <c r="I9" s="352">
        <f t="shared" ref="I9:I19" si="1">D9*H9</f>
        <v>0</v>
      </c>
      <c r="J9" s="208">
        <f t="shared" ref="J9:K19" si="2">E9+H9</f>
        <v>0</v>
      </c>
      <c r="K9" s="352">
        <f t="shared" si="2"/>
        <v>0</v>
      </c>
      <c r="L9" s="270" t="s">
        <v>1</v>
      </c>
      <c r="M9" s="357"/>
      <c r="N9" s="357"/>
      <c r="O9" s="1">
        <f>O8+'EI Parametry 2.NP'!B23/100*F101+'EI Parametry 2.NP'!B23/100*F102+'EI Parametry 2.NP'!B23/100*F103+'EI Parametry 2.NP'!B23/100*F105+'EI Parametry 2.NP'!B23/100*F107+'EI Parametry 2.NP'!B23/100*F109+'EI Parametry 2.NP'!B23/100*F111+'EI Parametry 2.NP'!B23/100*F112+'EI Parametry 2.NP'!B23/100*F113+'EI Parametry 2.NP'!B23/100*F114+'EI Parametry 2.NP'!B23/100*F115+'EI Parametry 2.NP'!B23/100*F116+'EI Parametry 2.NP'!B23/100*F117+'EI Parametry 2.NP'!B23/100*F118+'EI Parametry 2.NP'!B23/100*F119+'EI Parametry 2.NP'!B23/100*F120+'EI Parametry 2.NP'!B23/100*F122+'EI Parametry 2.NP'!B23/100*F123+'EI Parametry 2.NP'!B23/100*F124+'EI Parametry 2.NP'!B23/100*F125+'EI Parametry 2.NP'!B23/100*F126+'EI Parametry 2.NP'!B23/100*F127</f>
        <v>0</v>
      </c>
      <c r="P9" s="1"/>
      <c r="Q9" s="1"/>
      <c r="R9" s="1"/>
      <c r="S9" s="1"/>
      <c r="T9" s="1"/>
      <c r="U9" s="1"/>
    </row>
    <row r="10" spans="1:21" ht="24.75">
      <c r="A10" s="285" t="s">
        <v>77</v>
      </c>
      <c r="B10" s="286" t="s">
        <v>1088</v>
      </c>
      <c r="C10" s="335" t="s">
        <v>988</v>
      </c>
      <c r="D10" s="208">
        <v>2</v>
      </c>
      <c r="E10" s="309">
        <v>0</v>
      </c>
      <c r="F10" s="352">
        <f t="shared" si="0"/>
        <v>0</v>
      </c>
      <c r="G10" s="237" t="s">
        <v>1</v>
      </c>
      <c r="H10" s="208">
        <v>0</v>
      </c>
      <c r="I10" s="352">
        <f t="shared" si="1"/>
        <v>0</v>
      </c>
      <c r="J10" s="208">
        <f t="shared" si="2"/>
        <v>0</v>
      </c>
      <c r="K10" s="352">
        <f t="shared" si="2"/>
        <v>0</v>
      </c>
      <c r="L10" s="270" t="s">
        <v>1</v>
      </c>
      <c r="M10" s="1"/>
      <c r="N10" s="1"/>
      <c r="O10" s="1"/>
      <c r="P10" s="1"/>
      <c r="Q10" s="1"/>
      <c r="R10" s="1"/>
      <c r="S10" s="1"/>
      <c r="T10" s="1"/>
      <c r="U10" s="1"/>
    </row>
    <row r="11" spans="1:21" ht="24.75">
      <c r="A11" s="285" t="s">
        <v>124</v>
      </c>
      <c r="B11" s="286" t="s">
        <v>1089</v>
      </c>
      <c r="C11" s="335" t="s">
        <v>988</v>
      </c>
      <c r="D11" s="208">
        <v>2</v>
      </c>
      <c r="E11" s="309">
        <v>0</v>
      </c>
      <c r="F11" s="352">
        <f t="shared" si="0"/>
        <v>0</v>
      </c>
      <c r="G11" s="237" t="s">
        <v>1</v>
      </c>
      <c r="H11" s="208">
        <v>0</v>
      </c>
      <c r="I11" s="352">
        <f t="shared" si="1"/>
        <v>0</v>
      </c>
      <c r="J11" s="208">
        <f t="shared" si="2"/>
        <v>0</v>
      </c>
      <c r="K11" s="352">
        <f t="shared" si="2"/>
        <v>0</v>
      </c>
      <c r="L11" s="270" t="s">
        <v>1</v>
      </c>
      <c r="M11" s="1"/>
      <c r="N11" s="1"/>
      <c r="O11" s="1"/>
      <c r="P11" s="1"/>
      <c r="Q11" s="1"/>
      <c r="R11" s="1"/>
      <c r="S11" s="1"/>
      <c r="T11" s="1"/>
      <c r="U11" s="1"/>
    </row>
    <row r="12" spans="1:21" ht="24.75">
      <c r="A12" s="285" t="s">
        <v>130</v>
      </c>
      <c r="B12" s="286" t="s">
        <v>1090</v>
      </c>
      <c r="C12" s="335" t="s">
        <v>988</v>
      </c>
      <c r="D12" s="208">
        <v>12</v>
      </c>
      <c r="E12" s="309">
        <v>0</v>
      </c>
      <c r="F12" s="352">
        <f t="shared" si="0"/>
        <v>0</v>
      </c>
      <c r="G12" s="237" t="s">
        <v>1</v>
      </c>
      <c r="H12" s="208">
        <v>0</v>
      </c>
      <c r="I12" s="352">
        <f t="shared" si="1"/>
        <v>0</v>
      </c>
      <c r="J12" s="208">
        <f t="shared" si="2"/>
        <v>0</v>
      </c>
      <c r="K12" s="352">
        <f t="shared" si="2"/>
        <v>0</v>
      </c>
      <c r="L12" s="270" t="s">
        <v>1</v>
      </c>
      <c r="M12" s="1"/>
      <c r="N12" s="1"/>
      <c r="O12" s="1"/>
      <c r="P12" s="1"/>
      <c r="Q12" s="1"/>
      <c r="R12" s="1"/>
      <c r="S12" s="1"/>
      <c r="T12" s="1"/>
      <c r="U12" s="1"/>
    </row>
    <row r="13" spans="1:21" ht="24.75">
      <c r="A13" s="285" t="s">
        <v>145</v>
      </c>
      <c r="B13" s="286" t="s">
        <v>1091</v>
      </c>
      <c r="C13" s="335" t="s">
        <v>988</v>
      </c>
      <c r="D13" s="208">
        <v>2</v>
      </c>
      <c r="E13" s="309">
        <v>0</v>
      </c>
      <c r="F13" s="352">
        <f t="shared" si="0"/>
        <v>0</v>
      </c>
      <c r="G13" s="237" t="s">
        <v>1</v>
      </c>
      <c r="H13" s="208">
        <v>0</v>
      </c>
      <c r="I13" s="352">
        <f t="shared" si="1"/>
        <v>0</v>
      </c>
      <c r="J13" s="208">
        <f t="shared" si="2"/>
        <v>0</v>
      </c>
      <c r="K13" s="352">
        <f t="shared" si="2"/>
        <v>0</v>
      </c>
      <c r="L13" s="270" t="s">
        <v>1</v>
      </c>
      <c r="M13" s="1"/>
      <c r="N13" s="1"/>
      <c r="O13" s="1"/>
      <c r="P13" s="1"/>
      <c r="Q13" s="1"/>
      <c r="R13" s="1"/>
      <c r="S13" s="1"/>
      <c r="T13" s="1"/>
      <c r="U13" s="1"/>
    </row>
    <row r="14" spans="1:21" ht="24.75">
      <c r="A14" s="285" t="s">
        <v>140</v>
      </c>
      <c r="B14" s="286" t="s">
        <v>1092</v>
      </c>
      <c r="C14" s="335" t="s">
        <v>988</v>
      </c>
      <c r="D14" s="208">
        <v>10</v>
      </c>
      <c r="E14" s="309">
        <v>0</v>
      </c>
      <c r="F14" s="352">
        <f t="shared" si="0"/>
        <v>0</v>
      </c>
      <c r="G14" s="237" t="s">
        <v>1</v>
      </c>
      <c r="H14" s="208">
        <v>0</v>
      </c>
      <c r="I14" s="352">
        <f t="shared" si="1"/>
        <v>0</v>
      </c>
      <c r="J14" s="208">
        <f t="shared" si="2"/>
        <v>0</v>
      </c>
      <c r="K14" s="352">
        <f t="shared" si="2"/>
        <v>0</v>
      </c>
      <c r="L14" s="270" t="s">
        <v>1</v>
      </c>
      <c r="M14" s="1"/>
      <c r="N14" s="1"/>
      <c r="O14" s="1"/>
      <c r="P14" s="1"/>
      <c r="Q14" s="1"/>
      <c r="R14" s="1"/>
      <c r="S14" s="1"/>
      <c r="T14" s="1"/>
      <c r="U14" s="1"/>
    </row>
    <row r="15" spans="1:21" ht="24.75">
      <c r="A15" s="285" t="s">
        <v>152</v>
      </c>
      <c r="B15" s="286" t="s">
        <v>1093</v>
      </c>
      <c r="C15" s="335" t="s">
        <v>988</v>
      </c>
      <c r="D15" s="208">
        <v>10</v>
      </c>
      <c r="E15" s="309">
        <v>0</v>
      </c>
      <c r="F15" s="352">
        <f t="shared" si="0"/>
        <v>0</v>
      </c>
      <c r="G15" s="237" t="s">
        <v>1</v>
      </c>
      <c r="H15" s="208">
        <v>0</v>
      </c>
      <c r="I15" s="352">
        <f t="shared" si="1"/>
        <v>0</v>
      </c>
      <c r="J15" s="208">
        <f t="shared" si="2"/>
        <v>0</v>
      </c>
      <c r="K15" s="352">
        <f t="shared" si="2"/>
        <v>0</v>
      </c>
      <c r="L15" s="270" t="s">
        <v>1</v>
      </c>
      <c r="M15" s="1"/>
      <c r="N15" s="1"/>
      <c r="O15" s="1"/>
      <c r="P15" s="1"/>
      <c r="Q15" s="1"/>
      <c r="R15" s="1"/>
      <c r="S15" s="1"/>
      <c r="T15" s="1"/>
      <c r="U15" s="1"/>
    </row>
    <row r="16" spans="1:21" ht="24.75">
      <c r="A16" s="285" t="s">
        <v>156</v>
      </c>
      <c r="B16" s="286" t="s">
        <v>1094</v>
      </c>
      <c r="C16" s="335" t="s">
        <v>988</v>
      </c>
      <c r="D16" s="208">
        <v>1</v>
      </c>
      <c r="E16" s="309">
        <v>0</v>
      </c>
      <c r="F16" s="352">
        <f t="shared" si="0"/>
        <v>0</v>
      </c>
      <c r="G16" s="237" t="s">
        <v>1</v>
      </c>
      <c r="H16" s="208">
        <v>0</v>
      </c>
      <c r="I16" s="352">
        <f t="shared" si="1"/>
        <v>0</v>
      </c>
      <c r="J16" s="208">
        <f t="shared" si="2"/>
        <v>0</v>
      </c>
      <c r="K16" s="352">
        <f t="shared" si="2"/>
        <v>0</v>
      </c>
      <c r="L16" s="270" t="s">
        <v>1</v>
      </c>
      <c r="M16" s="1"/>
      <c r="N16" s="1"/>
      <c r="O16" s="1"/>
      <c r="P16" s="1"/>
      <c r="Q16" s="1"/>
      <c r="R16" s="1"/>
      <c r="S16" s="1"/>
      <c r="T16" s="1"/>
      <c r="U16" s="1"/>
    </row>
    <row r="17" spans="1:21" ht="24.75">
      <c r="A17" s="285" t="s">
        <v>160</v>
      </c>
      <c r="B17" s="286" t="s">
        <v>1095</v>
      </c>
      <c r="C17" s="335" t="s">
        <v>988</v>
      </c>
      <c r="D17" s="208">
        <v>1</v>
      </c>
      <c r="E17" s="309">
        <v>0</v>
      </c>
      <c r="F17" s="352">
        <f t="shared" si="0"/>
        <v>0</v>
      </c>
      <c r="G17" s="237" t="s">
        <v>1</v>
      </c>
      <c r="H17" s="208">
        <v>0</v>
      </c>
      <c r="I17" s="352">
        <f t="shared" si="1"/>
        <v>0</v>
      </c>
      <c r="J17" s="208">
        <f t="shared" si="2"/>
        <v>0</v>
      </c>
      <c r="K17" s="352">
        <f t="shared" si="2"/>
        <v>0</v>
      </c>
      <c r="L17" s="270" t="s">
        <v>1</v>
      </c>
      <c r="M17" s="1"/>
      <c r="N17" s="1"/>
      <c r="O17" s="1"/>
      <c r="P17" s="1"/>
      <c r="Q17" s="1"/>
      <c r="R17" s="1"/>
      <c r="S17" s="1"/>
      <c r="T17" s="1"/>
      <c r="U17" s="1"/>
    </row>
    <row r="18" spans="1:21" ht="24.75">
      <c r="A18" s="285" t="s">
        <v>164</v>
      </c>
      <c r="B18" s="286" t="s">
        <v>1096</v>
      </c>
      <c r="C18" s="335" t="s">
        <v>988</v>
      </c>
      <c r="D18" s="208">
        <v>3</v>
      </c>
      <c r="E18" s="309">
        <v>0</v>
      </c>
      <c r="F18" s="352">
        <f t="shared" si="0"/>
        <v>0</v>
      </c>
      <c r="G18" s="237" t="s">
        <v>1</v>
      </c>
      <c r="H18" s="208">
        <v>0</v>
      </c>
      <c r="I18" s="352">
        <f t="shared" si="1"/>
        <v>0</v>
      </c>
      <c r="J18" s="208">
        <f t="shared" si="2"/>
        <v>0</v>
      </c>
      <c r="K18" s="352">
        <f t="shared" si="2"/>
        <v>0</v>
      </c>
      <c r="L18" s="270" t="s">
        <v>1</v>
      </c>
      <c r="M18" s="1"/>
      <c r="N18" s="1"/>
      <c r="O18" s="1"/>
      <c r="P18" s="1"/>
      <c r="Q18" s="1"/>
      <c r="R18" s="1"/>
      <c r="S18" s="1"/>
      <c r="T18" s="1"/>
      <c r="U18" s="1"/>
    </row>
    <row r="19" spans="1:21" ht="24.75">
      <c r="A19" s="285" t="s">
        <v>168</v>
      </c>
      <c r="B19" s="286" t="s">
        <v>1097</v>
      </c>
      <c r="C19" s="335" t="s">
        <v>988</v>
      </c>
      <c r="D19" s="208">
        <v>1</v>
      </c>
      <c r="E19" s="309">
        <v>0</v>
      </c>
      <c r="F19" s="352">
        <f t="shared" si="0"/>
        <v>0</v>
      </c>
      <c r="G19" s="237" t="s">
        <v>1</v>
      </c>
      <c r="H19" s="208">
        <v>0</v>
      </c>
      <c r="I19" s="352">
        <f t="shared" si="1"/>
        <v>0</v>
      </c>
      <c r="J19" s="208">
        <f t="shared" si="2"/>
        <v>0</v>
      </c>
      <c r="K19" s="352">
        <f t="shared" si="2"/>
        <v>0</v>
      </c>
      <c r="L19" s="270" t="s">
        <v>1</v>
      </c>
      <c r="M19" s="1"/>
      <c r="N19" s="1"/>
      <c r="O19" s="1"/>
      <c r="P19" s="1"/>
      <c r="Q19" s="1"/>
      <c r="R19" s="1"/>
      <c r="S19" s="1"/>
      <c r="T19" s="1"/>
      <c r="U19" s="1"/>
    </row>
    <row r="20" spans="1:21" ht="15.75">
      <c r="A20" s="320" t="s">
        <v>1</v>
      </c>
      <c r="B20" s="321" t="s">
        <v>1098</v>
      </c>
      <c r="C20" s="336" t="s">
        <v>1</v>
      </c>
      <c r="D20" s="337"/>
      <c r="E20" s="337"/>
      <c r="F20" s="337">
        <f>SUM(F9:F19)</f>
        <v>0</v>
      </c>
      <c r="G20" s="356" t="s">
        <v>1</v>
      </c>
      <c r="H20" s="337"/>
      <c r="I20" s="337">
        <f>SUM(I9:I19)</f>
        <v>0</v>
      </c>
      <c r="J20" s="337"/>
      <c r="K20" s="337">
        <f>SUM(K9:K19)</f>
        <v>0</v>
      </c>
      <c r="L20" s="360" t="s">
        <v>1</v>
      </c>
      <c r="M20" s="1"/>
      <c r="N20" s="1"/>
      <c r="O20" s="1"/>
      <c r="P20" s="1"/>
      <c r="Q20" s="1"/>
      <c r="R20" s="1"/>
      <c r="S20" s="1"/>
      <c r="T20" s="1"/>
      <c r="U20" s="1"/>
    </row>
    <row r="21" spans="1:21" ht="15.75">
      <c r="A21" s="318" t="s">
        <v>1</v>
      </c>
      <c r="B21" s="319" t="s">
        <v>1083</v>
      </c>
      <c r="C21" s="333" t="s">
        <v>1</v>
      </c>
      <c r="D21" s="334"/>
      <c r="E21" s="334"/>
      <c r="F21" s="334"/>
      <c r="G21" s="355" t="s">
        <v>1</v>
      </c>
      <c r="H21" s="334"/>
      <c r="I21" s="334"/>
      <c r="J21" s="334"/>
      <c r="K21" s="334"/>
      <c r="L21" s="359" t="s">
        <v>1</v>
      </c>
      <c r="M21" s="1"/>
      <c r="N21" s="1"/>
      <c r="O21" s="1"/>
      <c r="P21" s="1"/>
      <c r="Q21" s="1"/>
      <c r="R21" s="1"/>
      <c r="S21" s="1"/>
      <c r="T21" s="1"/>
      <c r="U21" s="1"/>
    </row>
    <row r="22" spans="1:21">
      <c r="A22" s="285" t="s">
        <v>7</v>
      </c>
      <c r="B22" s="286" t="s">
        <v>1082</v>
      </c>
      <c r="C22" s="335" t="s">
        <v>988</v>
      </c>
      <c r="D22" s="208">
        <v>1</v>
      </c>
      <c r="E22" s="308">
        <f>K20</f>
        <v>0</v>
      </c>
      <c r="F22" s="208">
        <f>D22*E22</f>
        <v>0</v>
      </c>
      <c r="G22" s="237" t="s">
        <v>1</v>
      </c>
      <c r="H22" s="309">
        <v>0</v>
      </c>
      <c r="I22" s="208">
        <f>D22*H22</f>
        <v>0</v>
      </c>
      <c r="J22" s="208">
        <f>E22+H22</f>
        <v>0</v>
      </c>
      <c r="K22" s="208">
        <f>F22+I22</f>
        <v>0</v>
      </c>
      <c r="L22" s="270" t="s">
        <v>1</v>
      </c>
      <c r="M22" s="1"/>
      <c r="N22" s="1"/>
      <c r="O22" s="1"/>
      <c r="P22" s="1"/>
      <c r="Q22" s="1"/>
      <c r="R22" s="1"/>
      <c r="S22" s="1"/>
      <c r="T22" s="1"/>
      <c r="U22" s="1"/>
    </row>
    <row r="23" spans="1:21">
      <c r="A23" s="285" t="s">
        <v>176</v>
      </c>
      <c r="B23" s="286" t="s">
        <v>1099</v>
      </c>
      <c r="C23" s="335" t="s">
        <v>988</v>
      </c>
      <c r="D23" s="208">
        <v>1</v>
      </c>
      <c r="E23" s="309">
        <v>0</v>
      </c>
      <c r="F23" s="208">
        <f>D23*E23</f>
        <v>0</v>
      </c>
      <c r="G23" s="237" t="s">
        <v>1</v>
      </c>
      <c r="H23" s="309">
        <v>0</v>
      </c>
      <c r="I23" s="208">
        <f>D23*H23</f>
        <v>0</v>
      </c>
      <c r="J23" s="208">
        <f>E23+H23</f>
        <v>0</v>
      </c>
      <c r="K23" s="208">
        <f>F23+I23</f>
        <v>0</v>
      </c>
      <c r="L23" s="270" t="s">
        <v>1</v>
      </c>
      <c r="M23" s="1"/>
      <c r="N23" s="1"/>
      <c r="O23" s="1"/>
      <c r="P23" s="1"/>
      <c r="Q23" s="1"/>
      <c r="R23" s="1"/>
      <c r="S23" s="1"/>
      <c r="T23" s="1"/>
      <c r="U23" s="1"/>
    </row>
    <row r="24" spans="1:21" ht="15.75">
      <c r="A24" s="322" t="s">
        <v>1</v>
      </c>
      <c r="B24" s="323" t="s">
        <v>1100</v>
      </c>
      <c r="C24" s="338" t="s">
        <v>1</v>
      </c>
      <c r="D24" s="339"/>
      <c r="E24" s="339"/>
      <c r="F24" s="339">
        <f>SUM(F22:F23)</f>
        <v>0</v>
      </c>
      <c r="G24" s="361" t="s">
        <v>1</v>
      </c>
      <c r="H24" s="339"/>
      <c r="I24" s="339">
        <f>SUM(I22:I23)</f>
        <v>0</v>
      </c>
      <c r="J24" s="339"/>
      <c r="K24" s="339">
        <f>SUM(K22:K23)</f>
        <v>0</v>
      </c>
      <c r="L24" s="364" t="s">
        <v>1</v>
      </c>
      <c r="M24" s="1"/>
      <c r="N24" s="1"/>
      <c r="O24" s="1"/>
      <c r="P24" s="1"/>
      <c r="Q24" s="1"/>
      <c r="R24" s="1"/>
      <c r="S24" s="1"/>
      <c r="T24" s="1"/>
      <c r="U24" s="1"/>
    </row>
    <row r="25" spans="1:21" ht="16.5" thickBot="1">
      <c r="A25" s="324" t="s">
        <v>1</v>
      </c>
      <c r="B25" s="325" t="s">
        <v>972</v>
      </c>
      <c r="C25" s="340" t="s">
        <v>1</v>
      </c>
      <c r="D25" s="341"/>
      <c r="E25" s="341"/>
      <c r="F25" s="341"/>
      <c r="G25" s="362" t="s">
        <v>1</v>
      </c>
      <c r="H25" s="341"/>
      <c r="I25" s="341"/>
      <c r="J25" s="341"/>
      <c r="K25" s="341"/>
      <c r="L25" s="365" t="s">
        <v>1</v>
      </c>
      <c r="M25" s="1"/>
      <c r="N25" s="1"/>
      <c r="O25" s="1"/>
      <c r="P25" s="1"/>
      <c r="Q25" s="1"/>
      <c r="R25" s="1"/>
      <c r="S25" s="1"/>
      <c r="T25" s="1"/>
      <c r="U25" s="1"/>
    </row>
    <row r="26" spans="1:21">
      <c r="A26" s="260" t="s">
        <v>1</v>
      </c>
      <c r="B26" s="261" t="s">
        <v>1101</v>
      </c>
      <c r="C26" s="342" t="s">
        <v>1</v>
      </c>
      <c r="D26" s="263"/>
      <c r="E26" s="263"/>
      <c r="F26" s="263"/>
      <c r="G26" s="262" t="s">
        <v>1</v>
      </c>
      <c r="H26" s="263"/>
      <c r="I26" s="263"/>
      <c r="J26" s="263"/>
      <c r="K26" s="263"/>
      <c r="L26" s="264" t="s">
        <v>1</v>
      </c>
      <c r="M26" s="1"/>
      <c r="N26" s="1"/>
      <c r="O26" s="1"/>
      <c r="P26" s="1"/>
      <c r="Q26" s="1"/>
      <c r="R26" s="1"/>
      <c r="S26" s="1"/>
      <c r="T26" s="1"/>
      <c r="U26" s="1"/>
    </row>
    <row r="27" spans="1:21">
      <c r="A27" s="285" t="s">
        <v>182</v>
      </c>
      <c r="B27" s="286" t="s">
        <v>1034</v>
      </c>
      <c r="C27" s="335" t="s">
        <v>138</v>
      </c>
      <c r="D27" s="208">
        <v>950</v>
      </c>
      <c r="E27" s="309">
        <v>0</v>
      </c>
      <c r="F27" s="208">
        <f>D27*E27</f>
        <v>0</v>
      </c>
      <c r="G27" s="237" t="s">
        <v>1</v>
      </c>
      <c r="H27" s="309">
        <v>0</v>
      </c>
      <c r="I27" s="208">
        <f>D27*H27</f>
        <v>0</v>
      </c>
      <c r="J27" s="208">
        <f>E27+H27</f>
        <v>0</v>
      </c>
      <c r="K27" s="208">
        <f>F27+I27</f>
        <v>0</v>
      </c>
      <c r="L27" s="270" t="s">
        <v>1</v>
      </c>
      <c r="M27" s="1"/>
      <c r="N27" s="1"/>
      <c r="O27" s="1"/>
      <c r="P27" s="1"/>
      <c r="Q27" s="1"/>
      <c r="R27" s="1"/>
      <c r="S27" s="1"/>
      <c r="T27" s="1"/>
      <c r="U27" s="1"/>
    </row>
    <row r="28" spans="1:21">
      <c r="A28" s="285" t="s">
        <v>186</v>
      </c>
      <c r="B28" s="286" t="s">
        <v>1102</v>
      </c>
      <c r="C28" s="335" t="s">
        <v>138</v>
      </c>
      <c r="D28" s="208">
        <v>35</v>
      </c>
      <c r="E28" s="309">
        <v>0</v>
      </c>
      <c r="F28" s="208">
        <f>D28*E28</f>
        <v>0</v>
      </c>
      <c r="G28" s="237" t="s">
        <v>1</v>
      </c>
      <c r="H28" s="309">
        <v>0</v>
      </c>
      <c r="I28" s="208">
        <f>D28*H28</f>
        <v>0</v>
      </c>
      <c r="J28" s="208">
        <f>E28+H28</f>
        <v>0</v>
      </c>
      <c r="K28" s="208">
        <f>F28+I28</f>
        <v>0</v>
      </c>
      <c r="L28" s="270" t="s">
        <v>1</v>
      </c>
      <c r="M28" s="1"/>
      <c r="N28" s="1"/>
      <c r="O28" s="1"/>
      <c r="P28" s="1"/>
      <c r="Q28" s="1"/>
      <c r="R28" s="1"/>
      <c r="S28" s="1"/>
      <c r="T28" s="1"/>
      <c r="U28" s="1"/>
    </row>
    <row r="29" spans="1:21" ht="15.75" thickBot="1">
      <c r="A29" s="287" t="s">
        <v>1</v>
      </c>
      <c r="B29" s="288" t="s">
        <v>1103</v>
      </c>
      <c r="C29" s="343" t="s">
        <v>1</v>
      </c>
      <c r="D29" s="271"/>
      <c r="E29" s="271"/>
      <c r="F29" s="271">
        <f>SUM(F27:F28)</f>
        <v>0</v>
      </c>
      <c r="G29" s="289" t="s">
        <v>1</v>
      </c>
      <c r="H29" s="271"/>
      <c r="I29" s="271">
        <f>SUM(I27:I28)</f>
        <v>0</v>
      </c>
      <c r="J29" s="271"/>
      <c r="K29" s="271">
        <f>SUM(K27:K28)</f>
        <v>0</v>
      </c>
      <c r="L29" s="272" t="s">
        <v>1</v>
      </c>
      <c r="M29" s="1"/>
      <c r="N29" s="1"/>
      <c r="O29" s="1"/>
      <c r="P29" s="1"/>
      <c r="Q29" s="1"/>
      <c r="R29" s="1"/>
      <c r="S29" s="1"/>
      <c r="T29" s="1"/>
      <c r="U29" s="1"/>
    </row>
    <row r="30" spans="1:21">
      <c r="A30" s="260" t="s">
        <v>1</v>
      </c>
      <c r="B30" s="261" t="s">
        <v>1104</v>
      </c>
      <c r="C30" s="342" t="s">
        <v>1</v>
      </c>
      <c r="D30" s="263"/>
      <c r="E30" s="263"/>
      <c r="F30" s="263"/>
      <c r="G30" s="262" t="s">
        <v>1</v>
      </c>
      <c r="H30" s="263"/>
      <c r="I30" s="263"/>
      <c r="J30" s="263"/>
      <c r="K30" s="263"/>
      <c r="L30" s="264" t="s">
        <v>1</v>
      </c>
      <c r="M30" s="1"/>
      <c r="N30" s="1"/>
      <c r="O30" s="1"/>
      <c r="P30" s="1"/>
      <c r="Q30" s="1"/>
      <c r="R30" s="1"/>
      <c r="S30" s="1"/>
      <c r="T30" s="1"/>
      <c r="U30" s="1"/>
    </row>
    <row r="31" spans="1:21">
      <c r="A31" s="285" t="s">
        <v>190</v>
      </c>
      <c r="B31" s="286" t="s">
        <v>1105</v>
      </c>
      <c r="C31" s="335" t="s">
        <v>1006</v>
      </c>
      <c r="D31" s="208">
        <v>2</v>
      </c>
      <c r="E31" s="309">
        <v>0</v>
      </c>
      <c r="F31" s="208">
        <f>D31*E31</f>
        <v>0</v>
      </c>
      <c r="G31" s="237" t="s">
        <v>1</v>
      </c>
      <c r="H31" s="309">
        <v>0</v>
      </c>
      <c r="I31" s="208">
        <f>D31*H31</f>
        <v>0</v>
      </c>
      <c r="J31" s="208">
        <f>E31+H31</f>
        <v>0</v>
      </c>
      <c r="K31" s="208">
        <f>F31+I31</f>
        <v>0</v>
      </c>
      <c r="L31" s="270" t="s">
        <v>1</v>
      </c>
      <c r="M31" s="1"/>
      <c r="N31" s="1"/>
      <c r="O31" s="1"/>
      <c r="P31" s="1"/>
      <c r="Q31" s="1"/>
      <c r="R31" s="1"/>
      <c r="S31" s="1"/>
      <c r="T31" s="1"/>
      <c r="U31" s="1"/>
    </row>
    <row r="32" spans="1:21">
      <c r="A32" s="265" t="s">
        <v>1</v>
      </c>
      <c r="B32" s="266" t="s">
        <v>1106</v>
      </c>
      <c r="C32" s="344" t="s">
        <v>1</v>
      </c>
      <c r="D32" s="268"/>
      <c r="E32" s="268"/>
      <c r="F32" s="268"/>
      <c r="G32" s="267" t="s">
        <v>1</v>
      </c>
      <c r="H32" s="268"/>
      <c r="I32" s="268"/>
      <c r="J32" s="268"/>
      <c r="K32" s="268"/>
      <c r="L32" s="269" t="s">
        <v>1</v>
      </c>
      <c r="M32" s="1"/>
      <c r="N32" s="1"/>
      <c r="O32" s="1"/>
      <c r="P32" s="1"/>
      <c r="Q32" s="1"/>
      <c r="R32" s="1"/>
      <c r="S32" s="1"/>
      <c r="T32" s="1"/>
      <c r="U32" s="1"/>
    </row>
    <row r="33" spans="1:21">
      <c r="A33" s="285" t="s">
        <v>194</v>
      </c>
      <c r="B33" s="286" t="s">
        <v>1107</v>
      </c>
      <c r="C33" s="335" t="s">
        <v>138</v>
      </c>
      <c r="D33" s="208">
        <v>80</v>
      </c>
      <c r="E33" s="309">
        <v>0</v>
      </c>
      <c r="F33" s="208">
        <f>D33*E33</f>
        <v>0</v>
      </c>
      <c r="G33" s="237" t="s">
        <v>1</v>
      </c>
      <c r="H33" s="309">
        <v>0</v>
      </c>
      <c r="I33" s="208">
        <f>D33*H33</f>
        <v>0</v>
      </c>
      <c r="J33" s="208">
        <f>E33+H33</f>
        <v>0</v>
      </c>
      <c r="K33" s="208">
        <f>F33+I33</f>
        <v>0</v>
      </c>
      <c r="L33" s="270" t="s">
        <v>1</v>
      </c>
      <c r="M33" s="1"/>
      <c r="N33" s="1"/>
      <c r="O33" s="1"/>
      <c r="P33" s="1"/>
      <c r="Q33" s="1"/>
      <c r="R33" s="1"/>
      <c r="S33" s="1"/>
      <c r="T33" s="1"/>
      <c r="U33" s="1"/>
    </row>
    <row r="34" spans="1:21">
      <c r="A34" s="265" t="s">
        <v>1</v>
      </c>
      <c r="B34" s="266" t="s">
        <v>1108</v>
      </c>
      <c r="C34" s="344" t="s">
        <v>1</v>
      </c>
      <c r="D34" s="268"/>
      <c r="E34" s="268"/>
      <c r="F34" s="268"/>
      <c r="G34" s="267" t="s">
        <v>1</v>
      </c>
      <c r="H34" s="268"/>
      <c r="I34" s="268"/>
      <c r="J34" s="268"/>
      <c r="K34" s="268"/>
      <c r="L34" s="269" t="s">
        <v>1</v>
      </c>
      <c r="M34" s="1"/>
      <c r="N34" s="1"/>
      <c r="O34" s="1"/>
      <c r="P34" s="1"/>
      <c r="Q34" s="1"/>
      <c r="R34" s="1"/>
      <c r="S34" s="1"/>
      <c r="T34" s="1"/>
      <c r="U34" s="1"/>
    </row>
    <row r="35" spans="1:21">
      <c r="A35" s="285" t="s">
        <v>198</v>
      </c>
      <c r="B35" s="286" t="s">
        <v>1109</v>
      </c>
      <c r="C35" s="335" t="s">
        <v>138</v>
      </c>
      <c r="D35" s="208">
        <v>40</v>
      </c>
      <c r="E35" s="309">
        <v>0</v>
      </c>
      <c r="F35" s="208">
        <f>D35*E35</f>
        <v>0</v>
      </c>
      <c r="G35" s="237" t="s">
        <v>1</v>
      </c>
      <c r="H35" s="309">
        <v>0</v>
      </c>
      <c r="I35" s="208">
        <f>D35*H35</f>
        <v>0</v>
      </c>
      <c r="J35" s="208">
        <f>E35+H35</f>
        <v>0</v>
      </c>
      <c r="K35" s="208">
        <f>F35+I35</f>
        <v>0</v>
      </c>
      <c r="L35" s="270" t="s">
        <v>1</v>
      </c>
      <c r="M35" s="1"/>
      <c r="N35" s="1"/>
      <c r="O35" s="1"/>
      <c r="P35" s="1"/>
      <c r="Q35" s="1"/>
      <c r="R35" s="1"/>
      <c r="S35" s="1"/>
      <c r="T35" s="1"/>
      <c r="U35" s="1"/>
    </row>
    <row r="36" spans="1:21">
      <c r="A36" s="265" t="s">
        <v>1</v>
      </c>
      <c r="B36" s="266" t="s">
        <v>1110</v>
      </c>
      <c r="C36" s="344" t="s">
        <v>1</v>
      </c>
      <c r="D36" s="268"/>
      <c r="E36" s="268"/>
      <c r="F36" s="268"/>
      <c r="G36" s="267" t="s">
        <v>1</v>
      </c>
      <c r="H36" s="268"/>
      <c r="I36" s="268"/>
      <c r="J36" s="268"/>
      <c r="K36" s="268"/>
      <c r="L36" s="269" t="s">
        <v>1</v>
      </c>
      <c r="M36" s="1"/>
      <c r="N36" s="1"/>
      <c r="O36" s="1"/>
      <c r="P36" s="1"/>
      <c r="Q36" s="1"/>
      <c r="R36" s="1"/>
      <c r="S36" s="1"/>
      <c r="T36" s="1"/>
      <c r="U36" s="1"/>
    </row>
    <row r="37" spans="1:21">
      <c r="A37" s="285" t="s">
        <v>202</v>
      </c>
      <c r="B37" s="286" t="s">
        <v>1111</v>
      </c>
      <c r="C37" s="335" t="s">
        <v>988</v>
      </c>
      <c r="D37" s="308">
        <v>11</v>
      </c>
      <c r="E37" s="208">
        <v>0</v>
      </c>
      <c r="F37" s="208">
        <f>D37*E37</f>
        <v>0</v>
      </c>
      <c r="G37" s="237" t="s">
        <v>1112</v>
      </c>
      <c r="H37" s="309">
        <v>0</v>
      </c>
      <c r="I37" s="208">
        <f>D37*H37</f>
        <v>0</v>
      </c>
      <c r="J37" s="208">
        <f>E37+H37</f>
        <v>0</v>
      </c>
      <c r="K37" s="208">
        <f>F37+I37</f>
        <v>0</v>
      </c>
      <c r="L37" s="270" t="s">
        <v>1</v>
      </c>
      <c r="M37" s="1"/>
      <c r="N37" s="1"/>
      <c r="O37" s="1"/>
      <c r="P37" s="1"/>
      <c r="Q37" s="1"/>
      <c r="R37" s="1"/>
      <c r="S37" s="1"/>
      <c r="T37" s="1"/>
      <c r="U37" s="1"/>
    </row>
    <row r="38" spans="1:21">
      <c r="A38" s="265" t="s">
        <v>1</v>
      </c>
      <c r="B38" s="266" t="s">
        <v>1032</v>
      </c>
      <c r="C38" s="344" t="s">
        <v>1</v>
      </c>
      <c r="D38" s="268"/>
      <c r="E38" s="268"/>
      <c r="F38" s="268"/>
      <c r="G38" s="267" t="s">
        <v>1</v>
      </c>
      <c r="H38" s="268"/>
      <c r="I38" s="268"/>
      <c r="J38" s="268"/>
      <c r="K38" s="268"/>
      <c r="L38" s="269" t="s">
        <v>1</v>
      </c>
      <c r="M38" s="1"/>
      <c r="N38" s="1"/>
      <c r="O38" s="1"/>
      <c r="P38" s="1"/>
      <c r="Q38" s="1"/>
      <c r="R38" s="1"/>
      <c r="S38" s="1"/>
      <c r="T38" s="1"/>
      <c r="U38" s="1"/>
    </row>
    <row r="39" spans="1:21">
      <c r="A39" s="285" t="s">
        <v>208</v>
      </c>
      <c r="B39" s="286" t="s">
        <v>1113</v>
      </c>
      <c r="C39" s="335" t="s">
        <v>138</v>
      </c>
      <c r="D39" s="208">
        <v>2950</v>
      </c>
      <c r="E39" s="309">
        <v>0</v>
      </c>
      <c r="F39" s="208">
        <f>D39*E39</f>
        <v>0</v>
      </c>
      <c r="G39" s="237" t="s">
        <v>1</v>
      </c>
      <c r="H39" s="309">
        <v>0</v>
      </c>
      <c r="I39" s="208">
        <f>D39*H39</f>
        <v>0</v>
      </c>
      <c r="J39" s="208">
        <f t="shared" ref="J39:K49" si="3">E39+H39</f>
        <v>0</v>
      </c>
      <c r="K39" s="208">
        <f t="shared" si="3"/>
        <v>0</v>
      </c>
      <c r="L39" s="270" t="s">
        <v>1</v>
      </c>
      <c r="M39" s="1"/>
      <c r="N39" s="1"/>
      <c r="O39" s="1"/>
      <c r="P39" s="1"/>
      <c r="Q39" s="1"/>
      <c r="R39" s="1"/>
      <c r="S39" s="1"/>
      <c r="T39" s="1"/>
      <c r="U39" s="1"/>
    </row>
    <row r="40" spans="1:21">
      <c r="A40" s="285" t="s">
        <v>6</v>
      </c>
      <c r="B40" s="286" t="s">
        <v>1102</v>
      </c>
      <c r="C40" s="335" t="s">
        <v>138</v>
      </c>
      <c r="D40" s="208">
        <v>90</v>
      </c>
      <c r="E40" s="309">
        <v>0</v>
      </c>
      <c r="F40" s="208">
        <f>D40*E40</f>
        <v>0</v>
      </c>
      <c r="G40" s="237" t="s">
        <v>1</v>
      </c>
      <c r="H40" s="309">
        <v>0</v>
      </c>
      <c r="I40" s="208">
        <f>D40*H40</f>
        <v>0</v>
      </c>
      <c r="J40" s="208">
        <f t="shared" si="3"/>
        <v>0</v>
      </c>
      <c r="K40" s="208">
        <f t="shared" si="3"/>
        <v>0</v>
      </c>
      <c r="L40" s="270" t="s">
        <v>1</v>
      </c>
      <c r="M40" s="1"/>
      <c r="N40" s="1"/>
      <c r="O40" s="1"/>
      <c r="P40" s="1"/>
      <c r="Q40" s="1"/>
      <c r="R40" s="1"/>
      <c r="S40" s="1"/>
      <c r="T40" s="1"/>
      <c r="U40" s="1"/>
    </row>
    <row r="41" spans="1:21">
      <c r="A41" s="285" t="s">
        <v>216</v>
      </c>
      <c r="B41" s="286" t="s">
        <v>1114</v>
      </c>
      <c r="C41" s="335" t="s">
        <v>988</v>
      </c>
      <c r="D41" s="208">
        <v>4</v>
      </c>
      <c r="E41" s="309">
        <v>0</v>
      </c>
      <c r="F41" s="208">
        <f>D41*E41</f>
        <v>0</v>
      </c>
      <c r="G41" s="237" t="s">
        <v>1</v>
      </c>
      <c r="H41" s="309">
        <v>0</v>
      </c>
      <c r="I41" s="208">
        <f>D41*H41</f>
        <v>0</v>
      </c>
      <c r="J41" s="208">
        <f t="shared" si="3"/>
        <v>0</v>
      </c>
      <c r="K41" s="208">
        <f t="shared" si="3"/>
        <v>0</v>
      </c>
      <c r="L41" s="270" t="s">
        <v>1</v>
      </c>
      <c r="M41" s="1"/>
      <c r="N41" s="1"/>
      <c r="O41" s="1"/>
      <c r="P41" s="1"/>
      <c r="Q41" s="1"/>
      <c r="R41" s="1"/>
      <c r="S41" s="1"/>
      <c r="T41" s="1"/>
      <c r="U41" s="1"/>
    </row>
    <row r="42" spans="1:21">
      <c r="A42" s="285" t="s">
        <v>220</v>
      </c>
      <c r="B42" s="286" t="s">
        <v>1115</v>
      </c>
      <c r="C42" s="335" t="s">
        <v>988</v>
      </c>
      <c r="D42" s="208">
        <v>4</v>
      </c>
      <c r="E42" s="309">
        <v>0</v>
      </c>
      <c r="F42" s="208">
        <f>D42*E42</f>
        <v>0</v>
      </c>
      <c r="G42" s="237" t="s">
        <v>1</v>
      </c>
      <c r="H42" s="309">
        <v>0</v>
      </c>
      <c r="I42" s="208">
        <f>D42*H42</f>
        <v>0</v>
      </c>
      <c r="J42" s="208">
        <f t="shared" si="3"/>
        <v>0</v>
      </c>
      <c r="K42" s="208">
        <f t="shared" si="3"/>
        <v>0</v>
      </c>
      <c r="L42" s="270" t="s">
        <v>1</v>
      </c>
      <c r="M42" s="1"/>
      <c r="N42" s="1"/>
      <c r="O42" s="1"/>
      <c r="P42" s="1"/>
      <c r="Q42" s="1"/>
      <c r="R42" s="1"/>
      <c r="S42" s="1"/>
      <c r="T42" s="1"/>
      <c r="U42" s="1"/>
    </row>
    <row r="43" spans="1:21">
      <c r="A43" s="285" t="s">
        <v>226</v>
      </c>
      <c r="B43" s="286" t="s">
        <v>1116</v>
      </c>
      <c r="C43" s="335" t="s">
        <v>138</v>
      </c>
      <c r="D43" s="208">
        <v>20</v>
      </c>
      <c r="E43" s="309">
        <v>0</v>
      </c>
      <c r="F43" s="208">
        <f t="shared" ref="F43:F49" si="4">D43*E43</f>
        <v>0</v>
      </c>
      <c r="G43" s="237" t="s">
        <v>1</v>
      </c>
      <c r="H43" s="208">
        <v>0</v>
      </c>
      <c r="I43" s="208">
        <f t="shared" ref="I43:I49" si="5">D43*H43</f>
        <v>0</v>
      </c>
      <c r="J43" s="208">
        <f t="shared" si="3"/>
        <v>0</v>
      </c>
      <c r="K43" s="208">
        <f t="shared" si="3"/>
        <v>0</v>
      </c>
      <c r="L43" s="270" t="s">
        <v>1</v>
      </c>
      <c r="M43" s="1"/>
      <c r="N43" s="1"/>
      <c r="O43" s="1"/>
      <c r="P43" s="1"/>
      <c r="Q43" s="1"/>
      <c r="R43" s="1"/>
      <c r="S43" s="1"/>
      <c r="T43" s="1"/>
      <c r="U43" s="1"/>
    </row>
    <row r="44" spans="1:21">
      <c r="A44" s="285" t="s">
        <v>234</v>
      </c>
      <c r="B44" s="286" t="s">
        <v>1117</v>
      </c>
      <c r="C44" s="335" t="s">
        <v>138</v>
      </c>
      <c r="D44" s="208">
        <v>35</v>
      </c>
      <c r="E44" s="309">
        <v>0</v>
      </c>
      <c r="F44" s="208">
        <f t="shared" si="4"/>
        <v>0</v>
      </c>
      <c r="G44" s="237" t="s">
        <v>1</v>
      </c>
      <c r="H44" s="208">
        <v>0</v>
      </c>
      <c r="I44" s="208">
        <f t="shared" si="5"/>
        <v>0</v>
      </c>
      <c r="J44" s="208">
        <f t="shared" si="3"/>
        <v>0</v>
      </c>
      <c r="K44" s="208">
        <f t="shared" si="3"/>
        <v>0</v>
      </c>
      <c r="L44" s="270" t="s">
        <v>1</v>
      </c>
      <c r="M44" s="1"/>
      <c r="N44" s="1"/>
      <c r="O44" s="1"/>
      <c r="P44" s="1"/>
      <c r="Q44" s="1"/>
      <c r="R44" s="1"/>
      <c r="S44" s="1"/>
      <c r="T44" s="1"/>
      <c r="U44" s="1"/>
    </row>
    <row r="45" spans="1:21">
      <c r="A45" s="285" t="s">
        <v>238</v>
      </c>
      <c r="B45" s="286" t="s">
        <v>1118</v>
      </c>
      <c r="C45" s="335" t="s">
        <v>138</v>
      </c>
      <c r="D45" s="208">
        <v>30</v>
      </c>
      <c r="E45" s="309">
        <v>0</v>
      </c>
      <c r="F45" s="208">
        <f t="shared" si="4"/>
        <v>0</v>
      </c>
      <c r="G45" s="237" t="s">
        <v>1</v>
      </c>
      <c r="H45" s="208">
        <v>0</v>
      </c>
      <c r="I45" s="208">
        <f t="shared" si="5"/>
        <v>0</v>
      </c>
      <c r="J45" s="208">
        <f t="shared" si="3"/>
        <v>0</v>
      </c>
      <c r="K45" s="208">
        <f t="shared" si="3"/>
        <v>0</v>
      </c>
      <c r="L45" s="270" t="s">
        <v>1</v>
      </c>
      <c r="M45" s="1"/>
      <c r="N45" s="1"/>
      <c r="O45" s="1"/>
      <c r="P45" s="1"/>
      <c r="Q45" s="1"/>
      <c r="R45" s="1"/>
      <c r="S45" s="1"/>
      <c r="T45" s="1"/>
      <c r="U45" s="1"/>
    </row>
    <row r="46" spans="1:21">
      <c r="A46" s="285" t="s">
        <v>242</v>
      </c>
      <c r="B46" s="286" t="s">
        <v>1119</v>
      </c>
      <c r="C46" s="335" t="s">
        <v>988</v>
      </c>
      <c r="D46" s="208">
        <v>84</v>
      </c>
      <c r="E46" s="309">
        <v>0</v>
      </c>
      <c r="F46" s="208">
        <f t="shared" si="4"/>
        <v>0</v>
      </c>
      <c r="G46" s="237" t="s">
        <v>1</v>
      </c>
      <c r="H46" s="208">
        <v>0</v>
      </c>
      <c r="I46" s="208">
        <f t="shared" si="5"/>
        <v>0</v>
      </c>
      <c r="J46" s="208">
        <f t="shared" si="3"/>
        <v>0</v>
      </c>
      <c r="K46" s="208">
        <f t="shared" si="3"/>
        <v>0</v>
      </c>
      <c r="L46" s="270" t="s">
        <v>1</v>
      </c>
      <c r="M46" s="1"/>
      <c r="N46" s="1"/>
      <c r="O46" s="1"/>
      <c r="P46" s="1"/>
      <c r="Q46" s="1"/>
      <c r="R46" s="1"/>
      <c r="S46" s="1"/>
      <c r="T46" s="1"/>
      <c r="U46" s="1"/>
    </row>
    <row r="47" spans="1:21">
      <c r="A47" s="285" t="s">
        <v>246</v>
      </c>
      <c r="B47" s="286" t="s">
        <v>1120</v>
      </c>
      <c r="C47" s="335" t="s">
        <v>988</v>
      </c>
      <c r="D47" s="208">
        <v>84</v>
      </c>
      <c r="E47" s="309">
        <v>0</v>
      </c>
      <c r="F47" s="208">
        <f t="shared" si="4"/>
        <v>0</v>
      </c>
      <c r="G47" s="237" t="s">
        <v>1</v>
      </c>
      <c r="H47" s="208">
        <v>0</v>
      </c>
      <c r="I47" s="208">
        <f t="shared" si="5"/>
        <v>0</v>
      </c>
      <c r="J47" s="208">
        <f t="shared" si="3"/>
        <v>0</v>
      </c>
      <c r="K47" s="208">
        <f t="shared" si="3"/>
        <v>0</v>
      </c>
      <c r="L47" s="270" t="s">
        <v>1</v>
      </c>
      <c r="M47" s="1"/>
      <c r="N47" s="1"/>
      <c r="O47" s="1"/>
      <c r="P47" s="1"/>
      <c r="Q47" s="1"/>
      <c r="R47" s="1"/>
      <c r="S47" s="1"/>
      <c r="T47" s="1"/>
      <c r="U47" s="1"/>
    </row>
    <row r="48" spans="1:21">
      <c r="A48" s="285" t="s">
        <v>251</v>
      </c>
      <c r="B48" s="286" t="s">
        <v>1121</v>
      </c>
      <c r="C48" s="335" t="s">
        <v>988</v>
      </c>
      <c r="D48" s="208">
        <v>168</v>
      </c>
      <c r="E48" s="309">
        <v>0</v>
      </c>
      <c r="F48" s="208">
        <f t="shared" si="4"/>
        <v>0</v>
      </c>
      <c r="G48" s="237" t="s">
        <v>1</v>
      </c>
      <c r="H48" s="208">
        <v>0</v>
      </c>
      <c r="I48" s="208">
        <f t="shared" si="5"/>
        <v>0</v>
      </c>
      <c r="J48" s="208">
        <f t="shared" si="3"/>
        <v>0</v>
      </c>
      <c r="K48" s="208">
        <f t="shared" si="3"/>
        <v>0</v>
      </c>
      <c r="L48" s="270" t="s">
        <v>1</v>
      </c>
      <c r="M48" s="1"/>
      <c r="N48" s="1"/>
      <c r="O48" s="1"/>
      <c r="P48" s="1"/>
      <c r="Q48" s="1"/>
      <c r="R48" s="1"/>
      <c r="S48" s="1"/>
      <c r="T48" s="1"/>
      <c r="U48" s="1"/>
    </row>
    <row r="49" spans="1:21">
      <c r="A49" s="285" t="s">
        <v>255</v>
      </c>
      <c r="B49" s="286" t="s">
        <v>1122</v>
      </c>
      <c r="C49" s="335" t="s">
        <v>988</v>
      </c>
      <c r="D49" s="208">
        <v>168</v>
      </c>
      <c r="E49" s="309">
        <v>0</v>
      </c>
      <c r="F49" s="208">
        <f t="shared" si="4"/>
        <v>0</v>
      </c>
      <c r="G49" s="237" t="s">
        <v>1</v>
      </c>
      <c r="H49" s="208">
        <v>0</v>
      </c>
      <c r="I49" s="208">
        <f t="shared" si="5"/>
        <v>0</v>
      </c>
      <c r="J49" s="208">
        <f t="shared" si="3"/>
        <v>0</v>
      </c>
      <c r="K49" s="208">
        <f t="shared" si="3"/>
        <v>0</v>
      </c>
      <c r="L49" s="270" t="s">
        <v>1</v>
      </c>
      <c r="M49" s="1"/>
      <c r="N49" s="1"/>
      <c r="O49" s="1"/>
      <c r="P49" s="1"/>
      <c r="Q49" s="1"/>
      <c r="R49" s="1"/>
      <c r="S49" s="1"/>
      <c r="T49" s="1"/>
      <c r="U49" s="1"/>
    </row>
    <row r="50" spans="1:21">
      <c r="A50" s="265" t="s">
        <v>1</v>
      </c>
      <c r="B50" s="266" t="s">
        <v>1123</v>
      </c>
      <c r="C50" s="344" t="s">
        <v>1</v>
      </c>
      <c r="D50" s="268"/>
      <c r="E50" s="268"/>
      <c r="F50" s="268"/>
      <c r="G50" s="267" t="s">
        <v>1</v>
      </c>
      <c r="H50" s="268"/>
      <c r="I50" s="268"/>
      <c r="J50" s="268"/>
      <c r="K50" s="268"/>
      <c r="L50" s="269" t="s">
        <v>1</v>
      </c>
      <c r="M50" s="1"/>
      <c r="N50" s="1"/>
      <c r="O50" s="1"/>
      <c r="P50" s="1"/>
      <c r="Q50" s="1"/>
      <c r="R50" s="1"/>
      <c r="S50" s="1"/>
      <c r="T50" s="1"/>
      <c r="U50" s="1"/>
    </row>
    <row r="51" spans="1:21">
      <c r="A51" s="285" t="s">
        <v>260</v>
      </c>
      <c r="B51" s="286" t="s">
        <v>1124</v>
      </c>
      <c r="C51" s="335" t="s">
        <v>138</v>
      </c>
      <c r="D51" s="308">
        <v>35</v>
      </c>
      <c r="E51" s="208">
        <v>0</v>
      </c>
      <c r="F51" s="208">
        <f>D51*E51</f>
        <v>0</v>
      </c>
      <c r="G51" s="237" t="s">
        <v>1125</v>
      </c>
      <c r="H51" s="309">
        <v>0</v>
      </c>
      <c r="I51" s="208">
        <f>D51*H51</f>
        <v>0</v>
      </c>
      <c r="J51" s="208">
        <f t="shared" ref="J51:K53" si="6">E51+H51</f>
        <v>0</v>
      </c>
      <c r="K51" s="208">
        <f t="shared" si="6"/>
        <v>0</v>
      </c>
      <c r="L51" s="270" t="s">
        <v>1</v>
      </c>
      <c r="M51" s="1"/>
      <c r="N51" s="1"/>
      <c r="O51" s="1"/>
      <c r="P51" s="1"/>
      <c r="Q51" s="1"/>
      <c r="R51" s="1"/>
      <c r="S51" s="1"/>
      <c r="T51" s="1"/>
      <c r="U51" s="1"/>
    </row>
    <row r="52" spans="1:21">
      <c r="A52" s="285" t="s">
        <v>266</v>
      </c>
      <c r="B52" s="286" t="s">
        <v>1126</v>
      </c>
      <c r="C52" s="335" t="s">
        <v>138</v>
      </c>
      <c r="D52" s="308">
        <v>20</v>
      </c>
      <c r="E52" s="208">
        <v>0</v>
      </c>
      <c r="F52" s="208">
        <f>D52*E52</f>
        <v>0</v>
      </c>
      <c r="G52" s="237" t="s">
        <v>1127</v>
      </c>
      <c r="H52" s="309">
        <v>0</v>
      </c>
      <c r="I52" s="208">
        <f>D52*H52</f>
        <v>0</v>
      </c>
      <c r="J52" s="208">
        <f t="shared" si="6"/>
        <v>0</v>
      </c>
      <c r="K52" s="208">
        <f t="shared" si="6"/>
        <v>0</v>
      </c>
      <c r="L52" s="270" t="s">
        <v>1</v>
      </c>
      <c r="M52" s="1"/>
      <c r="N52" s="1"/>
      <c r="O52" s="1"/>
      <c r="P52" s="1"/>
      <c r="Q52" s="1"/>
      <c r="R52" s="1"/>
      <c r="S52" s="1"/>
      <c r="T52" s="1"/>
      <c r="U52" s="1"/>
    </row>
    <row r="53" spans="1:21">
      <c r="A53" s="285" t="s">
        <v>270</v>
      </c>
      <c r="B53" s="286" t="s">
        <v>1128</v>
      </c>
      <c r="C53" s="335" t="s">
        <v>988</v>
      </c>
      <c r="D53" s="208">
        <v>2</v>
      </c>
      <c r="E53" s="309">
        <v>0</v>
      </c>
      <c r="F53" s="208">
        <f>D53*E53</f>
        <v>0</v>
      </c>
      <c r="G53" s="237" t="s">
        <v>1</v>
      </c>
      <c r="H53" s="309">
        <v>0</v>
      </c>
      <c r="I53" s="208">
        <f>D53*H53</f>
        <v>0</v>
      </c>
      <c r="J53" s="208">
        <f t="shared" si="6"/>
        <v>0</v>
      </c>
      <c r="K53" s="208">
        <f t="shared" si="6"/>
        <v>0</v>
      </c>
      <c r="L53" s="270" t="s">
        <v>1</v>
      </c>
      <c r="M53" s="1"/>
      <c r="N53" s="1"/>
      <c r="O53" s="1"/>
      <c r="P53" s="1"/>
      <c r="Q53" s="1"/>
      <c r="R53" s="1"/>
      <c r="S53" s="1"/>
      <c r="T53" s="1"/>
      <c r="U53" s="1"/>
    </row>
    <row r="54" spans="1:21" ht="15.75" thickBot="1">
      <c r="A54" s="287" t="s">
        <v>1</v>
      </c>
      <c r="B54" s="288" t="s">
        <v>1129</v>
      </c>
      <c r="C54" s="343" t="s">
        <v>1</v>
      </c>
      <c r="D54" s="271"/>
      <c r="E54" s="271"/>
      <c r="F54" s="271">
        <f>SUM(F31:F53)</f>
        <v>0</v>
      </c>
      <c r="G54" s="289" t="s">
        <v>1</v>
      </c>
      <c r="H54" s="271"/>
      <c r="I54" s="271">
        <f>SUM(I31:I53)</f>
        <v>0</v>
      </c>
      <c r="J54" s="271"/>
      <c r="K54" s="271">
        <f>SUM(K31:K53)</f>
        <v>0</v>
      </c>
      <c r="L54" s="272" t="s">
        <v>1</v>
      </c>
      <c r="M54" s="1"/>
      <c r="N54" s="1"/>
      <c r="O54" s="1"/>
      <c r="P54" s="1"/>
      <c r="Q54" s="1"/>
      <c r="R54" s="1"/>
      <c r="S54" s="1"/>
      <c r="T54" s="1"/>
      <c r="U54" s="1"/>
    </row>
    <row r="55" spans="1:21">
      <c r="A55" s="260" t="s">
        <v>1</v>
      </c>
      <c r="B55" s="261" t="s">
        <v>1130</v>
      </c>
      <c r="C55" s="342" t="s">
        <v>1</v>
      </c>
      <c r="D55" s="263"/>
      <c r="E55" s="263"/>
      <c r="F55" s="263"/>
      <c r="G55" s="262" t="s">
        <v>1</v>
      </c>
      <c r="H55" s="263"/>
      <c r="I55" s="263"/>
      <c r="J55" s="263"/>
      <c r="K55" s="263"/>
      <c r="L55" s="264" t="s">
        <v>1</v>
      </c>
      <c r="M55" s="1"/>
      <c r="N55" s="1"/>
      <c r="O55" s="1"/>
      <c r="P55" s="1"/>
      <c r="Q55" s="1"/>
      <c r="R55" s="1"/>
      <c r="S55" s="1"/>
      <c r="T55" s="1"/>
      <c r="U55" s="1"/>
    </row>
    <row r="56" spans="1:21">
      <c r="A56" s="296" t="s">
        <v>1</v>
      </c>
      <c r="B56" s="297" t="s">
        <v>1131</v>
      </c>
      <c r="C56" s="345" t="s">
        <v>1</v>
      </c>
      <c r="D56" s="273"/>
      <c r="E56" s="273"/>
      <c r="F56" s="273"/>
      <c r="G56" s="290" t="s">
        <v>1</v>
      </c>
      <c r="H56" s="273"/>
      <c r="I56" s="273"/>
      <c r="J56" s="273"/>
      <c r="K56" s="273"/>
      <c r="L56" s="274" t="s">
        <v>1</v>
      </c>
      <c r="M56" s="1"/>
      <c r="N56" s="1"/>
      <c r="O56" s="1"/>
      <c r="P56" s="1"/>
      <c r="Q56" s="1"/>
      <c r="R56" s="1"/>
      <c r="S56" s="1"/>
      <c r="T56" s="1"/>
      <c r="U56" s="1"/>
    </row>
    <row r="57" spans="1:21">
      <c r="A57" s="285" t="s">
        <v>274</v>
      </c>
      <c r="B57" s="286" t="s">
        <v>1132</v>
      </c>
      <c r="C57" s="335" t="s">
        <v>988</v>
      </c>
      <c r="D57" s="308">
        <v>1</v>
      </c>
      <c r="E57" s="208">
        <v>0</v>
      </c>
      <c r="F57" s="208">
        <f>D57*E57</f>
        <v>0</v>
      </c>
      <c r="G57" s="237" t="s">
        <v>1133</v>
      </c>
      <c r="H57" s="309">
        <v>0</v>
      </c>
      <c r="I57" s="208">
        <f>D57*H57</f>
        <v>0</v>
      </c>
      <c r="J57" s="208">
        <f>E57+H57</f>
        <v>0</v>
      </c>
      <c r="K57" s="208">
        <f>F57+I57</f>
        <v>0</v>
      </c>
      <c r="L57" s="270" t="s">
        <v>1</v>
      </c>
      <c r="M57" s="1"/>
      <c r="N57" s="1"/>
      <c r="O57" s="1"/>
      <c r="P57" s="1"/>
      <c r="Q57" s="1"/>
      <c r="R57" s="1"/>
      <c r="S57" s="1"/>
      <c r="T57" s="1"/>
      <c r="U57" s="1"/>
    </row>
    <row r="58" spans="1:21">
      <c r="A58" s="265" t="s">
        <v>1</v>
      </c>
      <c r="B58" s="266" t="s">
        <v>1134</v>
      </c>
      <c r="C58" s="344" t="s">
        <v>1</v>
      </c>
      <c r="D58" s="268"/>
      <c r="E58" s="268"/>
      <c r="F58" s="268"/>
      <c r="G58" s="267" t="s">
        <v>1</v>
      </c>
      <c r="H58" s="268"/>
      <c r="I58" s="268"/>
      <c r="J58" s="268"/>
      <c r="K58" s="268"/>
      <c r="L58" s="269" t="s">
        <v>1</v>
      </c>
      <c r="M58" s="1"/>
      <c r="N58" s="1"/>
      <c r="O58" s="1"/>
      <c r="P58" s="1"/>
      <c r="Q58" s="1"/>
      <c r="R58" s="1"/>
      <c r="S58" s="1"/>
      <c r="T58" s="1"/>
      <c r="U58" s="1"/>
    </row>
    <row r="59" spans="1:21">
      <c r="A59" s="285" t="s">
        <v>278</v>
      </c>
      <c r="B59" s="286" t="s">
        <v>1135</v>
      </c>
      <c r="C59" s="335" t="s">
        <v>988</v>
      </c>
      <c r="D59" s="308">
        <v>110</v>
      </c>
      <c r="E59" s="208">
        <v>0</v>
      </c>
      <c r="F59" s="208">
        <f t="shared" ref="F59:F69" si="7">D59*E59</f>
        <v>0</v>
      </c>
      <c r="G59" s="237" t="s">
        <v>1136</v>
      </c>
      <c r="H59" s="309">
        <v>0</v>
      </c>
      <c r="I59" s="208">
        <f t="shared" ref="I59:I69" si="8">D59*H59</f>
        <v>0</v>
      </c>
      <c r="J59" s="208">
        <f t="shared" ref="J59:K69" si="9">E59+H59</f>
        <v>0</v>
      </c>
      <c r="K59" s="208">
        <f t="shared" si="9"/>
        <v>0</v>
      </c>
      <c r="L59" s="270" t="s">
        <v>1</v>
      </c>
      <c r="M59" s="1"/>
      <c r="N59" s="1"/>
      <c r="O59" s="1"/>
      <c r="P59" s="1"/>
      <c r="Q59" s="1"/>
      <c r="R59" s="1"/>
      <c r="S59" s="1"/>
      <c r="T59" s="1"/>
      <c r="U59" s="1"/>
    </row>
    <row r="60" spans="1:21">
      <c r="A60" s="285" t="s">
        <v>282</v>
      </c>
      <c r="B60" s="286" t="s">
        <v>1111</v>
      </c>
      <c r="C60" s="335" t="s">
        <v>988</v>
      </c>
      <c r="D60" s="308">
        <v>9</v>
      </c>
      <c r="E60" s="208">
        <v>0</v>
      </c>
      <c r="F60" s="208">
        <f t="shared" si="7"/>
        <v>0</v>
      </c>
      <c r="G60" s="237" t="s">
        <v>1137</v>
      </c>
      <c r="H60" s="309">
        <v>0</v>
      </c>
      <c r="I60" s="208">
        <f t="shared" si="8"/>
        <v>0</v>
      </c>
      <c r="J60" s="208">
        <f t="shared" si="9"/>
        <v>0</v>
      </c>
      <c r="K60" s="208">
        <f t="shared" si="9"/>
        <v>0</v>
      </c>
      <c r="L60" s="270" t="s">
        <v>1</v>
      </c>
      <c r="M60" s="1"/>
      <c r="N60" s="1"/>
      <c r="O60" s="1"/>
      <c r="P60" s="1"/>
      <c r="Q60" s="1"/>
      <c r="R60" s="1"/>
      <c r="S60" s="1"/>
      <c r="T60" s="1"/>
      <c r="U60" s="1"/>
    </row>
    <row r="61" spans="1:21">
      <c r="A61" s="285" t="s">
        <v>286</v>
      </c>
      <c r="B61" s="286" t="s">
        <v>992</v>
      </c>
      <c r="C61" s="335" t="s">
        <v>988</v>
      </c>
      <c r="D61" s="208">
        <v>8</v>
      </c>
      <c r="E61" s="309">
        <v>0</v>
      </c>
      <c r="F61" s="208">
        <f t="shared" si="7"/>
        <v>0</v>
      </c>
      <c r="G61" s="237" t="s">
        <v>1</v>
      </c>
      <c r="H61" s="309">
        <v>0</v>
      </c>
      <c r="I61" s="208">
        <f t="shared" si="8"/>
        <v>0</v>
      </c>
      <c r="J61" s="208">
        <f t="shared" si="9"/>
        <v>0</v>
      </c>
      <c r="K61" s="208">
        <f t="shared" si="9"/>
        <v>0</v>
      </c>
      <c r="L61" s="270" t="s">
        <v>1</v>
      </c>
      <c r="M61" s="1"/>
      <c r="N61" s="1"/>
      <c r="O61" s="1"/>
      <c r="P61" s="1"/>
      <c r="Q61" s="1"/>
      <c r="R61" s="1"/>
      <c r="S61" s="1"/>
      <c r="T61" s="1"/>
      <c r="U61" s="1"/>
    </row>
    <row r="62" spans="1:21">
      <c r="A62" s="285" t="s">
        <v>290</v>
      </c>
      <c r="B62" s="286" t="s">
        <v>1138</v>
      </c>
      <c r="C62" s="335" t="s">
        <v>988</v>
      </c>
      <c r="D62" s="208">
        <v>6</v>
      </c>
      <c r="E62" s="309">
        <v>0</v>
      </c>
      <c r="F62" s="208">
        <f t="shared" si="7"/>
        <v>0</v>
      </c>
      <c r="G62" s="237" t="s">
        <v>1</v>
      </c>
      <c r="H62" s="309">
        <v>0</v>
      </c>
      <c r="I62" s="208">
        <f t="shared" si="8"/>
        <v>0</v>
      </c>
      <c r="J62" s="208">
        <f t="shared" si="9"/>
        <v>0</v>
      </c>
      <c r="K62" s="208">
        <f t="shared" si="9"/>
        <v>0</v>
      </c>
      <c r="L62" s="270" t="s">
        <v>1</v>
      </c>
      <c r="M62" s="1"/>
      <c r="N62" s="1"/>
      <c r="O62" s="1"/>
      <c r="P62" s="1"/>
      <c r="Q62" s="1"/>
      <c r="R62" s="1"/>
      <c r="S62" s="1"/>
      <c r="T62" s="1"/>
      <c r="U62" s="1"/>
    </row>
    <row r="63" spans="1:21">
      <c r="A63" s="285" t="s">
        <v>294</v>
      </c>
      <c r="B63" s="286" t="s">
        <v>994</v>
      </c>
      <c r="C63" s="335" t="s">
        <v>988</v>
      </c>
      <c r="D63" s="208">
        <v>6</v>
      </c>
      <c r="E63" s="309">
        <v>0</v>
      </c>
      <c r="F63" s="208">
        <f t="shared" si="7"/>
        <v>0</v>
      </c>
      <c r="G63" s="237" t="s">
        <v>1</v>
      </c>
      <c r="H63" s="309">
        <v>0</v>
      </c>
      <c r="I63" s="208">
        <f t="shared" si="8"/>
        <v>0</v>
      </c>
      <c r="J63" s="208">
        <f t="shared" si="9"/>
        <v>0</v>
      </c>
      <c r="K63" s="208">
        <f t="shared" si="9"/>
        <v>0</v>
      </c>
      <c r="L63" s="270" t="s">
        <v>1</v>
      </c>
      <c r="M63" s="1"/>
      <c r="N63" s="1"/>
      <c r="O63" s="1"/>
      <c r="P63" s="1"/>
      <c r="Q63" s="1"/>
      <c r="R63" s="1"/>
      <c r="S63" s="1"/>
      <c r="T63" s="1"/>
      <c r="U63" s="1"/>
    </row>
    <row r="64" spans="1:21">
      <c r="A64" s="285" t="s">
        <v>298</v>
      </c>
      <c r="B64" s="286" t="s">
        <v>1139</v>
      </c>
      <c r="C64" s="335" t="s">
        <v>988</v>
      </c>
      <c r="D64" s="208">
        <v>6</v>
      </c>
      <c r="E64" s="309">
        <v>0</v>
      </c>
      <c r="F64" s="208">
        <f t="shared" si="7"/>
        <v>0</v>
      </c>
      <c r="G64" s="237" t="s">
        <v>1</v>
      </c>
      <c r="H64" s="309">
        <v>0</v>
      </c>
      <c r="I64" s="208">
        <f t="shared" si="8"/>
        <v>0</v>
      </c>
      <c r="J64" s="208">
        <f t="shared" si="9"/>
        <v>0</v>
      </c>
      <c r="K64" s="208">
        <f t="shared" si="9"/>
        <v>0</v>
      </c>
      <c r="L64" s="270" t="s">
        <v>1</v>
      </c>
      <c r="M64" s="1"/>
      <c r="N64" s="1"/>
      <c r="O64" s="1"/>
      <c r="P64" s="1"/>
      <c r="Q64" s="1"/>
      <c r="R64" s="1"/>
      <c r="S64" s="1"/>
      <c r="T64" s="1"/>
      <c r="U64" s="1"/>
    </row>
    <row r="65" spans="1:21">
      <c r="A65" s="285" t="s">
        <v>304</v>
      </c>
      <c r="B65" s="286" t="s">
        <v>995</v>
      </c>
      <c r="C65" s="335" t="s">
        <v>988</v>
      </c>
      <c r="D65" s="208">
        <v>6</v>
      </c>
      <c r="E65" s="309">
        <v>0</v>
      </c>
      <c r="F65" s="208">
        <f t="shared" si="7"/>
        <v>0</v>
      </c>
      <c r="G65" s="237" t="s">
        <v>1</v>
      </c>
      <c r="H65" s="309">
        <v>0</v>
      </c>
      <c r="I65" s="208">
        <f t="shared" si="8"/>
        <v>0</v>
      </c>
      <c r="J65" s="208">
        <f t="shared" si="9"/>
        <v>0</v>
      </c>
      <c r="K65" s="208">
        <f t="shared" si="9"/>
        <v>0</v>
      </c>
      <c r="L65" s="270" t="s">
        <v>1</v>
      </c>
      <c r="M65" s="1"/>
      <c r="N65" s="1"/>
      <c r="O65" s="1"/>
      <c r="P65" s="1"/>
      <c r="Q65" s="1"/>
      <c r="R65" s="1"/>
      <c r="S65" s="1"/>
      <c r="T65" s="1"/>
      <c r="U65" s="1"/>
    </row>
    <row r="66" spans="1:21">
      <c r="A66" s="285" t="s">
        <v>308</v>
      </c>
      <c r="B66" s="286" t="s">
        <v>1116</v>
      </c>
      <c r="C66" s="335" t="s">
        <v>138</v>
      </c>
      <c r="D66" s="208">
        <v>15</v>
      </c>
      <c r="E66" s="309">
        <v>0</v>
      </c>
      <c r="F66" s="208">
        <f t="shared" si="7"/>
        <v>0</v>
      </c>
      <c r="G66" s="237" t="s">
        <v>1</v>
      </c>
      <c r="H66" s="208">
        <v>0</v>
      </c>
      <c r="I66" s="208">
        <f t="shared" si="8"/>
        <v>0</v>
      </c>
      <c r="J66" s="208">
        <f t="shared" si="9"/>
        <v>0</v>
      </c>
      <c r="K66" s="208">
        <f t="shared" si="9"/>
        <v>0</v>
      </c>
      <c r="L66" s="270" t="s">
        <v>1</v>
      </c>
      <c r="M66" s="1"/>
      <c r="N66" s="1"/>
      <c r="O66" s="1"/>
      <c r="P66" s="1"/>
      <c r="Q66" s="1"/>
      <c r="R66" s="1"/>
      <c r="S66" s="1"/>
      <c r="T66" s="1"/>
      <c r="U66" s="1"/>
    </row>
    <row r="67" spans="1:21">
      <c r="A67" s="285" t="s">
        <v>312</v>
      </c>
      <c r="B67" s="286" t="s">
        <v>1140</v>
      </c>
      <c r="C67" s="335" t="s">
        <v>988</v>
      </c>
      <c r="D67" s="208">
        <v>9</v>
      </c>
      <c r="E67" s="309">
        <v>0</v>
      </c>
      <c r="F67" s="208">
        <f t="shared" si="7"/>
        <v>0</v>
      </c>
      <c r="G67" s="237" t="s">
        <v>1</v>
      </c>
      <c r="H67" s="208">
        <v>0</v>
      </c>
      <c r="I67" s="208">
        <f t="shared" si="8"/>
        <v>0</v>
      </c>
      <c r="J67" s="208">
        <f t="shared" si="9"/>
        <v>0</v>
      </c>
      <c r="K67" s="208">
        <f t="shared" si="9"/>
        <v>0</v>
      </c>
      <c r="L67" s="270" t="s">
        <v>1</v>
      </c>
      <c r="M67" s="1"/>
      <c r="N67" s="1"/>
      <c r="O67" s="1"/>
      <c r="P67" s="1"/>
      <c r="Q67" s="1"/>
      <c r="R67" s="1"/>
      <c r="S67" s="1"/>
      <c r="T67" s="1"/>
      <c r="U67" s="1"/>
    </row>
    <row r="68" spans="1:21">
      <c r="A68" s="285" t="s">
        <v>316</v>
      </c>
      <c r="B68" s="286" t="s">
        <v>1141</v>
      </c>
      <c r="C68" s="335" t="s">
        <v>988</v>
      </c>
      <c r="D68" s="208">
        <v>18</v>
      </c>
      <c r="E68" s="309">
        <v>0</v>
      </c>
      <c r="F68" s="208">
        <f t="shared" si="7"/>
        <v>0</v>
      </c>
      <c r="G68" s="237" t="s">
        <v>1</v>
      </c>
      <c r="H68" s="208">
        <v>0</v>
      </c>
      <c r="I68" s="208">
        <f t="shared" si="8"/>
        <v>0</v>
      </c>
      <c r="J68" s="208">
        <f t="shared" si="9"/>
        <v>0</v>
      </c>
      <c r="K68" s="208">
        <f t="shared" si="9"/>
        <v>0</v>
      </c>
      <c r="L68" s="270" t="s">
        <v>1</v>
      </c>
      <c r="M68" s="1"/>
      <c r="N68" s="1"/>
      <c r="O68" s="1"/>
      <c r="P68" s="1"/>
      <c r="Q68" s="1"/>
      <c r="R68" s="1"/>
      <c r="S68" s="1"/>
      <c r="T68" s="1"/>
      <c r="U68" s="1"/>
    </row>
    <row r="69" spans="1:21">
      <c r="A69" s="285" t="s">
        <v>320</v>
      </c>
      <c r="B69" s="286" t="s">
        <v>1142</v>
      </c>
      <c r="C69" s="335" t="s">
        <v>988</v>
      </c>
      <c r="D69" s="208">
        <v>18</v>
      </c>
      <c r="E69" s="309">
        <v>0</v>
      </c>
      <c r="F69" s="208">
        <f t="shared" si="7"/>
        <v>0</v>
      </c>
      <c r="G69" s="237" t="s">
        <v>1</v>
      </c>
      <c r="H69" s="208">
        <v>0</v>
      </c>
      <c r="I69" s="208">
        <f t="shared" si="8"/>
        <v>0</v>
      </c>
      <c r="J69" s="208">
        <f t="shared" si="9"/>
        <v>0</v>
      </c>
      <c r="K69" s="208">
        <f t="shared" si="9"/>
        <v>0</v>
      </c>
      <c r="L69" s="270" t="s">
        <v>1</v>
      </c>
      <c r="M69" s="1"/>
      <c r="N69" s="1"/>
      <c r="O69" s="1"/>
      <c r="P69" s="1"/>
      <c r="Q69" s="1"/>
      <c r="R69" s="1"/>
      <c r="S69" s="1"/>
      <c r="T69" s="1"/>
      <c r="U69" s="1"/>
    </row>
    <row r="70" spans="1:21">
      <c r="A70" s="296" t="s">
        <v>1</v>
      </c>
      <c r="B70" s="297" t="s">
        <v>1143</v>
      </c>
      <c r="C70" s="345" t="s">
        <v>1</v>
      </c>
      <c r="D70" s="273"/>
      <c r="E70" s="273"/>
      <c r="F70" s="273"/>
      <c r="G70" s="290" t="s">
        <v>1</v>
      </c>
      <c r="H70" s="273"/>
      <c r="I70" s="273"/>
      <c r="J70" s="273"/>
      <c r="K70" s="273"/>
      <c r="L70" s="274" t="s">
        <v>1</v>
      </c>
      <c r="M70" s="1"/>
      <c r="N70" s="1"/>
      <c r="O70" s="1"/>
      <c r="P70" s="1"/>
      <c r="Q70" s="1"/>
      <c r="R70" s="1"/>
      <c r="S70" s="1"/>
      <c r="T70" s="1"/>
      <c r="U70" s="1"/>
    </row>
    <row r="71" spans="1:21">
      <c r="A71" s="285" t="s">
        <v>324</v>
      </c>
      <c r="B71" s="286" t="s">
        <v>1124</v>
      </c>
      <c r="C71" s="335" t="s">
        <v>138</v>
      </c>
      <c r="D71" s="308">
        <v>15</v>
      </c>
      <c r="E71" s="208">
        <v>0</v>
      </c>
      <c r="F71" s="208">
        <f>D71*E71</f>
        <v>0</v>
      </c>
      <c r="G71" s="237" t="s">
        <v>1125</v>
      </c>
      <c r="H71" s="309">
        <v>0</v>
      </c>
      <c r="I71" s="208">
        <f>D71*H71</f>
        <v>0</v>
      </c>
      <c r="J71" s="208">
        <f>E71+H71</f>
        <v>0</v>
      </c>
      <c r="K71" s="208">
        <f>F71+I71</f>
        <v>0</v>
      </c>
      <c r="L71" s="270" t="s">
        <v>1</v>
      </c>
      <c r="M71" s="1"/>
      <c r="N71" s="1"/>
      <c r="O71" s="1"/>
      <c r="P71" s="1"/>
      <c r="Q71" s="1"/>
      <c r="R71" s="1"/>
      <c r="S71" s="1"/>
      <c r="T71" s="1"/>
      <c r="U71" s="1"/>
    </row>
    <row r="72" spans="1:21">
      <c r="A72" s="265" t="s">
        <v>1</v>
      </c>
      <c r="B72" s="266" t="s">
        <v>1144</v>
      </c>
      <c r="C72" s="344" t="s">
        <v>1</v>
      </c>
      <c r="D72" s="268"/>
      <c r="E72" s="268"/>
      <c r="F72" s="268"/>
      <c r="G72" s="267" t="s">
        <v>1</v>
      </c>
      <c r="H72" s="268"/>
      <c r="I72" s="268"/>
      <c r="J72" s="268"/>
      <c r="K72" s="268"/>
      <c r="L72" s="269" t="s">
        <v>1</v>
      </c>
      <c r="M72" s="1"/>
      <c r="N72" s="1"/>
      <c r="O72" s="1"/>
      <c r="P72" s="1"/>
      <c r="Q72" s="1"/>
      <c r="R72" s="1"/>
      <c r="S72" s="1"/>
      <c r="T72" s="1"/>
      <c r="U72" s="1"/>
    </row>
    <row r="73" spans="1:21">
      <c r="A73" s="285" t="s">
        <v>328</v>
      </c>
      <c r="B73" s="286" t="s">
        <v>1107</v>
      </c>
      <c r="C73" s="335" t="s">
        <v>138</v>
      </c>
      <c r="D73" s="208">
        <v>4</v>
      </c>
      <c r="E73" s="309">
        <v>0</v>
      </c>
      <c r="F73" s="208">
        <f>D73*E73</f>
        <v>0</v>
      </c>
      <c r="G73" s="237" t="s">
        <v>1</v>
      </c>
      <c r="H73" s="309">
        <v>0</v>
      </c>
      <c r="I73" s="208">
        <f>D73*H73</f>
        <v>0</v>
      </c>
      <c r="J73" s="208">
        <f>E73+H73</f>
        <v>0</v>
      </c>
      <c r="K73" s="208">
        <f>F73+I73</f>
        <v>0</v>
      </c>
      <c r="L73" s="270" t="s">
        <v>1</v>
      </c>
      <c r="M73" s="1"/>
      <c r="N73" s="1"/>
      <c r="O73" s="1"/>
      <c r="P73" s="1"/>
      <c r="Q73" s="1"/>
      <c r="R73" s="1"/>
      <c r="S73" s="1"/>
      <c r="T73" s="1"/>
      <c r="U73" s="1"/>
    </row>
    <row r="74" spans="1:21">
      <c r="A74" s="265" t="s">
        <v>1</v>
      </c>
      <c r="B74" s="266" t="s">
        <v>996</v>
      </c>
      <c r="C74" s="344" t="s">
        <v>1</v>
      </c>
      <c r="D74" s="268"/>
      <c r="E74" s="268"/>
      <c r="F74" s="268"/>
      <c r="G74" s="267" t="s">
        <v>1</v>
      </c>
      <c r="H74" s="268"/>
      <c r="I74" s="268"/>
      <c r="J74" s="268"/>
      <c r="K74" s="268"/>
      <c r="L74" s="269" t="s">
        <v>1</v>
      </c>
      <c r="M74" s="1"/>
      <c r="N74" s="1"/>
      <c r="O74" s="1"/>
      <c r="P74" s="1"/>
      <c r="Q74" s="1"/>
      <c r="R74" s="1"/>
      <c r="S74" s="1"/>
      <c r="T74" s="1"/>
      <c r="U74" s="1"/>
    </row>
    <row r="75" spans="1:21">
      <c r="A75" s="265" t="s">
        <v>1</v>
      </c>
      <c r="B75" s="266" t="s">
        <v>997</v>
      </c>
      <c r="C75" s="344" t="s">
        <v>1</v>
      </c>
      <c r="D75" s="268"/>
      <c r="E75" s="268"/>
      <c r="F75" s="268"/>
      <c r="G75" s="267" t="s">
        <v>1</v>
      </c>
      <c r="H75" s="268"/>
      <c r="I75" s="268"/>
      <c r="J75" s="268"/>
      <c r="K75" s="268"/>
      <c r="L75" s="269" t="s">
        <v>1</v>
      </c>
      <c r="M75" s="1"/>
      <c r="N75" s="1"/>
      <c r="O75" s="1"/>
      <c r="P75" s="1"/>
      <c r="Q75" s="1"/>
      <c r="R75" s="1"/>
      <c r="S75" s="1"/>
      <c r="T75" s="1"/>
      <c r="U75" s="1"/>
    </row>
    <row r="76" spans="1:21">
      <c r="A76" s="285" t="s">
        <v>332</v>
      </c>
      <c r="B76" s="286" t="s">
        <v>1145</v>
      </c>
      <c r="C76" s="335" t="s">
        <v>138</v>
      </c>
      <c r="D76" s="208">
        <v>95</v>
      </c>
      <c r="E76" s="309">
        <v>0</v>
      </c>
      <c r="F76" s="208">
        <f>D76*E76</f>
        <v>0</v>
      </c>
      <c r="G76" s="237" t="s">
        <v>1</v>
      </c>
      <c r="H76" s="309">
        <v>0</v>
      </c>
      <c r="I76" s="208">
        <f>D76*H76</f>
        <v>0</v>
      </c>
      <c r="J76" s="208">
        <f t="shared" ref="J76:K78" si="10">E76+H76</f>
        <v>0</v>
      </c>
      <c r="K76" s="208">
        <f t="shared" si="10"/>
        <v>0</v>
      </c>
      <c r="L76" s="270" t="s">
        <v>1</v>
      </c>
      <c r="M76" s="1"/>
      <c r="N76" s="1"/>
      <c r="O76" s="1"/>
      <c r="P76" s="1"/>
      <c r="Q76" s="1"/>
      <c r="R76" s="1"/>
      <c r="S76" s="1"/>
      <c r="T76" s="1"/>
      <c r="U76" s="1"/>
    </row>
    <row r="77" spans="1:21">
      <c r="A77" s="285" t="s">
        <v>336</v>
      </c>
      <c r="B77" s="286" t="s">
        <v>1146</v>
      </c>
      <c r="C77" s="335" t="s">
        <v>138</v>
      </c>
      <c r="D77" s="208">
        <v>80</v>
      </c>
      <c r="E77" s="309">
        <v>0</v>
      </c>
      <c r="F77" s="208">
        <f>D77*E77</f>
        <v>0</v>
      </c>
      <c r="G77" s="237" t="s">
        <v>1</v>
      </c>
      <c r="H77" s="309">
        <v>0</v>
      </c>
      <c r="I77" s="208">
        <f>D77*H77</f>
        <v>0</v>
      </c>
      <c r="J77" s="208">
        <f t="shared" si="10"/>
        <v>0</v>
      </c>
      <c r="K77" s="208">
        <f t="shared" si="10"/>
        <v>0</v>
      </c>
      <c r="L77" s="270" t="s">
        <v>1</v>
      </c>
      <c r="M77" s="1"/>
      <c r="N77" s="1"/>
      <c r="O77" s="1"/>
      <c r="P77" s="1"/>
      <c r="Q77" s="1"/>
      <c r="R77" s="1"/>
      <c r="S77" s="1"/>
      <c r="T77" s="1"/>
      <c r="U77" s="1"/>
    </row>
    <row r="78" spans="1:21">
      <c r="A78" s="285" t="s">
        <v>340</v>
      </c>
      <c r="B78" s="286" t="s">
        <v>1147</v>
      </c>
      <c r="C78" s="335" t="s">
        <v>138</v>
      </c>
      <c r="D78" s="208">
        <v>25</v>
      </c>
      <c r="E78" s="309">
        <v>0</v>
      </c>
      <c r="F78" s="208">
        <f>D78*E78</f>
        <v>0</v>
      </c>
      <c r="G78" s="237" t="s">
        <v>1</v>
      </c>
      <c r="H78" s="309">
        <v>0</v>
      </c>
      <c r="I78" s="208">
        <f>D78*H78</f>
        <v>0</v>
      </c>
      <c r="J78" s="208">
        <f t="shared" si="10"/>
        <v>0</v>
      </c>
      <c r="K78" s="208">
        <f t="shared" si="10"/>
        <v>0</v>
      </c>
      <c r="L78" s="270" t="s">
        <v>1</v>
      </c>
      <c r="M78" s="1"/>
      <c r="N78" s="1"/>
      <c r="O78" s="1"/>
      <c r="P78" s="1"/>
      <c r="Q78" s="1"/>
      <c r="R78" s="1"/>
      <c r="S78" s="1"/>
      <c r="T78" s="1"/>
      <c r="U78" s="1"/>
    </row>
    <row r="79" spans="1:21">
      <c r="A79" s="265" t="s">
        <v>1</v>
      </c>
      <c r="B79" s="266" t="s">
        <v>1000</v>
      </c>
      <c r="C79" s="344" t="s">
        <v>1</v>
      </c>
      <c r="D79" s="268"/>
      <c r="E79" s="268"/>
      <c r="F79" s="268"/>
      <c r="G79" s="267" t="s">
        <v>1</v>
      </c>
      <c r="H79" s="268"/>
      <c r="I79" s="268"/>
      <c r="J79" s="268"/>
      <c r="K79" s="268"/>
      <c r="L79" s="269" t="s">
        <v>1</v>
      </c>
      <c r="M79" s="1"/>
      <c r="N79" s="1"/>
      <c r="O79" s="1"/>
      <c r="P79" s="1"/>
      <c r="Q79" s="1"/>
      <c r="R79" s="1"/>
      <c r="S79" s="1"/>
      <c r="T79" s="1"/>
      <c r="U79" s="1"/>
    </row>
    <row r="80" spans="1:21">
      <c r="A80" s="285" t="s">
        <v>344</v>
      </c>
      <c r="B80" s="286" t="s">
        <v>1001</v>
      </c>
      <c r="C80" s="335" t="s">
        <v>138</v>
      </c>
      <c r="D80" s="208">
        <v>155</v>
      </c>
      <c r="E80" s="309">
        <v>0</v>
      </c>
      <c r="F80" s="208">
        <f t="shared" ref="F80:F85" si="11">D80*E80</f>
        <v>0</v>
      </c>
      <c r="G80" s="237" t="s">
        <v>1</v>
      </c>
      <c r="H80" s="309">
        <v>0</v>
      </c>
      <c r="I80" s="208">
        <f t="shared" ref="I80:I85" si="12">D80*H80</f>
        <v>0</v>
      </c>
      <c r="J80" s="208">
        <f t="shared" ref="J80:K85" si="13">E80+H80</f>
        <v>0</v>
      </c>
      <c r="K80" s="208">
        <f t="shared" si="13"/>
        <v>0</v>
      </c>
      <c r="L80" s="270" t="s">
        <v>1</v>
      </c>
      <c r="M80" s="1"/>
      <c r="N80" s="1"/>
      <c r="O80" s="1"/>
      <c r="P80" s="1"/>
      <c r="Q80" s="1"/>
      <c r="R80" s="1"/>
      <c r="S80" s="1"/>
      <c r="T80" s="1"/>
      <c r="U80" s="1"/>
    </row>
    <row r="81" spans="1:21">
      <c r="A81" s="285" t="s">
        <v>348</v>
      </c>
      <c r="B81" s="286" t="s">
        <v>1148</v>
      </c>
      <c r="C81" s="335" t="s">
        <v>138</v>
      </c>
      <c r="D81" s="208">
        <v>40</v>
      </c>
      <c r="E81" s="309">
        <v>0</v>
      </c>
      <c r="F81" s="208">
        <f t="shared" si="11"/>
        <v>0</v>
      </c>
      <c r="G81" s="237" t="s">
        <v>1</v>
      </c>
      <c r="H81" s="309">
        <v>0</v>
      </c>
      <c r="I81" s="208">
        <f t="shared" si="12"/>
        <v>0</v>
      </c>
      <c r="J81" s="208">
        <f t="shared" si="13"/>
        <v>0</v>
      </c>
      <c r="K81" s="208">
        <f t="shared" si="13"/>
        <v>0</v>
      </c>
      <c r="L81" s="270" t="s">
        <v>1</v>
      </c>
      <c r="M81" s="1"/>
      <c r="N81" s="1"/>
      <c r="O81" s="1"/>
      <c r="P81" s="1"/>
      <c r="Q81" s="1"/>
      <c r="R81" s="1"/>
      <c r="S81" s="1"/>
      <c r="T81" s="1"/>
      <c r="U81" s="1"/>
    </row>
    <row r="82" spans="1:21">
      <c r="A82" s="285" t="s">
        <v>352</v>
      </c>
      <c r="B82" s="286" t="s">
        <v>1148</v>
      </c>
      <c r="C82" s="335" t="s">
        <v>138</v>
      </c>
      <c r="D82" s="208">
        <v>50</v>
      </c>
      <c r="E82" s="309">
        <v>0</v>
      </c>
      <c r="F82" s="208">
        <f t="shared" si="11"/>
        <v>0</v>
      </c>
      <c r="G82" s="237" t="s">
        <v>1</v>
      </c>
      <c r="H82" s="309">
        <v>0</v>
      </c>
      <c r="I82" s="208">
        <f t="shared" si="12"/>
        <v>0</v>
      </c>
      <c r="J82" s="208">
        <f t="shared" si="13"/>
        <v>0</v>
      </c>
      <c r="K82" s="208">
        <f t="shared" si="13"/>
        <v>0</v>
      </c>
      <c r="L82" s="270" t="s">
        <v>1149</v>
      </c>
      <c r="M82" s="1"/>
      <c r="N82" s="1"/>
      <c r="O82" s="1"/>
      <c r="P82" s="1"/>
      <c r="Q82" s="1"/>
      <c r="R82" s="1"/>
      <c r="S82" s="1"/>
      <c r="T82" s="1"/>
      <c r="U82" s="1"/>
    </row>
    <row r="83" spans="1:21">
      <c r="A83" s="285" t="s">
        <v>356</v>
      </c>
      <c r="B83" s="286" t="s">
        <v>1150</v>
      </c>
      <c r="C83" s="335" t="s">
        <v>138</v>
      </c>
      <c r="D83" s="208">
        <v>25</v>
      </c>
      <c r="E83" s="309">
        <v>0</v>
      </c>
      <c r="F83" s="208">
        <f t="shared" si="11"/>
        <v>0</v>
      </c>
      <c r="G83" s="237" t="s">
        <v>1</v>
      </c>
      <c r="H83" s="309">
        <v>0</v>
      </c>
      <c r="I83" s="208">
        <f t="shared" si="12"/>
        <v>0</v>
      </c>
      <c r="J83" s="208">
        <f t="shared" si="13"/>
        <v>0</v>
      </c>
      <c r="K83" s="208">
        <f t="shared" si="13"/>
        <v>0</v>
      </c>
      <c r="L83" s="270" t="s">
        <v>1151</v>
      </c>
      <c r="M83" s="1"/>
      <c r="N83" s="1"/>
      <c r="O83" s="1"/>
      <c r="P83" s="1"/>
      <c r="Q83" s="1"/>
      <c r="R83" s="1"/>
      <c r="S83" s="1"/>
      <c r="T83" s="1"/>
      <c r="U83" s="1"/>
    </row>
    <row r="84" spans="1:21">
      <c r="A84" s="285" t="s">
        <v>362</v>
      </c>
      <c r="B84" s="286" t="s">
        <v>1152</v>
      </c>
      <c r="C84" s="335" t="s">
        <v>988</v>
      </c>
      <c r="D84" s="208">
        <v>4</v>
      </c>
      <c r="E84" s="309">
        <v>0</v>
      </c>
      <c r="F84" s="208">
        <f t="shared" si="11"/>
        <v>0</v>
      </c>
      <c r="G84" s="237" t="s">
        <v>1</v>
      </c>
      <c r="H84" s="208">
        <v>0</v>
      </c>
      <c r="I84" s="208">
        <f t="shared" si="12"/>
        <v>0</v>
      </c>
      <c r="J84" s="208">
        <f t="shared" si="13"/>
        <v>0</v>
      </c>
      <c r="K84" s="208">
        <f t="shared" si="13"/>
        <v>0</v>
      </c>
      <c r="L84" s="270" t="s">
        <v>1153</v>
      </c>
      <c r="M84" s="1"/>
      <c r="N84" s="1"/>
      <c r="O84" s="1"/>
      <c r="P84" s="1"/>
      <c r="Q84" s="1"/>
      <c r="R84" s="1"/>
      <c r="S84" s="1"/>
      <c r="T84" s="1"/>
      <c r="U84" s="1"/>
    </row>
    <row r="85" spans="1:21" ht="27.6" customHeight="1">
      <c r="A85" s="285" t="s">
        <v>366</v>
      </c>
      <c r="B85" s="286" t="s">
        <v>1154</v>
      </c>
      <c r="C85" s="335" t="s">
        <v>988</v>
      </c>
      <c r="D85" s="208">
        <v>23</v>
      </c>
      <c r="E85" s="309">
        <v>0</v>
      </c>
      <c r="F85" s="208">
        <f t="shared" si="11"/>
        <v>0</v>
      </c>
      <c r="G85" s="237" t="s">
        <v>1</v>
      </c>
      <c r="H85" s="208">
        <v>0</v>
      </c>
      <c r="I85" s="208">
        <f t="shared" si="12"/>
        <v>0</v>
      </c>
      <c r="J85" s="208">
        <f t="shared" si="13"/>
        <v>0</v>
      </c>
      <c r="K85" s="208">
        <f t="shared" si="13"/>
        <v>0</v>
      </c>
      <c r="L85" s="270" t="s">
        <v>1155</v>
      </c>
      <c r="M85" s="1"/>
      <c r="N85" s="1"/>
      <c r="O85" s="1"/>
      <c r="P85" s="1"/>
      <c r="Q85" s="1"/>
      <c r="R85" s="1"/>
      <c r="S85" s="1"/>
      <c r="T85" s="1"/>
      <c r="U85" s="1"/>
    </row>
    <row r="86" spans="1:21">
      <c r="A86" s="265" t="s">
        <v>1</v>
      </c>
      <c r="B86" s="266" t="s">
        <v>1156</v>
      </c>
      <c r="C86" s="344" t="s">
        <v>1</v>
      </c>
      <c r="D86" s="268"/>
      <c r="E86" s="268"/>
      <c r="F86" s="268"/>
      <c r="G86" s="267" t="s">
        <v>1</v>
      </c>
      <c r="H86" s="268"/>
      <c r="I86" s="268"/>
      <c r="J86" s="268"/>
      <c r="K86" s="268"/>
      <c r="L86" s="269" t="s">
        <v>1</v>
      </c>
      <c r="M86" s="1"/>
      <c r="N86" s="1"/>
      <c r="O86" s="1"/>
      <c r="P86" s="1"/>
      <c r="Q86" s="1"/>
      <c r="R86" s="1"/>
      <c r="S86" s="1"/>
      <c r="T86" s="1"/>
      <c r="U86" s="1"/>
    </row>
    <row r="87" spans="1:21">
      <c r="A87" s="285" t="s">
        <v>372</v>
      </c>
      <c r="B87" s="286" t="s">
        <v>1157</v>
      </c>
      <c r="C87" s="335" t="s">
        <v>988</v>
      </c>
      <c r="D87" s="208">
        <v>29</v>
      </c>
      <c r="E87" s="208">
        <v>0</v>
      </c>
      <c r="F87" s="208">
        <f>D87*E87</f>
        <v>0</v>
      </c>
      <c r="G87" s="237" t="s">
        <v>1158</v>
      </c>
      <c r="H87" s="309">
        <v>0</v>
      </c>
      <c r="I87" s="208">
        <f>D87*H87</f>
        <v>0</v>
      </c>
      <c r="J87" s="208">
        <f>E87+H87</f>
        <v>0</v>
      </c>
      <c r="K87" s="208">
        <f>F87+I87</f>
        <v>0</v>
      </c>
      <c r="L87" s="270" t="s">
        <v>1159</v>
      </c>
      <c r="M87" s="1"/>
      <c r="N87" s="1"/>
      <c r="O87" s="1"/>
      <c r="P87" s="1"/>
      <c r="Q87" s="1"/>
      <c r="R87" s="1"/>
      <c r="S87" s="1"/>
      <c r="T87" s="1"/>
      <c r="U87" s="1"/>
    </row>
    <row r="88" spans="1:21">
      <c r="A88" s="265" t="s">
        <v>1</v>
      </c>
      <c r="B88" s="266" t="s">
        <v>1011</v>
      </c>
      <c r="C88" s="344" t="s">
        <v>1</v>
      </c>
      <c r="D88" s="268"/>
      <c r="E88" s="268"/>
      <c r="F88" s="268"/>
      <c r="G88" s="267" t="s">
        <v>1</v>
      </c>
      <c r="H88" s="268"/>
      <c r="I88" s="268"/>
      <c r="J88" s="268"/>
      <c r="K88" s="268"/>
      <c r="L88" s="269" t="s">
        <v>1</v>
      </c>
      <c r="M88" s="1"/>
      <c r="N88" s="1"/>
      <c r="O88" s="1"/>
      <c r="P88" s="1"/>
      <c r="Q88" s="1"/>
      <c r="R88" s="1"/>
      <c r="S88" s="1"/>
      <c r="T88" s="1"/>
      <c r="U88" s="1"/>
    </row>
    <row r="89" spans="1:21" ht="24.75">
      <c r="A89" s="285" t="s">
        <v>376</v>
      </c>
      <c r="B89" s="286" t="s">
        <v>1160</v>
      </c>
      <c r="C89" s="335" t="s">
        <v>988</v>
      </c>
      <c r="D89" s="208">
        <v>13</v>
      </c>
      <c r="E89" s="309">
        <v>0</v>
      </c>
      <c r="F89" s="208">
        <f>D89*E89</f>
        <v>0</v>
      </c>
      <c r="G89" s="237" t="s">
        <v>1</v>
      </c>
      <c r="H89" s="208">
        <v>0</v>
      </c>
      <c r="I89" s="208">
        <f>D89*H89</f>
        <v>0</v>
      </c>
      <c r="J89" s="208">
        <f>E89+H89</f>
        <v>0</v>
      </c>
      <c r="K89" s="208">
        <f>F89+I89</f>
        <v>0</v>
      </c>
      <c r="L89" s="270" t="s">
        <v>1</v>
      </c>
      <c r="M89" s="1"/>
      <c r="N89" s="1"/>
      <c r="O89" s="1"/>
      <c r="P89" s="1"/>
      <c r="Q89" s="1"/>
      <c r="R89" s="1"/>
      <c r="S89" s="1"/>
      <c r="T89" s="1"/>
      <c r="U89" s="1"/>
    </row>
    <row r="90" spans="1:21" ht="24.75">
      <c r="A90" s="285" t="s">
        <v>382</v>
      </c>
      <c r="B90" s="286" t="s">
        <v>1161</v>
      </c>
      <c r="C90" s="335" t="s">
        <v>988</v>
      </c>
      <c r="D90" s="208">
        <v>1</v>
      </c>
      <c r="E90" s="309">
        <v>0</v>
      </c>
      <c r="F90" s="208">
        <f>D90*E90</f>
        <v>0</v>
      </c>
      <c r="G90" s="237" t="s">
        <v>1</v>
      </c>
      <c r="H90" s="208">
        <v>0</v>
      </c>
      <c r="I90" s="208">
        <f>D90*H90</f>
        <v>0</v>
      </c>
      <c r="J90" s="208">
        <f>E90+H90</f>
        <v>0</v>
      </c>
      <c r="K90" s="208">
        <f>F90+I90</f>
        <v>0</v>
      </c>
      <c r="L90" s="270" t="s">
        <v>1</v>
      </c>
      <c r="M90" s="1"/>
      <c r="N90" s="1"/>
      <c r="O90" s="1"/>
      <c r="P90" s="1"/>
      <c r="Q90" s="1"/>
      <c r="R90" s="1"/>
      <c r="S90" s="1"/>
      <c r="T90" s="1"/>
      <c r="U90" s="1"/>
    </row>
    <row r="91" spans="1:21">
      <c r="A91" s="265" t="s">
        <v>1</v>
      </c>
      <c r="B91" s="266" t="s">
        <v>1162</v>
      </c>
      <c r="C91" s="344" t="s">
        <v>1</v>
      </c>
      <c r="D91" s="268"/>
      <c r="E91" s="268"/>
      <c r="F91" s="268"/>
      <c r="G91" s="267" t="s">
        <v>1</v>
      </c>
      <c r="H91" s="268"/>
      <c r="I91" s="268"/>
      <c r="J91" s="268"/>
      <c r="K91" s="268"/>
      <c r="L91" s="269" t="s">
        <v>1</v>
      </c>
      <c r="M91" s="1"/>
      <c r="N91" s="1"/>
      <c r="O91" s="1"/>
      <c r="P91" s="1"/>
      <c r="Q91" s="1"/>
      <c r="R91" s="1"/>
      <c r="S91" s="1"/>
      <c r="T91" s="1"/>
      <c r="U91" s="1"/>
    </row>
    <row r="92" spans="1:21">
      <c r="A92" s="285" t="s">
        <v>386</v>
      </c>
      <c r="B92" s="286" t="s">
        <v>1015</v>
      </c>
      <c r="C92" s="335" t="s">
        <v>988</v>
      </c>
      <c r="D92" s="208">
        <v>1</v>
      </c>
      <c r="E92" s="309">
        <v>0</v>
      </c>
      <c r="F92" s="208">
        <f>D92*E92</f>
        <v>0</v>
      </c>
      <c r="G92" s="237" t="s">
        <v>1</v>
      </c>
      <c r="H92" s="309">
        <v>0</v>
      </c>
      <c r="I92" s="208">
        <f>D92*H92</f>
        <v>0</v>
      </c>
      <c r="J92" s="208">
        <f>E92+H92</f>
        <v>0</v>
      </c>
      <c r="K92" s="208">
        <f>F92+I92</f>
        <v>0</v>
      </c>
      <c r="L92" s="270" t="s">
        <v>1</v>
      </c>
      <c r="M92" s="1"/>
      <c r="N92" s="1"/>
      <c r="O92" s="1"/>
      <c r="P92" s="1"/>
      <c r="Q92" s="1"/>
      <c r="R92" s="1"/>
      <c r="S92" s="1"/>
      <c r="T92" s="1"/>
      <c r="U92" s="1"/>
    </row>
    <row r="93" spans="1:21" ht="24.75">
      <c r="A93" s="285" t="s">
        <v>390</v>
      </c>
      <c r="B93" s="286" t="s">
        <v>1163</v>
      </c>
      <c r="C93" s="335" t="s">
        <v>988</v>
      </c>
      <c r="D93" s="208">
        <v>9</v>
      </c>
      <c r="E93" s="309">
        <v>0</v>
      </c>
      <c r="F93" s="208">
        <f>D93*E93</f>
        <v>0</v>
      </c>
      <c r="G93" s="237" t="s">
        <v>1</v>
      </c>
      <c r="H93" s="309">
        <v>0</v>
      </c>
      <c r="I93" s="208">
        <f>D93*H93</f>
        <v>0</v>
      </c>
      <c r="J93" s="208">
        <f>E93+H93</f>
        <v>0</v>
      </c>
      <c r="K93" s="208">
        <f>F93+I93</f>
        <v>0</v>
      </c>
      <c r="L93" s="270" t="s">
        <v>1</v>
      </c>
      <c r="M93" s="1"/>
      <c r="N93" s="1"/>
      <c r="O93" s="1"/>
      <c r="P93" s="1"/>
      <c r="Q93" s="1"/>
      <c r="R93" s="1"/>
      <c r="S93" s="1"/>
      <c r="T93" s="1"/>
      <c r="U93" s="1"/>
    </row>
    <row r="94" spans="1:21">
      <c r="A94" s="265" t="s">
        <v>1</v>
      </c>
      <c r="B94" s="266" t="s">
        <v>1021</v>
      </c>
      <c r="C94" s="344" t="s">
        <v>1</v>
      </c>
      <c r="D94" s="268"/>
      <c r="E94" s="268"/>
      <c r="F94" s="268"/>
      <c r="G94" s="267" t="s">
        <v>1</v>
      </c>
      <c r="H94" s="268"/>
      <c r="I94" s="268"/>
      <c r="J94" s="268"/>
      <c r="K94" s="268"/>
      <c r="L94" s="269" t="s">
        <v>1</v>
      </c>
      <c r="M94" s="1"/>
      <c r="N94" s="1"/>
      <c r="O94" s="1"/>
      <c r="P94" s="1"/>
      <c r="Q94" s="1"/>
      <c r="R94" s="1"/>
      <c r="S94" s="1"/>
      <c r="T94" s="1"/>
      <c r="U94" s="1"/>
    </row>
    <row r="95" spans="1:21">
      <c r="A95" s="285" t="s">
        <v>394</v>
      </c>
      <c r="B95" s="286" t="s">
        <v>1164</v>
      </c>
      <c r="C95" s="335" t="s">
        <v>988</v>
      </c>
      <c r="D95" s="208">
        <v>1</v>
      </c>
      <c r="E95" s="309">
        <v>0</v>
      </c>
      <c r="F95" s="208">
        <f>D95*E95</f>
        <v>0</v>
      </c>
      <c r="G95" s="237" t="s">
        <v>1</v>
      </c>
      <c r="H95" s="208">
        <v>0</v>
      </c>
      <c r="I95" s="208">
        <f>D95*H95</f>
        <v>0</v>
      </c>
      <c r="J95" s="208">
        <f>E95+H95</f>
        <v>0</v>
      </c>
      <c r="K95" s="208">
        <f>F95+I95</f>
        <v>0</v>
      </c>
      <c r="L95" s="270" t="s">
        <v>1</v>
      </c>
      <c r="M95" s="1"/>
      <c r="N95" s="1"/>
      <c r="O95" s="1"/>
      <c r="P95" s="1"/>
      <c r="Q95" s="1"/>
      <c r="R95" s="1"/>
      <c r="S95" s="1"/>
      <c r="T95" s="1"/>
      <c r="U95" s="1"/>
    </row>
    <row r="96" spans="1:21">
      <c r="A96" s="265" t="s">
        <v>1</v>
      </c>
      <c r="B96" s="266" t="s">
        <v>1165</v>
      </c>
      <c r="C96" s="344" t="s">
        <v>1</v>
      </c>
      <c r="D96" s="268"/>
      <c r="E96" s="268"/>
      <c r="F96" s="268"/>
      <c r="G96" s="267" t="s">
        <v>1</v>
      </c>
      <c r="H96" s="268"/>
      <c r="I96" s="268"/>
      <c r="J96" s="268"/>
      <c r="K96" s="268"/>
      <c r="L96" s="269" t="s">
        <v>1</v>
      </c>
      <c r="M96" s="1"/>
      <c r="N96" s="1"/>
      <c r="O96" s="1"/>
      <c r="P96" s="1"/>
      <c r="Q96" s="1"/>
      <c r="R96" s="1"/>
      <c r="S96" s="1"/>
      <c r="T96" s="1"/>
      <c r="U96" s="1"/>
    </row>
    <row r="97" spans="1:21">
      <c r="A97" s="285" t="s">
        <v>400</v>
      </c>
      <c r="B97" s="286" t="s">
        <v>1166</v>
      </c>
      <c r="C97" s="335" t="s">
        <v>988</v>
      </c>
      <c r="D97" s="208">
        <v>2</v>
      </c>
      <c r="E97" s="309">
        <v>0</v>
      </c>
      <c r="F97" s="208">
        <f t="shared" ref="F97:F103" si="14">D97*E97</f>
        <v>0</v>
      </c>
      <c r="G97" s="237" t="s">
        <v>1</v>
      </c>
      <c r="H97" s="208">
        <v>0</v>
      </c>
      <c r="I97" s="208">
        <f t="shared" ref="I97:I103" si="15">D97*H97</f>
        <v>0</v>
      </c>
      <c r="J97" s="208">
        <f t="shared" ref="J97:K103" si="16">E97+H97</f>
        <v>0</v>
      </c>
      <c r="K97" s="208">
        <f t="shared" si="16"/>
        <v>0</v>
      </c>
      <c r="L97" s="270" t="s">
        <v>1</v>
      </c>
      <c r="M97" s="1"/>
      <c r="N97" s="1"/>
      <c r="O97" s="1"/>
      <c r="P97" s="1"/>
      <c r="Q97" s="1"/>
      <c r="R97" s="1"/>
      <c r="S97" s="1"/>
      <c r="T97" s="1"/>
      <c r="U97" s="1"/>
    </row>
    <row r="98" spans="1:21">
      <c r="A98" s="285" t="s">
        <v>404</v>
      </c>
      <c r="B98" s="286" t="s">
        <v>1004</v>
      </c>
      <c r="C98" s="335" t="s">
        <v>988</v>
      </c>
      <c r="D98" s="208">
        <v>8</v>
      </c>
      <c r="E98" s="309">
        <v>0</v>
      </c>
      <c r="F98" s="208">
        <f t="shared" si="14"/>
        <v>0</v>
      </c>
      <c r="G98" s="237" t="s">
        <v>1</v>
      </c>
      <c r="H98" s="208">
        <v>0</v>
      </c>
      <c r="I98" s="208">
        <f t="shared" si="15"/>
        <v>0</v>
      </c>
      <c r="J98" s="208">
        <f t="shared" si="16"/>
        <v>0</v>
      </c>
      <c r="K98" s="208">
        <f t="shared" si="16"/>
        <v>0</v>
      </c>
      <c r="L98" s="270" t="s">
        <v>1</v>
      </c>
      <c r="M98" s="1"/>
      <c r="N98" s="1"/>
      <c r="O98" s="1"/>
      <c r="P98" s="1"/>
      <c r="Q98" s="1"/>
      <c r="R98" s="1"/>
      <c r="S98" s="1"/>
      <c r="T98" s="1"/>
      <c r="U98" s="1"/>
    </row>
    <row r="99" spans="1:21" ht="24.75">
      <c r="A99" s="285" t="s">
        <v>408</v>
      </c>
      <c r="B99" s="286" t="s">
        <v>1167</v>
      </c>
      <c r="C99" s="335" t="s">
        <v>988</v>
      </c>
      <c r="D99" s="208">
        <v>8</v>
      </c>
      <c r="E99" s="309">
        <v>0</v>
      </c>
      <c r="F99" s="208">
        <f t="shared" si="14"/>
        <v>0</v>
      </c>
      <c r="G99" s="237" t="s">
        <v>1</v>
      </c>
      <c r="H99" s="208">
        <v>0</v>
      </c>
      <c r="I99" s="208">
        <f t="shared" si="15"/>
        <v>0</v>
      </c>
      <c r="J99" s="208">
        <f t="shared" si="16"/>
        <v>0</v>
      </c>
      <c r="K99" s="208">
        <f t="shared" si="16"/>
        <v>0</v>
      </c>
      <c r="L99" s="270" t="s">
        <v>1</v>
      </c>
      <c r="M99" s="1"/>
      <c r="N99" s="1"/>
      <c r="O99" s="1"/>
      <c r="P99" s="1"/>
      <c r="Q99" s="1"/>
      <c r="R99" s="1"/>
      <c r="S99" s="1"/>
      <c r="T99" s="1"/>
      <c r="U99" s="1"/>
    </row>
    <row r="100" spans="1:21">
      <c r="A100" s="285" t="s">
        <v>414</v>
      </c>
      <c r="B100" s="286" t="s">
        <v>1168</v>
      </c>
      <c r="C100" s="335" t="s">
        <v>988</v>
      </c>
      <c r="D100" s="208">
        <v>3</v>
      </c>
      <c r="E100" s="309">
        <v>0</v>
      </c>
      <c r="F100" s="208">
        <f t="shared" si="14"/>
        <v>0</v>
      </c>
      <c r="G100" s="237" t="s">
        <v>1</v>
      </c>
      <c r="H100" s="309">
        <v>0</v>
      </c>
      <c r="I100" s="208">
        <f t="shared" si="15"/>
        <v>0</v>
      </c>
      <c r="J100" s="208">
        <f t="shared" si="16"/>
        <v>0</v>
      </c>
      <c r="K100" s="208">
        <f t="shared" si="16"/>
        <v>0</v>
      </c>
      <c r="L100" s="270" t="s">
        <v>1</v>
      </c>
      <c r="M100" s="1"/>
      <c r="N100" s="1"/>
      <c r="O100" s="1"/>
      <c r="P100" s="1"/>
      <c r="Q100" s="1"/>
      <c r="R100" s="1"/>
      <c r="S100" s="1"/>
      <c r="T100" s="1"/>
      <c r="U100" s="1"/>
    </row>
    <row r="101" spans="1:21">
      <c r="A101" s="285" t="s">
        <v>418</v>
      </c>
      <c r="B101" s="286" t="s">
        <v>1010</v>
      </c>
      <c r="C101" s="335" t="s">
        <v>988</v>
      </c>
      <c r="D101" s="208">
        <v>13</v>
      </c>
      <c r="E101" s="309">
        <v>0</v>
      </c>
      <c r="F101" s="208">
        <f t="shared" si="14"/>
        <v>0</v>
      </c>
      <c r="G101" s="237" t="s">
        <v>1</v>
      </c>
      <c r="H101" s="309">
        <v>0</v>
      </c>
      <c r="I101" s="208">
        <f t="shared" si="15"/>
        <v>0</v>
      </c>
      <c r="J101" s="208">
        <f t="shared" si="16"/>
        <v>0</v>
      </c>
      <c r="K101" s="208">
        <f t="shared" si="16"/>
        <v>0</v>
      </c>
      <c r="L101" s="270" t="s">
        <v>1</v>
      </c>
      <c r="M101" s="1"/>
      <c r="N101" s="1"/>
      <c r="O101" s="1"/>
      <c r="P101" s="1"/>
      <c r="Q101" s="1"/>
      <c r="R101" s="1"/>
      <c r="S101" s="1"/>
      <c r="T101" s="1"/>
      <c r="U101" s="1"/>
    </row>
    <row r="102" spans="1:21">
      <c r="A102" s="285" t="s">
        <v>424</v>
      </c>
      <c r="B102" s="286" t="s">
        <v>1169</v>
      </c>
      <c r="C102" s="335" t="s">
        <v>988</v>
      </c>
      <c r="D102" s="208">
        <v>2</v>
      </c>
      <c r="E102" s="309">
        <v>0</v>
      </c>
      <c r="F102" s="208">
        <f t="shared" si="14"/>
        <v>0</v>
      </c>
      <c r="G102" s="237" t="s">
        <v>1</v>
      </c>
      <c r="H102" s="309">
        <v>0</v>
      </c>
      <c r="I102" s="208">
        <f t="shared" si="15"/>
        <v>0</v>
      </c>
      <c r="J102" s="208">
        <f t="shared" si="16"/>
        <v>0</v>
      </c>
      <c r="K102" s="208">
        <f t="shared" si="16"/>
        <v>0</v>
      </c>
      <c r="L102" s="270" t="s">
        <v>1</v>
      </c>
      <c r="M102" s="1"/>
      <c r="N102" s="1"/>
      <c r="O102" s="1"/>
      <c r="P102" s="1"/>
      <c r="Q102" s="1"/>
      <c r="R102" s="1"/>
      <c r="S102" s="1"/>
      <c r="T102" s="1"/>
      <c r="U102" s="1"/>
    </row>
    <row r="103" spans="1:21">
      <c r="A103" s="285" t="s">
        <v>428</v>
      </c>
      <c r="B103" s="286" t="s">
        <v>1170</v>
      </c>
      <c r="C103" s="335" t="s">
        <v>988</v>
      </c>
      <c r="D103" s="208">
        <v>6</v>
      </c>
      <c r="E103" s="309">
        <v>0</v>
      </c>
      <c r="F103" s="208">
        <f t="shared" si="14"/>
        <v>0</v>
      </c>
      <c r="G103" s="237" t="s">
        <v>1</v>
      </c>
      <c r="H103" s="309">
        <v>0</v>
      </c>
      <c r="I103" s="208">
        <f t="shared" si="15"/>
        <v>0</v>
      </c>
      <c r="J103" s="208">
        <f t="shared" si="16"/>
        <v>0</v>
      </c>
      <c r="K103" s="208">
        <f t="shared" si="16"/>
        <v>0</v>
      </c>
      <c r="L103" s="270" t="s">
        <v>1</v>
      </c>
      <c r="M103" s="1"/>
      <c r="N103" s="1"/>
      <c r="O103" s="1"/>
      <c r="P103" s="1"/>
      <c r="Q103" s="1"/>
      <c r="R103" s="1"/>
      <c r="S103" s="1"/>
      <c r="T103" s="1"/>
      <c r="U103" s="1"/>
    </row>
    <row r="104" spans="1:21">
      <c r="A104" s="265" t="s">
        <v>1</v>
      </c>
      <c r="B104" s="266" t="s">
        <v>1000</v>
      </c>
      <c r="C104" s="344" t="s">
        <v>1</v>
      </c>
      <c r="D104" s="268"/>
      <c r="E104" s="268"/>
      <c r="F104" s="268"/>
      <c r="G104" s="267" t="s">
        <v>1</v>
      </c>
      <c r="H104" s="268"/>
      <c r="I104" s="268"/>
      <c r="J104" s="268"/>
      <c r="K104" s="268"/>
      <c r="L104" s="269" t="s">
        <v>1</v>
      </c>
      <c r="M104" s="1"/>
      <c r="N104" s="1"/>
      <c r="O104" s="1"/>
      <c r="P104" s="1"/>
      <c r="Q104" s="1"/>
      <c r="R104" s="1"/>
      <c r="S104" s="1"/>
      <c r="T104" s="1"/>
      <c r="U104" s="1"/>
    </row>
    <row r="105" spans="1:21">
      <c r="A105" s="285" t="s">
        <v>436</v>
      </c>
      <c r="B105" s="286" t="s">
        <v>1171</v>
      </c>
      <c r="C105" s="335" t="s">
        <v>138</v>
      </c>
      <c r="D105" s="208">
        <v>420</v>
      </c>
      <c r="E105" s="309">
        <v>0</v>
      </c>
      <c r="F105" s="208">
        <f>D105*E105</f>
        <v>0</v>
      </c>
      <c r="G105" s="237" t="s">
        <v>1</v>
      </c>
      <c r="H105" s="309">
        <v>0</v>
      </c>
      <c r="I105" s="208">
        <f>D105*H105</f>
        <v>0</v>
      </c>
      <c r="J105" s="208">
        <f>E105+H105</f>
        <v>0</v>
      </c>
      <c r="K105" s="208">
        <f>F105+I105</f>
        <v>0</v>
      </c>
      <c r="L105" s="270" t="s">
        <v>1</v>
      </c>
      <c r="M105" s="1"/>
      <c r="N105" s="1"/>
      <c r="O105" s="1"/>
      <c r="P105" s="1"/>
      <c r="Q105" s="1"/>
      <c r="R105" s="1"/>
      <c r="S105" s="1"/>
      <c r="T105" s="1"/>
      <c r="U105" s="1"/>
    </row>
    <row r="106" spans="1:21">
      <c r="A106" s="265" t="s">
        <v>1</v>
      </c>
      <c r="B106" s="266" t="s">
        <v>1172</v>
      </c>
      <c r="C106" s="344" t="s">
        <v>1</v>
      </c>
      <c r="D106" s="268"/>
      <c r="E106" s="268"/>
      <c r="F106" s="268"/>
      <c r="G106" s="267" t="s">
        <v>1</v>
      </c>
      <c r="H106" s="268"/>
      <c r="I106" s="268"/>
      <c r="J106" s="268"/>
      <c r="K106" s="268"/>
      <c r="L106" s="269" t="s">
        <v>1</v>
      </c>
      <c r="M106" s="1"/>
      <c r="N106" s="1"/>
      <c r="O106" s="1"/>
      <c r="P106" s="1"/>
      <c r="Q106" s="1"/>
      <c r="R106" s="1"/>
      <c r="S106" s="1"/>
      <c r="T106" s="1"/>
      <c r="U106" s="1"/>
    </row>
    <row r="107" spans="1:21" ht="24.75">
      <c r="A107" s="285" t="s">
        <v>442</v>
      </c>
      <c r="B107" s="286" t="s">
        <v>1173</v>
      </c>
      <c r="C107" s="335" t="s">
        <v>988</v>
      </c>
      <c r="D107" s="208">
        <v>50</v>
      </c>
      <c r="E107" s="309">
        <v>0</v>
      </c>
      <c r="F107" s="208">
        <f>D107*E107</f>
        <v>0</v>
      </c>
      <c r="G107" s="237" t="s">
        <v>1</v>
      </c>
      <c r="H107" s="208">
        <v>0</v>
      </c>
      <c r="I107" s="208">
        <f>D107*H107</f>
        <v>0</v>
      </c>
      <c r="J107" s="208">
        <f>E107+H107</f>
        <v>0</v>
      </c>
      <c r="K107" s="208">
        <f>F107+I107</f>
        <v>0</v>
      </c>
      <c r="L107" s="270" t="s">
        <v>1</v>
      </c>
      <c r="M107" s="1"/>
      <c r="N107" s="1"/>
      <c r="O107" s="1"/>
      <c r="P107" s="1"/>
      <c r="Q107" s="1"/>
      <c r="R107" s="1"/>
      <c r="S107" s="1"/>
      <c r="T107" s="1"/>
      <c r="U107" s="1"/>
    </row>
    <row r="108" spans="1:21">
      <c r="A108" s="265" t="s">
        <v>1</v>
      </c>
      <c r="B108" s="266" t="s">
        <v>1174</v>
      </c>
      <c r="C108" s="344" t="s">
        <v>1</v>
      </c>
      <c r="D108" s="268"/>
      <c r="E108" s="268"/>
      <c r="F108" s="268"/>
      <c r="G108" s="267" t="s">
        <v>1</v>
      </c>
      <c r="H108" s="268"/>
      <c r="I108" s="268"/>
      <c r="J108" s="268"/>
      <c r="K108" s="268"/>
      <c r="L108" s="269" t="s">
        <v>1</v>
      </c>
      <c r="M108" s="1"/>
      <c r="N108" s="1"/>
      <c r="O108" s="1"/>
      <c r="P108" s="1"/>
      <c r="Q108" s="1"/>
      <c r="R108" s="1"/>
      <c r="S108" s="1"/>
      <c r="T108" s="1"/>
      <c r="U108" s="1"/>
    </row>
    <row r="109" spans="1:21">
      <c r="A109" s="285" t="s">
        <v>610</v>
      </c>
      <c r="B109" s="286" t="s">
        <v>1175</v>
      </c>
      <c r="C109" s="335" t="s">
        <v>988</v>
      </c>
      <c r="D109" s="208">
        <v>3</v>
      </c>
      <c r="E109" s="309">
        <v>0</v>
      </c>
      <c r="F109" s="208">
        <f>D109*E109</f>
        <v>0</v>
      </c>
      <c r="G109" s="237" t="s">
        <v>1</v>
      </c>
      <c r="H109" s="208">
        <v>0</v>
      </c>
      <c r="I109" s="208">
        <f>D109*H109</f>
        <v>0</v>
      </c>
      <c r="J109" s="208">
        <f>E109+H109</f>
        <v>0</v>
      </c>
      <c r="K109" s="208">
        <f>F109+I109</f>
        <v>0</v>
      </c>
      <c r="L109" s="270" t="s">
        <v>1</v>
      </c>
      <c r="M109" s="1"/>
      <c r="N109" s="1"/>
      <c r="O109" s="1"/>
      <c r="P109" s="1"/>
      <c r="Q109" s="1"/>
      <c r="R109" s="1"/>
      <c r="S109" s="1"/>
      <c r="T109" s="1"/>
      <c r="U109" s="1"/>
    </row>
    <row r="110" spans="1:21">
      <c r="A110" s="265" t="s">
        <v>1</v>
      </c>
      <c r="B110" s="266" t="s">
        <v>1176</v>
      </c>
      <c r="C110" s="344" t="s">
        <v>1</v>
      </c>
      <c r="D110" s="268"/>
      <c r="E110" s="268"/>
      <c r="F110" s="268"/>
      <c r="G110" s="267" t="s">
        <v>1</v>
      </c>
      <c r="H110" s="268"/>
      <c r="I110" s="268"/>
      <c r="J110" s="268"/>
      <c r="K110" s="268"/>
      <c r="L110" s="269" t="s">
        <v>1</v>
      </c>
      <c r="M110" s="1"/>
      <c r="N110" s="1"/>
      <c r="O110" s="1"/>
      <c r="P110" s="1"/>
      <c r="Q110" s="1"/>
      <c r="R110" s="1"/>
      <c r="S110" s="1"/>
      <c r="T110" s="1"/>
      <c r="U110" s="1"/>
    </row>
    <row r="111" spans="1:21" ht="24.75">
      <c r="A111" s="285" t="s">
        <v>614</v>
      </c>
      <c r="B111" s="286" t="s">
        <v>1177</v>
      </c>
      <c r="C111" s="335" t="s">
        <v>988</v>
      </c>
      <c r="D111" s="208">
        <v>3</v>
      </c>
      <c r="E111" s="309">
        <v>0</v>
      </c>
      <c r="F111" s="208">
        <f>D111*E111</f>
        <v>0</v>
      </c>
      <c r="G111" s="237" t="s">
        <v>1</v>
      </c>
      <c r="H111" s="208">
        <v>0</v>
      </c>
      <c r="I111" s="208">
        <f>D111*H111</f>
        <v>0</v>
      </c>
      <c r="J111" s="208">
        <f t="shared" ref="J111:K120" si="17">E111+H111</f>
        <v>0</v>
      </c>
      <c r="K111" s="208">
        <f t="shared" si="17"/>
        <v>0</v>
      </c>
      <c r="L111" s="270" t="s">
        <v>1</v>
      </c>
      <c r="M111" s="1"/>
      <c r="N111" s="1"/>
      <c r="O111" s="1"/>
      <c r="P111" s="1"/>
      <c r="Q111" s="1"/>
      <c r="R111" s="1"/>
      <c r="S111" s="1"/>
      <c r="T111" s="1"/>
      <c r="U111" s="1"/>
    </row>
    <row r="112" spans="1:21" ht="24.75">
      <c r="A112" s="285" t="s">
        <v>618</v>
      </c>
      <c r="B112" s="286" t="s">
        <v>1178</v>
      </c>
      <c r="C112" s="335" t="s">
        <v>988</v>
      </c>
      <c r="D112" s="208">
        <v>13</v>
      </c>
      <c r="E112" s="309">
        <v>0</v>
      </c>
      <c r="F112" s="208">
        <f>D112*E112</f>
        <v>0</v>
      </c>
      <c r="G112" s="237" t="s">
        <v>1</v>
      </c>
      <c r="H112" s="208">
        <v>0</v>
      </c>
      <c r="I112" s="208">
        <f>D112*H112</f>
        <v>0</v>
      </c>
      <c r="J112" s="208">
        <f t="shared" si="17"/>
        <v>0</v>
      </c>
      <c r="K112" s="208">
        <f t="shared" si="17"/>
        <v>0</v>
      </c>
      <c r="L112" s="270" t="s">
        <v>1</v>
      </c>
      <c r="M112" s="1"/>
      <c r="N112" s="1"/>
      <c r="O112" s="1"/>
      <c r="P112" s="1"/>
      <c r="Q112" s="1"/>
      <c r="R112" s="1"/>
      <c r="S112" s="1"/>
      <c r="T112" s="1"/>
      <c r="U112" s="1"/>
    </row>
    <row r="113" spans="1:21" ht="24.75">
      <c r="A113" s="285" t="s">
        <v>622</v>
      </c>
      <c r="B113" s="286" t="s">
        <v>1179</v>
      </c>
      <c r="C113" s="335" t="s">
        <v>988</v>
      </c>
      <c r="D113" s="208">
        <v>2</v>
      </c>
      <c r="E113" s="309">
        <v>0</v>
      </c>
      <c r="F113" s="208">
        <f>D113*E113</f>
        <v>0</v>
      </c>
      <c r="G113" s="237" t="s">
        <v>1</v>
      </c>
      <c r="H113" s="208">
        <v>0</v>
      </c>
      <c r="I113" s="208">
        <f>D113*H113</f>
        <v>0</v>
      </c>
      <c r="J113" s="208">
        <f t="shared" si="17"/>
        <v>0</v>
      </c>
      <c r="K113" s="208">
        <f t="shared" si="17"/>
        <v>0</v>
      </c>
      <c r="L113" s="270" t="s">
        <v>1</v>
      </c>
      <c r="M113" s="1"/>
      <c r="N113" s="1"/>
      <c r="O113" s="1"/>
      <c r="P113" s="1"/>
      <c r="Q113" s="1"/>
      <c r="R113" s="1"/>
      <c r="S113" s="1"/>
      <c r="T113" s="1"/>
      <c r="U113" s="1"/>
    </row>
    <row r="114" spans="1:21" ht="24.75">
      <c r="A114" s="285" t="s">
        <v>628</v>
      </c>
      <c r="B114" s="286" t="s">
        <v>1180</v>
      </c>
      <c r="C114" s="335" t="s">
        <v>988</v>
      </c>
      <c r="D114" s="208">
        <v>6</v>
      </c>
      <c r="E114" s="309">
        <v>0</v>
      </c>
      <c r="F114" s="208">
        <f>D114*E114</f>
        <v>0</v>
      </c>
      <c r="G114" s="237" t="s">
        <v>1</v>
      </c>
      <c r="H114" s="208">
        <v>0</v>
      </c>
      <c r="I114" s="208">
        <f>D114*H114</f>
        <v>0</v>
      </c>
      <c r="J114" s="208">
        <f t="shared" si="17"/>
        <v>0</v>
      </c>
      <c r="K114" s="208">
        <f t="shared" si="17"/>
        <v>0</v>
      </c>
      <c r="L114" s="270" t="s">
        <v>1</v>
      </c>
      <c r="M114" s="1"/>
      <c r="N114" s="1"/>
      <c r="O114" s="1"/>
      <c r="P114" s="1"/>
      <c r="Q114" s="1"/>
      <c r="R114" s="1"/>
      <c r="S114" s="1"/>
      <c r="T114" s="1"/>
      <c r="U114" s="1"/>
    </row>
    <row r="115" spans="1:21">
      <c r="A115" s="285" t="s">
        <v>632</v>
      </c>
      <c r="B115" s="286" t="s">
        <v>1116</v>
      </c>
      <c r="C115" s="335" t="s">
        <v>138</v>
      </c>
      <c r="D115" s="208">
        <v>15</v>
      </c>
      <c r="E115" s="309">
        <v>0</v>
      </c>
      <c r="F115" s="208">
        <f t="shared" ref="F115:F120" si="18">D115*E115</f>
        <v>0</v>
      </c>
      <c r="G115" s="237" t="s">
        <v>1</v>
      </c>
      <c r="H115" s="208">
        <v>0</v>
      </c>
      <c r="I115" s="208">
        <f t="shared" ref="I115:I120" si="19">D115*H115</f>
        <v>0</v>
      </c>
      <c r="J115" s="208">
        <f t="shared" si="17"/>
        <v>0</v>
      </c>
      <c r="K115" s="208">
        <f t="shared" si="17"/>
        <v>0</v>
      </c>
      <c r="L115" s="270" t="s">
        <v>1</v>
      </c>
      <c r="M115" s="1"/>
      <c r="N115" s="1"/>
      <c r="O115" s="1"/>
      <c r="P115" s="1"/>
      <c r="Q115" s="1"/>
      <c r="R115" s="1"/>
      <c r="S115" s="1"/>
      <c r="T115" s="1"/>
      <c r="U115" s="1"/>
    </row>
    <row r="116" spans="1:21">
      <c r="A116" s="285" t="s">
        <v>636</v>
      </c>
      <c r="B116" s="286" t="s">
        <v>1118</v>
      </c>
      <c r="C116" s="335" t="s">
        <v>138</v>
      </c>
      <c r="D116" s="208">
        <v>8</v>
      </c>
      <c r="E116" s="309">
        <v>0</v>
      </c>
      <c r="F116" s="208">
        <f t="shared" si="18"/>
        <v>0</v>
      </c>
      <c r="G116" s="237" t="s">
        <v>1</v>
      </c>
      <c r="H116" s="208">
        <v>0</v>
      </c>
      <c r="I116" s="208">
        <f t="shared" si="19"/>
        <v>0</v>
      </c>
      <c r="J116" s="208">
        <f t="shared" si="17"/>
        <v>0</v>
      </c>
      <c r="K116" s="208">
        <f t="shared" si="17"/>
        <v>0</v>
      </c>
      <c r="L116" s="270" t="s">
        <v>1</v>
      </c>
      <c r="M116" s="1"/>
      <c r="N116" s="1"/>
      <c r="O116" s="1"/>
      <c r="P116" s="1"/>
      <c r="Q116" s="1"/>
      <c r="R116" s="1"/>
      <c r="S116" s="1"/>
      <c r="T116" s="1"/>
      <c r="U116" s="1"/>
    </row>
    <row r="117" spans="1:21">
      <c r="A117" s="285" t="s">
        <v>640</v>
      </c>
      <c r="B117" s="286" t="s">
        <v>1119</v>
      </c>
      <c r="C117" s="335" t="s">
        <v>988</v>
      </c>
      <c r="D117" s="208">
        <v>26</v>
      </c>
      <c r="E117" s="309">
        <v>0</v>
      </c>
      <c r="F117" s="208">
        <f t="shared" si="18"/>
        <v>0</v>
      </c>
      <c r="G117" s="237" t="s">
        <v>1</v>
      </c>
      <c r="H117" s="208">
        <v>0</v>
      </c>
      <c r="I117" s="208">
        <f t="shared" si="19"/>
        <v>0</v>
      </c>
      <c r="J117" s="208">
        <f t="shared" si="17"/>
        <v>0</v>
      </c>
      <c r="K117" s="208">
        <f t="shared" si="17"/>
        <v>0</v>
      </c>
      <c r="L117" s="270" t="s">
        <v>1</v>
      </c>
      <c r="M117" s="1"/>
      <c r="N117" s="1"/>
      <c r="O117" s="1"/>
      <c r="P117" s="1"/>
      <c r="Q117" s="1"/>
      <c r="R117" s="1"/>
      <c r="S117" s="1"/>
      <c r="T117" s="1"/>
      <c r="U117" s="1"/>
    </row>
    <row r="118" spans="1:21">
      <c r="A118" s="285" t="s">
        <v>644</v>
      </c>
      <c r="B118" s="286" t="s">
        <v>1120</v>
      </c>
      <c r="C118" s="335" t="s">
        <v>988</v>
      </c>
      <c r="D118" s="208">
        <v>26</v>
      </c>
      <c r="E118" s="309">
        <v>0</v>
      </c>
      <c r="F118" s="208">
        <f t="shared" si="18"/>
        <v>0</v>
      </c>
      <c r="G118" s="237" t="s">
        <v>1</v>
      </c>
      <c r="H118" s="208">
        <v>0</v>
      </c>
      <c r="I118" s="208">
        <f t="shared" si="19"/>
        <v>0</v>
      </c>
      <c r="J118" s="208">
        <f t="shared" si="17"/>
        <v>0</v>
      </c>
      <c r="K118" s="208">
        <f t="shared" si="17"/>
        <v>0</v>
      </c>
      <c r="L118" s="270" t="s">
        <v>1</v>
      </c>
      <c r="M118" s="1"/>
      <c r="N118" s="1"/>
      <c r="O118" s="1"/>
      <c r="P118" s="1"/>
      <c r="Q118" s="1"/>
      <c r="R118" s="1"/>
      <c r="S118" s="1"/>
      <c r="T118" s="1"/>
      <c r="U118" s="1"/>
    </row>
    <row r="119" spans="1:21">
      <c r="A119" s="285" t="s">
        <v>648</v>
      </c>
      <c r="B119" s="286" t="s">
        <v>1121</v>
      </c>
      <c r="C119" s="335" t="s">
        <v>988</v>
      </c>
      <c r="D119" s="208">
        <v>55</v>
      </c>
      <c r="E119" s="309">
        <v>0</v>
      </c>
      <c r="F119" s="208">
        <f t="shared" si="18"/>
        <v>0</v>
      </c>
      <c r="G119" s="237" t="s">
        <v>1</v>
      </c>
      <c r="H119" s="208">
        <v>0</v>
      </c>
      <c r="I119" s="208">
        <f t="shared" si="19"/>
        <v>0</v>
      </c>
      <c r="J119" s="208">
        <f t="shared" si="17"/>
        <v>0</v>
      </c>
      <c r="K119" s="208">
        <f t="shared" si="17"/>
        <v>0</v>
      </c>
      <c r="L119" s="270" t="s">
        <v>1</v>
      </c>
      <c r="M119" s="1"/>
      <c r="N119" s="1"/>
      <c r="O119" s="1"/>
      <c r="P119" s="1"/>
      <c r="Q119" s="1"/>
      <c r="R119" s="1"/>
      <c r="S119" s="1"/>
      <c r="T119" s="1"/>
      <c r="U119" s="1"/>
    </row>
    <row r="120" spans="1:21">
      <c r="A120" s="285" t="s">
        <v>654</v>
      </c>
      <c r="B120" s="286" t="s">
        <v>1122</v>
      </c>
      <c r="C120" s="335" t="s">
        <v>988</v>
      </c>
      <c r="D120" s="208">
        <v>55</v>
      </c>
      <c r="E120" s="309">
        <v>0</v>
      </c>
      <c r="F120" s="208">
        <f t="shared" si="18"/>
        <v>0</v>
      </c>
      <c r="G120" s="237" t="s">
        <v>1</v>
      </c>
      <c r="H120" s="208">
        <v>0</v>
      </c>
      <c r="I120" s="208">
        <f t="shared" si="19"/>
        <v>0</v>
      </c>
      <c r="J120" s="208">
        <f t="shared" si="17"/>
        <v>0</v>
      </c>
      <c r="K120" s="208">
        <f t="shared" si="17"/>
        <v>0</v>
      </c>
      <c r="L120" s="270" t="s">
        <v>1</v>
      </c>
      <c r="M120" s="1"/>
      <c r="N120" s="1"/>
      <c r="O120" s="1"/>
      <c r="P120" s="1"/>
      <c r="Q120" s="1"/>
      <c r="R120" s="1"/>
      <c r="S120" s="1"/>
      <c r="T120" s="1"/>
      <c r="U120" s="1"/>
    </row>
    <row r="121" spans="1:21">
      <c r="A121" s="296" t="s">
        <v>1</v>
      </c>
      <c r="B121" s="297" t="s">
        <v>1143</v>
      </c>
      <c r="C121" s="345" t="s">
        <v>1</v>
      </c>
      <c r="D121" s="273"/>
      <c r="E121" s="273"/>
      <c r="F121" s="273"/>
      <c r="G121" s="290" t="s">
        <v>1</v>
      </c>
      <c r="H121" s="273"/>
      <c r="I121" s="273"/>
      <c r="J121" s="273"/>
      <c r="K121" s="273"/>
      <c r="L121" s="274" t="s">
        <v>1</v>
      </c>
      <c r="M121" s="1"/>
      <c r="N121" s="1"/>
      <c r="O121" s="1"/>
      <c r="P121" s="1"/>
      <c r="Q121" s="1"/>
      <c r="R121" s="1"/>
      <c r="S121" s="1"/>
      <c r="T121" s="1"/>
      <c r="U121" s="1"/>
    </row>
    <row r="122" spans="1:21">
      <c r="A122" s="285" t="s">
        <v>657</v>
      </c>
      <c r="B122" s="286" t="s">
        <v>1124</v>
      </c>
      <c r="C122" s="335" t="s">
        <v>138</v>
      </c>
      <c r="D122" s="208">
        <v>15</v>
      </c>
      <c r="E122" s="208">
        <v>0</v>
      </c>
      <c r="F122" s="208">
        <f>D122*E122</f>
        <v>0</v>
      </c>
      <c r="G122" s="237" t="s">
        <v>1125</v>
      </c>
      <c r="H122" s="309">
        <v>0</v>
      </c>
      <c r="I122" s="208">
        <f>D122*H122</f>
        <v>0</v>
      </c>
      <c r="J122" s="208">
        <f t="shared" ref="J122:K132" si="20">E122+H122</f>
        <v>0</v>
      </c>
      <c r="K122" s="208">
        <f t="shared" si="20"/>
        <v>0</v>
      </c>
      <c r="L122" s="270" t="s">
        <v>1</v>
      </c>
      <c r="M122" s="1"/>
      <c r="N122" s="1"/>
      <c r="O122" s="1"/>
      <c r="P122" s="1"/>
      <c r="Q122" s="1"/>
      <c r="R122" s="1"/>
      <c r="S122" s="1"/>
      <c r="T122" s="1"/>
      <c r="U122" s="1"/>
    </row>
    <row r="123" spans="1:21">
      <c r="A123" s="285" t="s">
        <v>661</v>
      </c>
      <c r="B123" s="286" t="s">
        <v>1181</v>
      </c>
      <c r="C123" s="335" t="s">
        <v>138</v>
      </c>
      <c r="D123" s="208">
        <v>5</v>
      </c>
      <c r="E123" s="309">
        <v>0</v>
      </c>
      <c r="F123" s="208">
        <f>D123*E123</f>
        <v>0</v>
      </c>
      <c r="G123" s="237" t="s">
        <v>1</v>
      </c>
      <c r="H123" s="208">
        <v>0</v>
      </c>
      <c r="I123" s="208">
        <f>D123*H123</f>
        <v>0</v>
      </c>
      <c r="J123" s="208">
        <f t="shared" si="20"/>
        <v>0</v>
      </c>
      <c r="K123" s="208">
        <f t="shared" si="20"/>
        <v>0</v>
      </c>
      <c r="L123" s="270" t="s">
        <v>1</v>
      </c>
      <c r="M123" s="1"/>
      <c r="N123" s="1"/>
      <c r="O123" s="1"/>
      <c r="P123" s="1"/>
      <c r="Q123" s="1"/>
      <c r="R123" s="1"/>
      <c r="S123" s="1"/>
      <c r="T123" s="1"/>
      <c r="U123" s="1"/>
    </row>
    <row r="124" spans="1:21">
      <c r="A124" s="285" t="s">
        <v>665</v>
      </c>
      <c r="B124" s="286" t="s">
        <v>1182</v>
      </c>
      <c r="C124" s="335" t="s">
        <v>988</v>
      </c>
      <c r="D124" s="208">
        <v>3</v>
      </c>
      <c r="E124" s="309">
        <v>0</v>
      </c>
      <c r="F124" s="208">
        <f>D124*E124</f>
        <v>0</v>
      </c>
      <c r="G124" s="237" t="s">
        <v>1</v>
      </c>
      <c r="H124" s="208">
        <v>0</v>
      </c>
      <c r="I124" s="208">
        <f>D124*H124</f>
        <v>0</v>
      </c>
      <c r="J124" s="208">
        <f t="shared" si="20"/>
        <v>0</v>
      </c>
      <c r="K124" s="208">
        <f t="shared" si="20"/>
        <v>0</v>
      </c>
      <c r="L124" s="270" t="s">
        <v>1</v>
      </c>
      <c r="M124" s="1"/>
      <c r="N124" s="1"/>
      <c r="O124" s="1"/>
      <c r="P124" s="1"/>
      <c r="Q124" s="1"/>
      <c r="R124" s="1"/>
      <c r="S124" s="1"/>
      <c r="T124" s="1"/>
      <c r="U124" s="1"/>
    </row>
    <row r="125" spans="1:21">
      <c r="A125" s="285" t="s">
        <v>669</v>
      </c>
      <c r="B125" s="286" t="s">
        <v>1183</v>
      </c>
      <c r="C125" s="335" t="s">
        <v>988</v>
      </c>
      <c r="D125" s="208">
        <v>3</v>
      </c>
      <c r="E125" s="309">
        <v>0</v>
      </c>
      <c r="F125" s="208">
        <f>D125*E125</f>
        <v>0</v>
      </c>
      <c r="G125" s="237" t="s">
        <v>1</v>
      </c>
      <c r="H125" s="208">
        <v>0</v>
      </c>
      <c r="I125" s="208">
        <f>D125*H125</f>
        <v>0</v>
      </c>
      <c r="J125" s="208">
        <f t="shared" si="20"/>
        <v>0</v>
      </c>
      <c r="K125" s="208">
        <f t="shared" si="20"/>
        <v>0</v>
      </c>
      <c r="L125" s="270" t="s">
        <v>1</v>
      </c>
      <c r="M125" s="1"/>
      <c r="N125" s="1"/>
      <c r="O125" s="1"/>
      <c r="P125" s="1"/>
      <c r="Q125" s="1"/>
      <c r="R125" s="1"/>
      <c r="S125" s="1"/>
      <c r="T125" s="1"/>
      <c r="U125" s="1"/>
    </row>
    <row r="126" spans="1:21">
      <c r="A126" s="285" t="s">
        <v>673</v>
      </c>
      <c r="B126" s="286" t="s">
        <v>1184</v>
      </c>
      <c r="C126" s="335" t="s">
        <v>988</v>
      </c>
      <c r="D126" s="208">
        <v>1</v>
      </c>
      <c r="E126" s="309">
        <v>0</v>
      </c>
      <c r="F126" s="208">
        <f t="shared" ref="F126:F132" si="21">D126*E126</f>
        <v>0</v>
      </c>
      <c r="G126" s="237" t="s">
        <v>1</v>
      </c>
      <c r="H126" s="208">
        <v>0</v>
      </c>
      <c r="I126" s="208">
        <f t="shared" ref="I126:I132" si="22">D126*H126</f>
        <v>0</v>
      </c>
      <c r="J126" s="208">
        <f t="shared" si="20"/>
        <v>0</v>
      </c>
      <c r="K126" s="208">
        <f t="shared" si="20"/>
        <v>0</v>
      </c>
      <c r="L126" s="270" t="s">
        <v>1</v>
      </c>
      <c r="M126" s="1"/>
      <c r="N126" s="1"/>
      <c r="O126" s="1"/>
      <c r="P126" s="1"/>
      <c r="Q126" s="1"/>
      <c r="R126" s="1"/>
      <c r="S126" s="1"/>
      <c r="T126" s="1"/>
      <c r="U126" s="1"/>
    </row>
    <row r="127" spans="1:21">
      <c r="A127" s="285" t="s">
        <v>677</v>
      </c>
      <c r="B127" s="286" t="s">
        <v>1185</v>
      </c>
      <c r="C127" s="335" t="s">
        <v>988</v>
      </c>
      <c r="D127" s="208">
        <v>1</v>
      </c>
      <c r="E127" s="309">
        <v>0</v>
      </c>
      <c r="F127" s="208">
        <f t="shared" si="21"/>
        <v>0</v>
      </c>
      <c r="G127" s="237" t="s">
        <v>1</v>
      </c>
      <c r="H127" s="208">
        <v>0</v>
      </c>
      <c r="I127" s="208">
        <f t="shared" si="22"/>
        <v>0</v>
      </c>
      <c r="J127" s="208">
        <f t="shared" si="20"/>
        <v>0</v>
      </c>
      <c r="K127" s="208">
        <f t="shared" si="20"/>
        <v>0</v>
      </c>
      <c r="L127" s="270" t="s">
        <v>1</v>
      </c>
      <c r="M127" s="1"/>
      <c r="N127" s="1"/>
      <c r="O127" s="1"/>
      <c r="P127" s="1"/>
      <c r="Q127" s="1"/>
      <c r="R127" s="1"/>
      <c r="S127" s="1"/>
      <c r="T127" s="1"/>
      <c r="U127" s="1"/>
    </row>
    <row r="128" spans="1:21">
      <c r="A128" s="285" t="s">
        <v>679</v>
      </c>
      <c r="B128" s="286" t="s">
        <v>1186</v>
      </c>
      <c r="C128" s="335" t="s">
        <v>988</v>
      </c>
      <c r="D128" s="208">
        <v>2</v>
      </c>
      <c r="E128" s="309">
        <v>0</v>
      </c>
      <c r="F128" s="208">
        <f t="shared" si="21"/>
        <v>0</v>
      </c>
      <c r="G128" s="237" t="s">
        <v>1</v>
      </c>
      <c r="H128" s="208">
        <v>0</v>
      </c>
      <c r="I128" s="208">
        <f t="shared" si="22"/>
        <v>0</v>
      </c>
      <c r="J128" s="208">
        <f t="shared" si="20"/>
        <v>0</v>
      </c>
      <c r="K128" s="208">
        <f t="shared" si="20"/>
        <v>0</v>
      </c>
      <c r="L128" s="270" t="s">
        <v>1</v>
      </c>
      <c r="M128" s="1"/>
      <c r="N128" s="1"/>
      <c r="O128" s="1"/>
      <c r="P128" s="1"/>
      <c r="Q128" s="1"/>
      <c r="R128" s="1"/>
      <c r="S128" s="1"/>
      <c r="T128" s="1"/>
      <c r="U128" s="1"/>
    </row>
    <row r="129" spans="1:21">
      <c r="A129" s="285" t="s">
        <v>683</v>
      </c>
      <c r="B129" s="286" t="s">
        <v>1187</v>
      </c>
      <c r="C129" s="335" t="s">
        <v>988</v>
      </c>
      <c r="D129" s="208">
        <v>4</v>
      </c>
      <c r="E129" s="309">
        <v>0</v>
      </c>
      <c r="F129" s="208">
        <f t="shared" si="21"/>
        <v>0</v>
      </c>
      <c r="G129" s="237" t="s">
        <v>1</v>
      </c>
      <c r="H129" s="208">
        <v>0</v>
      </c>
      <c r="I129" s="208">
        <f t="shared" si="22"/>
        <v>0</v>
      </c>
      <c r="J129" s="208">
        <f t="shared" si="20"/>
        <v>0</v>
      </c>
      <c r="K129" s="208">
        <f t="shared" si="20"/>
        <v>0</v>
      </c>
      <c r="L129" s="270" t="s">
        <v>1</v>
      </c>
      <c r="M129" s="1"/>
      <c r="N129" s="1"/>
      <c r="O129" s="1"/>
      <c r="P129" s="1"/>
      <c r="Q129" s="1"/>
      <c r="R129" s="1"/>
      <c r="S129" s="1"/>
      <c r="T129" s="1"/>
      <c r="U129" s="1"/>
    </row>
    <row r="130" spans="1:21">
      <c r="A130" s="285" t="s">
        <v>687</v>
      </c>
      <c r="B130" s="286" t="s">
        <v>1188</v>
      </c>
      <c r="C130" s="335" t="s">
        <v>988</v>
      </c>
      <c r="D130" s="208">
        <v>18</v>
      </c>
      <c r="E130" s="309">
        <v>0</v>
      </c>
      <c r="F130" s="208">
        <f t="shared" si="21"/>
        <v>0</v>
      </c>
      <c r="G130" s="237" t="s">
        <v>1</v>
      </c>
      <c r="H130" s="208">
        <v>0</v>
      </c>
      <c r="I130" s="208">
        <f t="shared" si="22"/>
        <v>0</v>
      </c>
      <c r="J130" s="208">
        <f t="shared" si="20"/>
        <v>0</v>
      </c>
      <c r="K130" s="208">
        <f t="shared" si="20"/>
        <v>0</v>
      </c>
      <c r="L130" s="270" t="s">
        <v>1</v>
      </c>
      <c r="M130" s="1"/>
      <c r="N130" s="1"/>
      <c r="O130" s="1"/>
      <c r="P130" s="1"/>
      <c r="Q130" s="1"/>
      <c r="R130" s="1"/>
      <c r="S130" s="1"/>
      <c r="T130" s="1"/>
      <c r="U130" s="1"/>
    </row>
    <row r="131" spans="1:21">
      <c r="A131" s="285" t="s">
        <v>691</v>
      </c>
      <c r="B131" s="286" t="s">
        <v>1189</v>
      </c>
      <c r="C131" s="335" t="s">
        <v>988</v>
      </c>
      <c r="D131" s="208">
        <v>24</v>
      </c>
      <c r="E131" s="309">
        <v>0</v>
      </c>
      <c r="F131" s="208">
        <f t="shared" si="21"/>
        <v>0</v>
      </c>
      <c r="G131" s="237" t="s">
        <v>1</v>
      </c>
      <c r="H131" s="208">
        <v>0</v>
      </c>
      <c r="I131" s="208">
        <f t="shared" si="22"/>
        <v>0</v>
      </c>
      <c r="J131" s="208">
        <f t="shared" si="20"/>
        <v>0</v>
      </c>
      <c r="K131" s="208">
        <f t="shared" si="20"/>
        <v>0</v>
      </c>
      <c r="L131" s="270" t="s">
        <v>1</v>
      </c>
      <c r="M131" s="1"/>
      <c r="N131" s="1"/>
      <c r="O131" s="1"/>
      <c r="P131" s="1"/>
      <c r="Q131" s="1"/>
      <c r="R131" s="1"/>
      <c r="S131" s="1"/>
      <c r="T131" s="1"/>
      <c r="U131" s="1"/>
    </row>
    <row r="132" spans="1:21">
      <c r="A132" s="285" t="s">
        <v>695</v>
      </c>
      <c r="B132" s="286" t="s">
        <v>1190</v>
      </c>
      <c r="C132" s="335" t="s">
        <v>988</v>
      </c>
      <c r="D132" s="208">
        <v>1</v>
      </c>
      <c r="E132" s="309">
        <v>0</v>
      </c>
      <c r="F132" s="208">
        <f t="shared" si="21"/>
        <v>0</v>
      </c>
      <c r="G132" s="237" t="s">
        <v>1</v>
      </c>
      <c r="H132" s="208">
        <v>0</v>
      </c>
      <c r="I132" s="208">
        <f t="shared" si="22"/>
        <v>0</v>
      </c>
      <c r="J132" s="208">
        <f t="shared" si="20"/>
        <v>0</v>
      </c>
      <c r="K132" s="208">
        <f t="shared" si="20"/>
        <v>0</v>
      </c>
      <c r="L132" s="270" t="s">
        <v>1</v>
      </c>
      <c r="M132" s="1"/>
      <c r="N132" s="1"/>
      <c r="O132" s="1"/>
      <c r="P132" s="1"/>
      <c r="Q132" s="1"/>
      <c r="R132" s="1"/>
      <c r="S132" s="1"/>
      <c r="T132" s="1"/>
      <c r="U132" s="1"/>
    </row>
    <row r="133" spans="1:21">
      <c r="A133" s="265" t="s">
        <v>1</v>
      </c>
      <c r="B133" s="266" t="s">
        <v>1191</v>
      </c>
      <c r="C133" s="344" t="s">
        <v>1</v>
      </c>
      <c r="D133" s="346"/>
      <c r="E133" s="346"/>
      <c r="F133" s="346"/>
      <c r="G133" s="267" t="s">
        <v>1</v>
      </c>
      <c r="H133" s="346"/>
      <c r="I133" s="346"/>
      <c r="J133" s="346"/>
      <c r="K133" s="346"/>
      <c r="L133" s="269" t="s">
        <v>1</v>
      </c>
      <c r="M133" s="1"/>
      <c r="N133" s="1"/>
      <c r="O133" s="1"/>
      <c r="P133" s="1"/>
      <c r="Q133" s="1"/>
      <c r="R133" s="1"/>
      <c r="S133" s="1"/>
      <c r="T133" s="1"/>
      <c r="U133" s="1"/>
    </row>
    <row r="134" spans="1:21">
      <c r="A134" s="285" t="s">
        <v>699</v>
      </c>
      <c r="B134" s="286" t="s">
        <v>1192</v>
      </c>
      <c r="C134" s="335" t="s">
        <v>138</v>
      </c>
      <c r="D134" s="308">
        <v>5</v>
      </c>
      <c r="E134" s="208">
        <v>0</v>
      </c>
      <c r="F134" s="208">
        <f>D134*E134</f>
        <v>0</v>
      </c>
      <c r="G134" s="237" t="s">
        <v>1193</v>
      </c>
      <c r="H134" s="309">
        <v>0</v>
      </c>
      <c r="I134" s="208">
        <f>D134*H134</f>
        <v>0</v>
      </c>
      <c r="J134" s="208">
        <f>E134+H134</f>
        <v>0</v>
      </c>
      <c r="K134" s="208">
        <f>F134+I134</f>
        <v>0</v>
      </c>
      <c r="L134" s="270" t="s">
        <v>1</v>
      </c>
      <c r="M134" s="1"/>
      <c r="N134" s="1"/>
      <c r="O134" s="1"/>
      <c r="P134" s="1"/>
      <c r="Q134" s="1"/>
      <c r="R134" s="1"/>
      <c r="S134" s="1"/>
      <c r="T134" s="1"/>
      <c r="U134" s="1"/>
    </row>
    <row r="135" spans="1:21">
      <c r="A135" s="285" t="s">
        <v>703</v>
      </c>
      <c r="B135" s="286" t="s">
        <v>1194</v>
      </c>
      <c r="C135" s="335" t="s">
        <v>988</v>
      </c>
      <c r="D135" s="308">
        <v>1</v>
      </c>
      <c r="E135" s="208">
        <v>0</v>
      </c>
      <c r="F135" s="208">
        <f>D135*E135</f>
        <v>0</v>
      </c>
      <c r="G135" s="237" t="s">
        <v>1195</v>
      </c>
      <c r="H135" s="309">
        <v>0</v>
      </c>
      <c r="I135" s="208">
        <f>D135*H135</f>
        <v>0</v>
      </c>
      <c r="J135" s="208">
        <f>E135+H135</f>
        <v>0</v>
      </c>
      <c r="K135" s="208">
        <f>F135+I135</f>
        <v>0</v>
      </c>
      <c r="L135" s="270" t="s">
        <v>1</v>
      </c>
      <c r="M135" s="1"/>
      <c r="N135" s="1"/>
      <c r="O135" s="1"/>
      <c r="P135" s="1"/>
      <c r="Q135" s="1"/>
      <c r="R135" s="1"/>
      <c r="S135" s="1"/>
      <c r="T135" s="1"/>
      <c r="U135" s="1"/>
    </row>
    <row r="136" spans="1:21" ht="26.25">
      <c r="A136" s="265" t="s">
        <v>1</v>
      </c>
      <c r="B136" s="266" t="s">
        <v>1196</v>
      </c>
      <c r="C136" s="344" t="s">
        <v>1</v>
      </c>
      <c r="D136" s="346"/>
      <c r="E136" s="346"/>
      <c r="F136" s="346"/>
      <c r="G136" s="267" t="s">
        <v>1</v>
      </c>
      <c r="H136" s="346"/>
      <c r="I136" s="346"/>
      <c r="J136" s="346"/>
      <c r="K136" s="346"/>
      <c r="L136" s="269" t="s">
        <v>1</v>
      </c>
      <c r="M136" s="1"/>
      <c r="N136" s="1"/>
      <c r="O136" s="1"/>
      <c r="P136" s="1"/>
      <c r="Q136" s="1"/>
      <c r="R136" s="1"/>
      <c r="S136" s="1"/>
      <c r="T136" s="1"/>
      <c r="U136" s="1"/>
    </row>
    <row r="137" spans="1:21">
      <c r="A137" s="285" t="s">
        <v>707</v>
      </c>
      <c r="B137" s="286" t="s">
        <v>1197</v>
      </c>
      <c r="C137" s="335" t="s">
        <v>138</v>
      </c>
      <c r="D137" s="308">
        <v>3.3</v>
      </c>
      <c r="E137" s="208">
        <v>0</v>
      </c>
      <c r="F137" s="208">
        <f>D137*E137</f>
        <v>0</v>
      </c>
      <c r="G137" s="237" t="s">
        <v>1198</v>
      </c>
      <c r="H137" s="309">
        <v>0</v>
      </c>
      <c r="I137" s="208">
        <f>D137*H137</f>
        <v>0</v>
      </c>
      <c r="J137" s="208">
        <f>E137+H137</f>
        <v>0</v>
      </c>
      <c r="K137" s="208">
        <f>F137+I137</f>
        <v>0</v>
      </c>
      <c r="L137" s="270" t="s">
        <v>1</v>
      </c>
      <c r="M137" s="1"/>
      <c r="N137" s="1"/>
      <c r="O137" s="1"/>
      <c r="P137" s="1"/>
      <c r="Q137" s="1"/>
      <c r="R137" s="1"/>
      <c r="S137" s="1"/>
      <c r="T137" s="1"/>
      <c r="U137" s="1"/>
    </row>
    <row r="138" spans="1:21">
      <c r="A138" s="265" t="s">
        <v>1</v>
      </c>
      <c r="B138" s="266" t="s">
        <v>1032</v>
      </c>
      <c r="C138" s="344" t="s">
        <v>1</v>
      </c>
      <c r="D138" s="268"/>
      <c r="E138" s="268"/>
      <c r="F138" s="268"/>
      <c r="G138" s="267" t="s">
        <v>1</v>
      </c>
      <c r="H138" s="268"/>
      <c r="I138" s="268"/>
      <c r="J138" s="268"/>
      <c r="K138" s="268"/>
      <c r="L138" s="269" t="s">
        <v>1</v>
      </c>
      <c r="M138" s="1"/>
      <c r="N138" s="1"/>
      <c r="O138" s="1"/>
      <c r="P138" s="1"/>
      <c r="Q138" s="1"/>
      <c r="R138" s="1"/>
      <c r="S138" s="1"/>
      <c r="T138" s="1"/>
      <c r="U138" s="1"/>
    </row>
    <row r="139" spans="1:21">
      <c r="A139" s="285" t="s">
        <v>711</v>
      </c>
      <c r="B139" s="286" t="s">
        <v>1199</v>
      </c>
      <c r="C139" s="335" t="s">
        <v>138</v>
      </c>
      <c r="D139" s="208">
        <v>2480</v>
      </c>
      <c r="E139" s="309">
        <v>0</v>
      </c>
      <c r="F139" s="208">
        <f>D139*E139</f>
        <v>0</v>
      </c>
      <c r="G139" s="237" t="s">
        <v>1</v>
      </c>
      <c r="H139" s="208">
        <v>0</v>
      </c>
      <c r="I139" s="208">
        <f>D139*H139</f>
        <v>0</v>
      </c>
      <c r="J139" s="208">
        <f>E139+H139</f>
        <v>0</v>
      </c>
      <c r="K139" s="208">
        <f>F139+I139</f>
        <v>0</v>
      </c>
      <c r="L139" s="270" t="s">
        <v>1</v>
      </c>
      <c r="M139" s="1"/>
      <c r="N139" s="1"/>
      <c r="O139" s="1"/>
      <c r="P139" s="1"/>
      <c r="Q139" s="1"/>
      <c r="R139" s="1"/>
      <c r="S139" s="1"/>
      <c r="T139" s="1"/>
      <c r="U139" s="1"/>
    </row>
    <row r="140" spans="1:21">
      <c r="A140" s="296" t="s">
        <v>1</v>
      </c>
      <c r="B140" s="297" t="s">
        <v>1200</v>
      </c>
      <c r="C140" s="345" t="s">
        <v>1</v>
      </c>
      <c r="D140" s="273"/>
      <c r="E140" s="273"/>
      <c r="F140" s="273"/>
      <c r="G140" s="290" t="s">
        <v>1</v>
      </c>
      <c r="H140" s="273"/>
      <c r="I140" s="273"/>
      <c r="J140" s="273"/>
      <c r="K140" s="273"/>
      <c r="L140" s="274" t="s">
        <v>1</v>
      </c>
      <c r="M140" s="1"/>
      <c r="N140" s="1"/>
      <c r="O140" s="1"/>
      <c r="P140" s="1"/>
      <c r="Q140" s="1"/>
      <c r="R140" s="1"/>
      <c r="S140" s="1"/>
      <c r="T140" s="1"/>
      <c r="U140" s="1"/>
    </row>
    <row r="141" spans="1:21">
      <c r="A141" s="285" t="s">
        <v>717</v>
      </c>
      <c r="B141" s="286" t="s">
        <v>1037</v>
      </c>
      <c r="C141" s="335" t="s">
        <v>988</v>
      </c>
      <c r="D141" s="208">
        <v>56</v>
      </c>
      <c r="E141" s="309">
        <v>0</v>
      </c>
      <c r="F141" s="208">
        <f>D141*E141</f>
        <v>0</v>
      </c>
      <c r="G141" s="237" t="s">
        <v>1</v>
      </c>
      <c r="H141" s="208">
        <v>0</v>
      </c>
      <c r="I141" s="208">
        <f>D141*H141</f>
        <v>0</v>
      </c>
      <c r="J141" s="208">
        <f>E141+H141</f>
        <v>0</v>
      </c>
      <c r="K141" s="208">
        <f>F141+I141</f>
        <v>0</v>
      </c>
      <c r="L141" s="270" t="s">
        <v>1</v>
      </c>
      <c r="M141" s="1"/>
      <c r="N141" s="1"/>
      <c r="O141" s="1"/>
      <c r="P141" s="1"/>
      <c r="Q141" s="1"/>
      <c r="R141" s="1"/>
      <c r="S141" s="1"/>
      <c r="T141" s="1"/>
      <c r="U141" s="1"/>
    </row>
    <row r="142" spans="1:21" ht="29.25">
      <c r="A142" s="296" t="s">
        <v>1</v>
      </c>
      <c r="B142" s="297" t="s">
        <v>1038</v>
      </c>
      <c r="C142" s="345" t="s">
        <v>1</v>
      </c>
      <c r="D142" s="273"/>
      <c r="E142" s="273"/>
      <c r="F142" s="273"/>
      <c r="G142" s="290" t="s">
        <v>1</v>
      </c>
      <c r="H142" s="273"/>
      <c r="I142" s="273"/>
      <c r="J142" s="273"/>
      <c r="K142" s="273"/>
      <c r="L142" s="274" t="s">
        <v>1</v>
      </c>
      <c r="M142" s="1"/>
      <c r="N142" s="1"/>
      <c r="O142" s="1"/>
      <c r="P142" s="1"/>
      <c r="Q142" s="1"/>
      <c r="R142" s="1"/>
      <c r="S142" s="1"/>
      <c r="T142" s="1"/>
      <c r="U142" s="1"/>
    </row>
    <row r="143" spans="1:21">
      <c r="A143" s="285" t="s">
        <v>721</v>
      </c>
      <c r="B143" s="286" t="s">
        <v>1201</v>
      </c>
      <c r="C143" s="335" t="s">
        <v>988</v>
      </c>
      <c r="D143" s="208">
        <v>2</v>
      </c>
      <c r="E143" s="309">
        <v>0</v>
      </c>
      <c r="F143" s="208">
        <f>D143*E143</f>
        <v>0</v>
      </c>
      <c r="G143" s="237" t="s">
        <v>1</v>
      </c>
      <c r="H143" s="208">
        <v>0</v>
      </c>
      <c r="I143" s="208">
        <f>D143*H143</f>
        <v>0</v>
      </c>
      <c r="J143" s="208">
        <f>E143+H143</f>
        <v>0</v>
      </c>
      <c r="K143" s="208">
        <f>F143+I143</f>
        <v>0</v>
      </c>
      <c r="L143" s="270" t="s">
        <v>1</v>
      </c>
      <c r="M143" s="1"/>
      <c r="N143" s="1"/>
      <c r="O143" s="1"/>
      <c r="P143" s="1"/>
      <c r="Q143" s="1"/>
      <c r="R143" s="1"/>
      <c r="S143" s="1"/>
      <c r="T143" s="1"/>
      <c r="U143" s="1"/>
    </row>
    <row r="144" spans="1:21">
      <c r="A144" s="285" t="s">
        <v>725</v>
      </c>
      <c r="B144" s="286" t="s">
        <v>1039</v>
      </c>
      <c r="C144" s="335" t="s">
        <v>988</v>
      </c>
      <c r="D144" s="208">
        <v>27</v>
      </c>
      <c r="E144" s="309">
        <v>0</v>
      </c>
      <c r="F144" s="208">
        <f>D144*E144</f>
        <v>0</v>
      </c>
      <c r="G144" s="237" t="s">
        <v>1</v>
      </c>
      <c r="H144" s="208">
        <v>0</v>
      </c>
      <c r="I144" s="208">
        <f>D144*H144</f>
        <v>0</v>
      </c>
      <c r="J144" s="208">
        <f>E144+H144</f>
        <v>0</v>
      </c>
      <c r="K144" s="208">
        <f>F144+I144</f>
        <v>0</v>
      </c>
      <c r="L144" s="270" t="s">
        <v>1</v>
      </c>
      <c r="M144" s="1"/>
      <c r="N144" s="1"/>
      <c r="O144" s="1"/>
      <c r="P144" s="1"/>
      <c r="Q144" s="1"/>
      <c r="R144" s="1"/>
      <c r="S144" s="1"/>
      <c r="T144" s="1"/>
      <c r="U144" s="1"/>
    </row>
    <row r="145" spans="1:21">
      <c r="A145" s="296" t="s">
        <v>1</v>
      </c>
      <c r="B145" s="297" t="s">
        <v>1202</v>
      </c>
      <c r="C145" s="345" t="s">
        <v>1</v>
      </c>
      <c r="D145" s="273"/>
      <c r="E145" s="273"/>
      <c r="F145" s="273"/>
      <c r="G145" s="290" t="s">
        <v>1</v>
      </c>
      <c r="H145" s="273"/>
      <c r="I145" s="273"/>
      <c r="J145" s="273"/>
      <c r="K145" s="273"/>
      <c r="L145" s="274" t="s">
        <v>1</v>
      </c>
      <c r="M145" s="1"/>
      <c r="N145" s="1"/>
      <c r="O145" s="1"/>
      <c r="P145" s="1"/>
      <c r="Q145" s="1"/>
      <c r="R145" s="1"/>
      <c r="S145" s="1"/>
      <c r="T145" s="1"/>
      <c r="U145" s="1"/>
    </row>
    <row r="146" spans="1:21" ht="24.75">
      <c r="A146" s="285" t="s">
        <v>729</v>
      </c>
      <c r="B146" s="286" t="s">
        <v>1041</v>
      </c>
      <c r="C146" s="335" t="s">
        <v>988</v>
      </c>
      <c r="D146" s="208">
        <v>29</v>
      </c>
      <c r="E146" s="309">
        <v>0</v>
      </c>
      <c r="F146" s="208">
        <f>D146*E146</f>
        <v>0</v>
      </c>
      <c r="G146" s="237" t="s">
        <v>1</v>
      </c>
      <c r="H146" s="208">
        <v>0</v>
      </c>
      <c r="I146" s="208">
        <f>D146*H146</f>
        <v>0</v>
      </c>
      <c r="J146" s="208">
        <f>E146+H146</f>
        <v>0</v>
      </c>
      <c r="K146" s="208">
        <f>F146+I146</f>
        <v>0</v>
      </c>
      <c r="L146" s="270" t="s">
        <v>1</v>
      </c>
      <c r="M146" s="1"/>
      <c r="N146" s="1"/>
      <c r="O146" s="1"/>
      <c r="P146" s="1"/>
      <c r="Q146" s="1"/>
      <c r="R146" s="1"/>
      <c r="S146" s="1"/>
      <c r="T146" s="1"/>
      <c r="U146" s="1"/>
    </row>
    <row r="147" spans="1:21">
      <c r="A147" s="296" t="s">
        <v>1</v>
      </c>
      <c r="B147" s="297" t="s">
        <v>1176</v>
      </c>
      <c r="C147" s="345" t="s">
        <v>1</v>
      </c>
      <c r="D147" s="273"/>
      <c r="E147" s="273"/>
      <c r="F147" s="273"/>
      <c r="G147" s="290" t="s">
        <v>1</v>
      </c>
      <c r="H147" s="273"/>
      <c r="I147" s="273"/>
      <c r="J147" s="273"/>
      <c r="K147" s="273"/>
      <c r="L147" s="274" t="s">
        <v>1</v>
      </c>
      <c r="M147" s="1"/>
      <c r="N147" s="1"/>
      <c r="O147" s="1"/>
      <c r="P147" s="1"/>
      <c r="Q147" s="1"/>
      <c r="R147" s="1"/>
      <c r="S147" s="1"/>
      <c r="T147" s="1"/>
      <c r="U147" s="1"/>
    </row>
    <row r="148" spans="1:21" ht="24.75">
      <c r="A148" s="285" t="s">
        <v>735</v>
      </c>
      <c r="B148" s="286" t="s">
        <v>1203</v>
      </c>
      <c r="C148" s="335" t="s">
        <v>988</v>
      </c>
      <c r="D148" s="208">
        <v>2</v>
      </c>
      <c r="E148" s="309">
        <v>0</v>
      </c>
      <c r="F148" s="208">
        <f>D148*E148</f>
        <v>0</v>
      </c>
      <c r="G148" s="237" t="s">
        <v>1</v>
      </c>
      <c r="H148" s="208">
        <v>0</v>
      </c>
      <c r="I148" s="208">
        <f>D148*H148</f>
        <v>0</v>
      </c>
      <c r="J148" s="208">
        <f>E148+H148</f>
        <v>0</v>
      </c>
      <c r="K148" s="208">
        <f>F148+I148</f>
        <v>0</v>
      </c>
      <c r="L148" s="270" t="s">
        <v>1</v>
      </c>
      <c r="M148" s="1"/>
      <c r="N148" s="1"/>
      <c r="O148" s="1"/>
      <c r="P148" s="1"/>
      <c r="Q148" s="1"/>
      <c r="R148" s="1"/>
      <c r="S148" s="1"/>
      <c r="T148" s="1"/>
      <c r="U148" s="1"/>
    </row>
    <row r="149" spans="1:21" ht="24.75">
      <c r="A149" s="285" t="s">
        <v>739</v>
      </c>
      <c r="B149" s="286" t="s">
        <v>1180</v>
      </c>
      <c r="C149" s="335" t="s">
        <v>988</v>
      </c>
      <c r="D149" s="208">
        <v>6</v>
      </c>
      <c r="E149" s="309">
        <v>0</v>
      </c>
      <c r="F149" s="208">
        <f>D149*E149</f>
        <v>0</v>
      </c>
      <c r="G149" s="237" t="s">
        <v>1</v>
      </c>
      <c r="H149" s="208">
        <v>0</v>
      </c>
      <c r="I149" s="208">
        <f>D149*H149</f>
        <v>0</v>
      </c>
      <c r="J149" s="208">
        <f>E149+H149</f>
        <v>0</v>
      </c>
      <c r="K149" s="208">
        <f>F149+I149</f>
        <v>0</v>
      </c>
      <c r="L149" s="270" t="s">
        <v>1</v>
      </c>
      <c r="M149" s="1"/>
      <c r="N149" s="1"/>
      <c r="O149" s="1"/>
      <c r="P149" s="1"/>
      <c r="Q149" s="1"/>
      <c r="R149" s="1"/>
      <c r="S149" s="1"/>
      <c r="T149" s="1"/>
      <c r="U149" s="1"/>
    </row>
    <row r="150" spans="1:21">
      <c r="A150" s="265" t="s">
        <v>1</v>
      </c>
      <c r="B150" s="266" t="s">
        <v>1204</v>
      </c>
      <c r="C150" s="344" t="s">
        <v>1</v>
      </c>
      <c r="D150" s="346"/>
      <c r="E150" s="346"/>
      <c r="F150" s="346"/>
      <c r="G150" s="267" t="s">
        <v>1</v>
      </c>
      <c r="H150" s="346"/>
      <c r="I150" s="346"/>
      <c r="J150" s="346"/>
      <c r="K150" s="346"/>
      <c r="L150" s="269" t="s">
        <v>1</v>
      </c>
      <c r="M150" s="1"/>
      <c r="N150" s="1"/>
      <c r="O150" s="1"/>
      <c r="P150" s="1"/>
      <c r="Q150" s="1"/>
      <c r="R150" s="1"/>
      <c r="S150" s="1"/>
      <c r="T150" s="1"/>
      <c r="U150" s="1"/>
    </row>
    <row r="151" spans="1:21" ht="24.75">
      <c r="A151" s="285" t="s">
        <v>743</v>
      </c>
      <c r="B151" s="286" t="s">
        <v>1205</v>
      </c>
      <c r="C151" s="335" t="s">
        <v>988</v>
      </c>
      <c r="D151" s="208">
        <v>2</v>
      </c>
      <c r="E151" s="309">
        <v>0</v>
      </c>
      <c r="F151" s="208">
        <f>D151*E151</f>
        <v>0</v>
      </c>
      <c r="G151" s="237" t="s">
        <v>1</v>
      </c>
      <c r="H151" s="309">
        <v>0</v>
      </c>
      <c r="I151" s="208">
        <f>D151*H151</f>
        <v>0</v>
      </c>
      <c r="J151" s="208">
        <f>E151+H151</f>
        <v>0</v>
      </c>
      <c r="K151" s="208">
        <f>F151+I151</f>
        <v>0</v>
      </c>
      <c r="L151" s="270" t="s">
        <v>1</v>
      </c>
      <c r="M151" s="1"/>
      <c r="N151" s="1"/>
      <c r="O151" s="1"/>
      <c r="P151" s="1"/>
      <c r="Q151" s="1"/>
      <c r="R151" s="1"/>
      <c r="S151" s="1"/>
      <c r="T151" s="1"/>
      <c r="U151" s="1"/>
    </row>
    <row r="152" spans="1:21">
      <c r="A152" s="285" t="s">
        <v>747</v>
      </c>
      <c r="B152" s="286" t="s">
        <v>1043</v>
      </c>
      <c r="C152" s="335" t="s">
        <v>988</v>
      </c>
      <c r="D152" s="208">
        <v>1</v>
      </c>
      <c r="E152" s="309">
        <v>0</v>
      </c>
      <c r="F152" s="208">
        <f>D152*E152</f>
        <v>0</v>
      </c>
      <c r="G152" s="237" t="s">
        <v>1</v>
      </c>
      <c r="H152" s="309">
        <v>0</v>
      </c>
      <c r="I152" s="208">
        <f>D152*H152</f>
        <v>0</v>
      </c>
      <c r="J152" s="208">
        <f>E152+H152</f>
        <v>0</v>
      </c>
      <c r="K152" s="208">
        <f>F152+I152</f>
        <v>0</v>
      </c>
      <c r="L152" s="270" t="s">
        <v>1</v>
      </c>
      <c r="M152" s="1"/>
      <c r="N152" s="1"/>
      <c r="O152" s="1"/>
      <c r="P152" s="1"/>
      <c r="Q152" s="1"/>
      <c r="R152" s="1"/>
      <c r="S152" s="1"/>
      <c r="T152" s="1"/>
      <c r="U152" s="1"/>
    </row>
    <row r="153" spans="1:21">
      <c r="A153" s="296" t="s">
        <v>1</v>
      </c>
      <c r="B153" s="297" t="s">
        <v>1044</v>
      </c>
      <c r="C153" s="345" t="s">
        <v>1</v>
      </c>
      <c r="D153" s="273"/>
      <c r="E153" s="273"/>
      <c r="F153" s="273"/>
      <c r="G153" s="290" t="s">
        <v>1</v>
      </c>
      <c r="H153" s="273"/>
      <c r="I153" s="273"/>
      <c r="J153" s="273"/>
      <c r="K153" s="273"/>
      <c r="L153" s="274" t="s">
        <v>1</v>
      </c>
      <c r="M153" s="1"/>
      <c r="N153" s="1"/>
      <c r="O153" s="1"/>
      <c r="P153" s="1"/>
      <c r="Q153" s="1"/>
      <c r="R153" s="1"/>
      <c r="S153" s="1"/>
      <c r="T153" s="1"/>
      <c r="U153" s="1"/>
    </row>
    <row r="154" spans="1:21">
      <c r="A154" s="285" t="s">
        <v>751</v>
      </c>
      <c r="B154" s="286" t="s">
        <v>1230</v>
      </c>
      <c r="C154" s="335" t="s">
        <v>988</v>
      </c>
      <c r="D154" s="208">
        <v>1</v>
      </c>
      <c r="E154" s="308">
        <v>0</v>
      </c>
      <c r="F154" s="208">
        <f>D154*E154</f>
        <v>0</v>
      </c>
      <c r="G154" s="237" t="s">
        <v>1045</v>
      </c>
      <c r="H154" s="309">
        <v>0</v>
      </c>
      <c r="I154" s="208">
        <f>D154*H154</f>
        <v>0</v>
      </c>
      <c r="J154" s="208">
        <f t="shared" ref="J154:K155" si="23">E154+H154</f>
        <v>0</v>
      </c>
      <c r="K154" s="208">
        <f t="shared" si="23"/>
        <v>0</v>
      </c>
      <c r="L154" s="270" t="s">
        <v>1</v>
      </c>
      <c r="M154" s="1"/>
      <c r="N154" s="1"/>
      <c r="O154" s="1"/>
      <c r="P154" s="1"/>
      <c r="Q154" s="1"/>
      <c r="R154" s="1"/>
      <c r="S154" s="1"/>
      <c r="T154" s="1"/>
      <c r="U154" s="1"/>
    </row>
    <row r="155" spans="1:21">
      <c r="A155" s="285" t="s">
        <v>755</v>
      </c>
      <c r="B155" s="286" t="s">
        <v>1206</v>
      </c>
      <c r="C155" s="335" t="s">
        <v>988</v>
      </c>
      <c r="D155" s="208">
        <v>2</v>
      </c>
      <c r="E155" s="309">
        <v>0</v>
      </c>
      <c r="F155" s="208">
        <f>D155*E155</f>
        <v>0</v>
      </c>
      <c r="G155" s="237" t="s">
        <v>1</v>
      </c>
      <c r="H155" s="309">
        <v>0</v>
      </c>
      <c r="I155" s="208">
        <f>D155*H155</f>
        <v>0</v>
      </c>
      <c r="J155" s="208">
        <f t="shared" si="23"/>
        <v>0</v>
      </c>
      <c r="K155" s="208">
        <f t="shared" si="23"/>
        <v>0</v>
      </c>
      <c r="L155" s="270" t="s">
        <v>1</v>
      </c>
      <c r="M155" s="1"/>
      <c r="N155" s="1"/>
      <c r="O155" s="1"/>
      <c r="P155" s="1"/>
      <c r="Q155" s="1"/>
      <c r="R155" s="1"/>
      <c r="S155" s="1"/>
      <c r="T155" s="1"/>
      <c r="U155" s="1"/>
    </row>
    <row r="156" spans="1:21">
      <c r="A156" s="326" t="s">
        <v>1</v>
      </c>
      <c r="B156" s="327" t="s">
        <v>1046</v>
      </c>
      <c r="C156" s="347" t="s">
        <v>1</v>
      </c>
      <c r="D156" s="212"/>
      <c r="E156" s="212"/>
      <c r="F156" s="212"/>
      <c r="G156" s="231" t="s">
        <v>1</v>
      </c>
      <c r="H156" s="212"/>
      <c r="I156" s="212"/>
      <c r="J156" s="212"/>
      <c r="K156" s="212"/>
      <c r="L156" s="366" t="s">
        <v>1</v>
      </c>
      <c r="M156" s="1"/>
      <c r="N156" s="1"/>
      <c r="O156" s="1"/>
      <c r="P156" s="1"/>
      <c r="Q156" s="1"/>
      <c r="R156" s="1"/>
      <c r="S156" s="1"/>
      <c r="T156" s="1"/>
      <c r="U156" s="1"/>
    </row>
    <row r="157" spans="1:21">
      <c r="A157" s="285" t="s">
        <v>759</v>
      </c>
      <c r="B157" s="286" t="s">
        <v>1047</v>
      </c>
      <c r="C157" s="335" t="s">
        <v>988</v>
      </c>
      <c r="D157" s="208">
        <v>1</v>
      </c>
      <c r="E157" s="309">
        <v>0</v>
      </c>
      <c r="F157" s="208">
        <f t="shared" ref="F157:F168" si="24">D157*E157</f>
        <v>0</v>
      </c>
      <c r="G157" s="237" t="s">
        <v>1</v>
      </c>
      <c r="H157" s="309">
        <v>0</v>
      </c>
      <c r="I157" s="208">
        <f t="shared" ref="I157:I168" si="25">D157*H157</f>
        <v>0</v>
      </c>
      <c r="J157" s="208">
        <f t="shared" ref="J157:K168" si="26">E157+H157</f>
        <v>0</v>
      </c>
      <c r="K157" s="208">
        <f t="shared" si="26"/>
        <v>0</v>
      </c>
      <c r="L157" s="270" t="s">
        <v>1</v>
      </c>
      <c r="M157" s="1"/>
      <c r="N157" s="1"/>
      <c r="O157" s="1"/>
      <c r="P157" s="1"/>
      <c r="Q157" s="1"/>
      <c r="R157" s="1"/>
      <c r="S157" s="1"/>
      <c r="T157" s="1"/>
      <c r="U157" s="1"/>
    </row>
    <row r="158" spans="1:21" ht="36.75">
      <c r="A158" s="285" t="s">
        <v>763</v>
      </c>
      <c r="B158" s="286" t="s">
        <v>1048</v>
      </c>
      <c r="C158" s="335" t="s">
        <v>988</v>
      </c>
      <c r="D158" s="208">
        <v>2</v>
      </c>
      <c r="E158" s="309">
        <v>0</v>
      </c>
      <c r="F158" s="208">
        <f t="shared" si="24"/>
        <v>0</v>
      </c>
      <c r="G158" s="237" t="s">
        <v>1</v>
      </c>
      <c r="H158" s="309">
        <v>0</v>
      </c>
      <c r="I158" s="208">
        <f t="shared" si="25"/>
        <v>0</v>
      </c>
      <c r="J158" s="208">
        <f t="shared" si="26"/>
        <v>0</v>
      </c>
      <c r="K158" s="208">
        <f t="shared" si="26"/>
        <v>0</v>
      </c>
      <c r="L158" s="270" t="s">
        <v>1</v>
      </c>
      <c r="M158" s="1"/>
      <c r="N158" s="1"/>
      <c r="O158" s="1"/>
      <c r="P158" s="1"/>
      <c r="Q158" s="1"/>
      <c r="R158" s="1"/>
      <c r="S158" s="1"/>
      <c r="T158" s="1"/>
      <c r="U158" s="1"/>
    </row>
    <row r="159" spans="1:21">
      <c r="A159" s="285" t="s">
        <v>767</v>
      </c>
      <c r="B159" s="286" t="s">
        <v>1049</v>
      </c>
      <c r="C159" s="335" t="s">
        <v>988</v>
      </c>
      <c r="D159" s="208">
        <v>1</v>
      </c>
      <c r="E159" s="309">
        <v>0</v>
      </c>
      <c r="F159" s="208">
        <f t="shared" si="24"/>
        <v>0</v>
      </c>
      <c r="G159" s="237" t="s">
        <v>1</v>
      </c>
      <c r="H159" s="309">
        <v>0</v>
      </c>
      <c r="I159" s="208">
        <f t="shared" si="25"/>
        <v>0</v>
      </c>
      <c r="J159" s="208">
        <f t="shared" si="26"/>
        <v>0</v>
      </c>
      <c r="K159" s="208">
        <f t="shared" si="26"/>
        <v>0</v>
      </c>
      <c r="L159" s="270" t="s">
        <v>1</v>
      </c>
      <c r="M159" s="1"/>
      <c r="N159" s="1"/>
      <c r="O159" s="1"/>
      <c r="P159" s="1"/>
      <c r="Q159" s="1"/>
      <c r="R159" s="1"/>
      <c r="S159" s="1"/>
      <c r="T159" s="1"/>
      <c r="U159" s="1"/>
    </row>
    <row r="160" spans="1:21">
      <c r="A160" s="285" t="s">
        <v>771</v>
      </c>
      <c r="B160" s="286" t="s">
        <v>1050</v>
      </c>
      <c r="C160" s="335" t="s">
        <v>988</v>
      </c>
      <c r="D160" s="208">
        <v>1</v>
      </c>
      <c r="E160" s="309">
        <v>0</v>
      </c>
      <c r="F160" s="208">
        <f t="shared" si="24"/>
        <v>0</v>
      </c>
      <c r="G160" s="237" t="s">
        <v>1</v>
      </c>
      <c r="H160" s="309">
        <v>0</v>
      </c>
      <c r="I160" s="208">
        <f t="shared" si="25"/>
        <v>0</v>
      </c>
      <c r="J160" s="208">
        <f t="shared" si="26"/>
        <v>0</v>
      </c>
      <c r="K160" s="208">
        <f t="shared" si="26"/>
        <v>0</v>
      </c>
      <c r="L160" s="270" t="s">
        <v>1</v>
      </c>
      <c r="M160" s="1"/>
      <c r="N160" s="1"/>
      <c r="O160" s="1"/>
      <c r="P160" s="1"/>
      <c r="Q160" s="1"/>
      <c r="R160" s="1"/>
      <c r="S160" s="1"/>
      <c r="T160" s="1"/>
      <c r="U160" s="1"/>
    </row>
    <row r="161" spans="1:21">
      <c r="A161" s="285" t="s">
        <v>775</v>
      </c>
      <c r="B161" s="286" t="s">
        <v>1051</v>
      </c>
      <c r="C161" s="335" t="s">
        <v>988</v>
      </c>
      <c r="D161" s="208">
        <v>1</v>
      </c>
      <c r="E161" s="309">
        <v>0</v>
      </c>
      <c r="F161" s="208">
        <f t="shared" si="24"/>
        <v>0</v>
      </c>
      <c r="G161" s="237" t="s">
        <v>1</v>
      </c>
      <c r="H161" s="309">
        <v>0</v>
      </c>
      <c r="I161" s="208">
        <f t="shared" si="25"/>
        <v>0</v>
      </c>
      <c r="J161" s="208">
        <f t="shared" si="26"/>
        <v>0</v>
      </c>
      <c r="K161" s="208">
        <f t="shared" si="26"/>
        <v>0</v>
      </c>
      <c r="L161" s="270" t="s">
        <v>1</v>
      </c>
      <c r="M161" s="1"/>
      <c r="N161" s="1"/>
      <c r="O161" s="1"/>
      <c r="P161" s="1"/>
      <c r="Q161" s="1"/>
      <c r="R161" s="1"/>
      <c r="S161" s="1"/>
      <c r="T161" s="1"/>
      <c r="U161" s="1"/>
    </row>
    <row r="162" spans="1:21">
      <c r="A162" s="285" t="s">
        <v>779</v>
      </c>
      <c r="B162" s="286" t="s">
        <v>1052</v>
      </c>
      <c r="C162" s="335" t="s">
        <v>988</v>
      </c>
      <c r="D162" s="208">
        <v>5</v>
      </c>
      <c r="E162" s="309">
        <v>0</v>
      </c>
      <c r="F162" s="208">
        <f t="shared" si="24"/>
        <v>0</v>
      </c>
      <c r="G162" s="237" t="s">
        <v>1</v>
      </c>
      <c r="H162" s="309">
        <v>0</v>
      </c>
      <c r="I162" s="208">
        <f t="shared" si="25"/>
        <v>0</v>
      </c>
      <c r="J162" s="208">
        <f t="shared" si="26"/>
        <v>0</v>
      </c>
      <c r="K162" s="208">
        <f t="shared" si="26"/>
        <v>0</v>
      </c>
      <c r="L162" s="270" t="s">
        <v>1</v>
      </c>
      <c r="M162" s="1"/>
      <c r="N162" s="1"/>
      <c r="O162" s="1"/>
      <c r="P162" s="1"/>
      <c r="Q162" s="1"/>
      <c r="R162" s="1"/>
      <c r="S162" s="1"/>
      <c r="T162" s="1"/>
      <c r="U162" s="1"/>
    </row>
    <row r="163" spans="1:21">
      <c r="A163" s="285" t="s">
        <v>783</v>
      </c>
      <c r="B163" s="286" t="s">
        <v>1207</v>
      </c>
      <c r="C163" s="335" t="s">
        <v>988</v>
      </c>
      <c r="D163" s="208">
        <v>4</v>
      </c>
      <c r="E163" s="309">
        <v>0</v>
      </c>
      <c r="F163" s="208">
        <f t="shared" si="24"/>
        <v>0</v>
      </c>
      <c r="G163" s="237" t="s">
        <v>1</v>
      </c>
      <c r="H163" s="309">
        <v>0</v>
      </c>
      <c r="I163" s="208">
        <f t="shared" si="25"/>
        <v>0</v>
      </c>
      <c r="J163" s="208">
        <f t="shared" si="26"/>
        <v>0</v>
      </c>
      <c r="K163" s="208">
        <f t="shared" si="26"/>
        <v>0</v>
      </c>
      <c r="L163" s="270" t="s">
        <v>1</v>
      </c>
      <c r="M163" s="1"/>
      <c r="N163" s="1"/>
      <c r="O163" s="1"/>
      <c r="P163" s="1"/>
      <c r="Q163" s="1"/>
      <c r="R163" s="1"/>
      <c r="S163" s="1"/>
      <c r="T163" s="1"/>
      <c r="U163" s="1"/>
    </row>
    <row r="164" spans="1:21">
      <c r="A164" s="285" t="s">
        <v>787</v>
      </c>
      <c r="B164" s="286" t="s">
        <v>1208</v>
      </c>
      <c r="C164" s="335" t="s">
        <v>988</v>
      </c>
      <c r="D164" s="208">
        <v>2</v>
      </c>
      <c r="E164" s="309">
        <v>0</v>
      </c>
      <c r="F164" s="208">
        <f t="shared" si="24"/>
        <v>0</v>
      </c>
      <c r="G164" s="237" t="s">
        <v>1</v>
      </c>
      <c r="H164" s="309">
        <v>0</v>
      </c>
      <c r="I164" s="208">
        <f t="shared" si="25"/>
        <v>0</v>
      </c>
      <c r="J164" s="208">
        <f t="shared" si="26"/>
        <v>0</v>
      </c>
      <c r="K164" s="208">
        <f t="shared" si="26"/>
        <v>0</v>
      </c>
      <c r="L164" s="270" t="s">
        <v>1</v>
      </c>
      <c r="M164" s="1"/>
      <c r="N164" s="1"/>
      <c r="O164" s="1"/>
      <c r="P164" s="1"/>
      <c r="Q164" s="1"/>
      <c r="R164" s="1"/>
      <c r="S164" s="1"/>
      <c r="T164" s="1"/>
      <c r="U164" s="1"/>
    </row>
    <row r="165" spans="1:21">
      <c r="A165" s="285" t="s">
        <v>791</v>
      </c>
      <c r="B165" s="286" t="s">
        <v>1209</v>
      </c>
      <c r="C165" s="335" t="s">
        <v>988</v>
      </c>
      <c r="D165" s="208">
        <v>2</v>
      </c>
      <c r="E165" s="309">
        <v>0</v>
      </c>
      <c r="F165" s="208">
        <f t="shared" si="24"/>
        <v>0</v>
      </c>
      <c r="G165" s="237" t="s">
        <v>1</v>
      </c>
      <c r="H165" s="309">
        <v>0</v>
      </c>
      <c r="I165" s="208">
        <f t="shared" si="25"/>
        <v>0</v>
      </c>
      <c r="J165" s="208">
        <f t="shared" si="26"/>
        <v>0</v>
      </c>
      <c r="K165" s="208">
        <f t="shared" si="26"/>
        <v>0</v>
      </c>
      <c r="L165" s="270" t="s">
        <v>1</v>
      </c>
      <c r="M165" s="1"/>
      <c r="N165" s="1"/>
      <c r="O165" s="1"/>
      <c r="P165" s="1"/>
      <c r="Q165" s="1"/>
      <c r="R165" s="1"/>
      <c r="S165" s="1"/>
      <c r="T165" s="1"/>
      <c r="U165" s="1"/>
    </row>
    <row r="166" spans="1:21">
      <c r="A166" s="285" t="s">
        <v>795</v>
      </c>
      <c r="B166" s="286" t="s">
        <v>1054</v>
      </c>
      <c r="C166" s="335" t="s">
        <v>988</v>
      </c>
      <c r="D166" s="208">
        <v>1</v>
      </c>
      <c r="E166" s="309">
        <v>0</v>
      </c>
      <c r="F166" s="208">
        <f t="shared" si="24"/>
        <v>0</v>
      </c>
      <c r="G166" s="237" t="s">
        <v>1</v>
      </c>
      <c r="H166" s="309">
        <v>0</v>
      </c>
      <c r="I166" s="208">
        <f t="shared" si="25"/>
        <v>0</v>
      </c>
      <c r="J166" s="208">
        <f t="shared" si="26"/>
        <v>0</v>
      </c>
      <c r="K166" s="208">
        <f t="shared" si="26"/>
        <v>0</v>
      </c>
      <c r="L166" s="270" t="s">
        <v>1</v>
      </c>
      <c r="M166" s="1"/>
      <c r="N166" s="1"/>
      <c r="O166" s="1"/>
      <c r="P166" s="1"/>
      <c r="Q166" s="1"/>
      <c r="R166" s="1"/>
      <c r="S166" s="1"/>
      <c r="T166" s="1"/>
      <c r="U166" s="1"/>
    </row>
    <row r="167" spans="1:21">
      <c r="A167" s="285" t="s">
        <v>799</v>
      </c>
      <c r="B167" s="286" t="s">
        <v>1055</v>
      </c>
      <c r="C167" s="335" t="s">
        <v>1056</v>
      </c>
      <c r="D167" s="308">
        <v>1</v>
      </c>
      <c r="E167" s="208">
        <v>0</v>
      </c>
      <c r="F167" s="208">
        <f t="shared" si="24"/>
        <v>0</v>
      </c>
      <c r="G167" s="237" t="s">
        <v>1</v>
      </c>
      <c r="H167" s="309">
        <v>0</v>
      </c>
      <c r="I167" s="208">
        <f t="shared" si="25"/>
        <v>0</v>
      </c>
      <c r="J167" s="208">
        <f t="shared" si="26"/>
        <v>0</v>
      </c>
      <c r="K167" s="208">
        <f t="shared" si="26"/>
        <v>0</v>
      </c>
      <c r="L167" s="270" t="s">
        <v>1</v>
      </c>
      <c r="M167" s="1"/>
      <c r="N167" s="1"/>
      <c r="O167" s="1"/>
      <c r="P167" s="1"/>
      <c r="Q167" s="1"/>
      <c r="R167" s="1"/>
      <c r="S167" s="1"/>
      <c r="T167" s="1"/>
      <c r="U167" s="1"/>
    </row>
    <row r="168" spans="1:21">
      <c r="A168" s="285" t="s">
        <v>803</v>
      </c>
      <c r="B168" s="286" t="s">
        <v>1057</v>
      </c>
      <c r="C168" s="335" t="s">
        <v>1056</v>
      </c>
      <c r="D168" s="208">
        <v>1</v>
      </c>
      <c r="E168" s="309">
        <v>0</v>
      </c>
      <c r="F168" s="208">
        <f t="shared" si="24"/>
        <v>0</v>
      </c>
      <c r="G168" s="237" t="s">
        <v>1</v>
      </c>
      <c r="H168" s="208">
        <v>0</v>
      </c>
      <c r="I168" s="208">
        <f t="shared" si="25"/>
        <v>0</v>
      </c>
      <c r="J168" s="208">
        <f t="shared" si="26"/>
        <v>0</v>
      </c>
      <c r="K168" s="208">
        <f t="shared" si="26"/>
        <v>0</v>
      </c>
      <c r="L168" s="270" t="s">
        <v>1</v>
      </c>
      <c r="M168" s="1"/>
      <c r="N168" s="1"/>
      <c r="O168" s="1"/>
      <c r="P168" s="1"/>
      <c r="Q168" s="1"/>
      <c r="R168" s="1"/>
      <c r="S168" s="1"/>
      <c r="T168" s="1"/>
      <c r="U168" s="1"/>
    </row>
    <row r="169" spans="1:21">
      <c r="A169" s="326" t="s">
        <v>1</v>
      </c>
      <c r="B169" s="327" t="s">
        <v>1058</v>
      </c>
      <c r="C169" s="347" t="s">
        <v>1</v>
      </c>
      <c r="D169" s="212"/>
      <c r="E169" s="212"/>
      <c r="F169" s="212">
        <f>SUM(F157:F168)</f>
        <v>0</v>
      </c>
      <c r="G169" s="231" t="s">
        <v>1</v>
      </c>
      <c r="H169" s="212"/>
      <c r="I169" s="212">
        <f>SUM(I157:I168)</f>
        <v>0</v>
      </c>
      <c r="J169" s="212"/>
      <c r="K169" s="212">
        <f>SUM(K157:K168)</f>
        <v>0</v>
      </c>
      <c r="L169" s="366" t="s">
        <v>1</v>
      </c>
      <c r="M169" s="1"/>
      <c r="N169" s="1"/>
      <c r="O169" s="1"/>
      <c r="P169" s="1"/>
      <c r="Q169" s="1"/>
      <c r="R169" s="1"/>
      <c r="S169" s="1"/>
      <c r="T169" s="1"/>
      <c r="U169" s="1"/>
    </row>
    <row r="170" spans="1:21">
      <c r="A170" s="326" t="s">
        <v>1</v>
      </c>
      <c r="B170" s="327" t="s">
        <v>1232</v>
      </c>
      <c r="C170" s="347" t="s">
        <v>1</v>
      </c>
      <c r="D170" s="212"/>
      <c r="E170" s="212"/>
      <c r="F170" s="212"/>
      <c r="G170" s="231" t="s">
        <v>1</v>
      </c>
      <c r="H170" s="212"/>
      <c r="I170" s="212"/>
      <c r="J170" s="212"/>
      <c r="K170" s="212"/>
      <c r="L170" s="366" t="s">
        <v>1</v>
      </c>
      <c r="M170" s="1"/>
      <c r="N170" s="1"/>
      <c r="O170" s="1"/>
      <c r="P170" s="1"/>
      <c r="Q170" s="1"/>
      <c r="R170" s="1"/>
      <c r="S170" s="1"/>
      <c r="T170" s="1"/>
      <c r="U170" s="1"/>
    </row>
    <row r="171" spans="1:21">
      <c r="A171" s="285" t="s">
        <v>807</v>
      </c>
      <c r="B171" s="286" t="s">
        <v>1210</v>
      </c>
      <c r="C171" s="335" t="s">
        <v>988</v>
      </c>
      <c r="D171" s="208">
        <v>1</v>
      </c>
      <c r="E171" s="309">
        <v>0</v>
      </c>
      <c r="F171" s="208">
        <f>D171*E171</f>
        <v>0</v>
      </c>
      <c r="G171" s="237" t="s">
        <v>1</v>
      </c>
      <c r="H171" s="208">
        <v>0</v>
      </c>
      <c r="I171" s="208">
        <f>D171*H171</f>
        <v>0</v>
      </c>
      <c r="J171" s="208">
        <f t="shared" ref="J171:K174" si="27">E171+H171</f>
        <v>0</v>
      </c>
      <c r="K171" s="208">
        <f t="shared" si="27"/>
        <v>0</v>
      </c>
      <c r="L171" s="270" t="s">
        <v>1</v>
      </c>
      <c r="M171" s="1"/>
      <c r="N171" s="1"/>
      <c r="O171" s="1"/>
      <c r="P171" s="1"/>
      <c r="Q171" s="1"/>
      <c r="R171" s="1"/>
      <c r="S171" s="1"/>
      <c r="T171" s="1"/>
      <c r="U171" s="1"/>
    </row>
    <row r="172" spans="1:21">
      <c r="A172" s="285" t="s">
        <v>811</v>
      </c>
      <c r="B172" s="286" t="s">
        <v>1211</v>
      </c>
      <c r="C172" s="335" t="s">
        <v>988</v>
      </c>
      <c r="D172" s="208">
        <v>8</v>
      </c>
      <c r="E172" s="309">
        <v>0</v>
      </c>
      <c r="F172" s="208">
        <f>D172*E172</f>
        <v>0</v>
      </c>
      <c r="G172" s="237" t="s">
        <v>1</v>
      </c>
      <c r="H172" s="208">
        <v>0</v>
      </c>
      <c r="I172" s="208">
        <f>D172*H172</f>
        <v>0</v>
      </c>
      <c r="J172" s="208">
        <f t="shared" si="27"/>
        <v>0</v>
      </c>
      <c r="K172" s="208">
        <f t="shared" si="27"/>
        <v>0</v>
      </c>
      <c r="L172" s="270" t="s">
        <v>1</v>
      </c>
      <c r="M172" s="1"/>
      <c r="N172" s="1"/>
      <c r="O172" s="1"/>
      <c r="P172" s="1"/>
      <c r="Q172" s="1"/>
      <c r="R172" s="1"/>
      <c r="S172" s="1"/>
      <c r="T172" s="1"/>
      <c r="U172" s="1"/>
    </row>
    <row r="173" spans="1:21">
      <c r="A173" s="285" t="s">
        <v>815</v>
      </c>
      <c r="B173" s="286" t="s">
        <v>1212</v>
      </c>
      <c r="C173" s="335" t="s">
        <v>988</v>
      </c>
      <c r="D173" s="208">
        <v>1</v>
      </c>
      <c r="E173" s="309">
        <v>0</v>
      </c>
      <c r="F173" s="208">
        <f>D173*E173</f>
        <v>0</v>
      </c>
      <c r="G173" s="237" t="s">
        <v>1</v>
      </c>
      <c r="H173" s="208">
        <v>0</v>
      </c>
      <c r="I173" s="208">
        <f>D173*H173</f>
        <v>0</v>
      </c>
      <c r="J173" s="208">
        <f t="shared" si="27"/>
        <v>0</v>
      </c>
      <c r="K173" s="208">
        <f t="shared" si="27"/>
        <v>0</v>
      </c>
      <c r="L173" s="270" t="s">
        <v>1</v>
      </c>
      <c r="M173" s="1"/>
      <c r="N173" s="1"/>
      <c r="O173" s="1"/>
      <c r="P173" s="1"/>
      <c r="Q173" s="1"/>
      <c r="R173" s="1"/>
      <c r="S173" s="1"/>
      <c r="T173" s="1"/>
      <c r="U173" s="1"/>
    </row>
    <row r="174" spans="1:21">
      <c r="A174" s="285" t="s">
        <v>819</v>
      </c>
      <c r="B174" s="286" t="s">
        <v>1231</v>
      </c>
      <c r="C174" s="335" t="s">
        <v>988</v>
      </c>
      <c r="D174" s="308">
        <v>10</v>
      </c>
      <c r="E174" s="309">
        <v>0</v>
      </c>
      <c r="F174" s="208">
        <f>D174*E174</f>
        <v>0</v>
      </c>
      <c r="G174" s="237" t="s">
        <v>1</v>
      </c>
      <c r="H174" s="208">
        <v>0</v>
      </c>
      <c r="I174" s="208">
        <f>D174*H174</f>
        <v>0</v>
      </c>
      <c r="J174" s="208">
        <f t="shared" si="27"/>
        <v>0</v>
      </c>
      <c r="K174" s="208">
        <f t="shared" si="27"/>
        <v>0</v>
      </c>
      <c r="L174" s="270" t="s">
        <v>1</v>
      </c>
      <c r="M174" s="1"/>
      <c r="N174" s="1"/>
      <c r="O174" s="1"/>
      <c r="P174" s="1"/>
      <c r="Q174" s="1"/>
      <c r="R174" s="1"/>
      <c r="S174" s="1"/>
      <c r="T174" s="1"/>
      <c r="U174" s="1"/>
    </row>
    <row r="175" spans="1:21">
      <c r="A175" s="326" t="s">
        <v>1</v>
      </c>
      <c r="B175" s="327" t="s">
        <v>1213</v>
      </c>
      <c r="C175" s="347" t="s">
        <v>1</v>
      </c>
      <c r="D175" s="212"/>
      <c r="E175" s="212"/>
      <c r="F175" s="212">
        <f>SUM(F171:F174)</f>
        <v>0</v>
      </c>
      <c r="G175" s="231" t="s">
        <v>1</v>
      </c>
      <c r="H175" s="212"/>
      <c r="I175" s="212">
        <f>SUM(I171:I174)</f>
        <v>0</v>
      </c>
      <c r="J175" s="212"/>
      <c r="K175" s="212">
        <f>SUM(K171:K174)</f>
        <v>0</v>
      </c>
      <c r="L175" s="366" t="s">
        <v>1</v>
      </c>
      <c r="M175" s="1"/>
      <c r="N175" s="1"/>
      <c r="O175" s="1"/>
      <c r="P175" s="1"/>
      <c r="Q175" s="1"/>
      <c r="R175" s="1"/>
      <c r="S175" s="1"/>
      <c r="T175" s="1"/>
      <c r="U175" s="1"/>
    </row>
    <row r="176" spans="1:21" ht="15.75" thickBot="1">
      <c r="A176" s="287" t="s">
        <v>1</v>
      </c>
      <c r="B176" s="288" t="s">
        <v>1214</v>
      </c>
      <c r="C176" s="343" t="s">
        <v>1</v>
      </c>
      <c r="D176" s="271"/>
      <c r="E176" s="271"/>
      <c r="F176" s="271">
        <f>SUM(F56:F155,F157:F168,F171:F174,)</f>
        <v>0</v>
      </c>
      <c r="G176" s="289" t="s">
        <v>1</v>
      </c>
      <c r="H176" s="271"/>
      <c r="I176" s="271">
        <f>SUM(I56:I155,I157:I168,I171:I174,)</f>
        <v>0</v>
      </c>
      <c r="J176" s="271"/>
      <c r="K176" s="271">
        <f>SUM(K56:K155,K157:K168,K171:K174,)</f>
        <v>0</v>
      </c>
      <c r="L176" s="272" t="s">
        <v>1</v>
      </c>
      <c r="M176" s="1"/>
      <c r="N176" s="1"/>
      <c r="O176" s="1"/>
      <c r="P176" s="1"/>
      <c r="Q176" s="1"/>
      <c r="R176" s="1"/>
      <c r="S176" s="1"/>
      <c r="T176" s="1"/>
      <c r="U176" s="1"/>
    </row>
    <row r="177" spans="1:21">
      <c r="A177" s="328" t="s">
        <v>823</v>
      </c>
      <c r="B177" s="329" t="s">
        <v>1060</v>
      </c>
      <c r="C177" s="348" t="s">
        <v>1</v>
      </c>
      <c r="D177" s="349"/>
      <c r="E177" s="349"/>
      <c r="F177" s="349">
        <f>O9+'EI Parametry 2.NP'!B23/100*F128+'EI Parametry 2.NP'!B23/100*F129+'EI Parametry 2.NP'!B23/100*F130+'EI Parametry 2.NP'!B23/100*F131+'EI Parametry 2.NP'!B23/100*F132+'EI Parametry 2.NP'!B23/100*F134+'EI Parametry 2.NP'!B23/100*F135+'EI Parametry 2.NP'!B23/100*F137+'EI Parametry 2.NP'!B23/100*F139+'EI Parametry 2.NP'!B23/100*F141+'EI Parametry 2.NP'!B23/100*F143+'EI Parametry 2.NP'!B23/100*F144+'EI Parametry 2.NP'!B23/100*F146+'EI Parametry 2.NP'!B23/100*F148+'EI Parametry 2.NP'!B23/100*F149+'EI Parametry 2.NP'!B23/100*F151+'EI Parametry 2.NP'!B23/100*F154</f>
        <v>0</v>
      </c>
      <c r="G177" s="363" t="s">
        <v>1</v>
      </c>
      <c r="H177" s="349"/>
      <c r="I177" s="349"/>
      <c r="J177" s="349">
        <f>E177+H177</f>
        <v>0</v>
      </c>
      <c r="K177" s="349">
        <f>F177+I177</f>
        <v>0</v>
      </c>
      <c r="L177" s="367" t="s">
        <v>1</v>
      </c>
      <c r="M177" s="1"/>
      <c r="N177" s="1"/>
      <c r="O177" s="1"/>
      <c r="P177" s="1"/>
      <c r="Q177" s="1"/>
      <c r="R177" s="1"/>
      <c r="S177" s="1"/>
      <c r="T177" s="1"/>
      <c r="U177" s="1"/>
    </row>
    <row r="178" spans="1:21" ht="16.5" thickBot="1">
      <c r="A178" s="306" t="s">
        <v>1</v>
      </c>
      <c r="B178" s="307" t="s">
        <v>1215</v>
      </c>
      <c r="C178" s="350" t="s">
        <v>1</v>
      </c>
      <c r="D178" s="283"/>
      <c r="E178" s="283"/>
      <c r="F178" s="283">
        <f>SUM(F27:F28,F31:F53,F56:F155,F157:F168,F171:F174,F177:F177)</f>
        <v>0</v>
      </c>
      <c r="G178" s="295" t="s">
        <v>1</v>
      </c>
      <c r="H178" s="283"/>
      <c r="I178" s="283">
        <f>SUM(I27:I28,I31:I53,I56:I155,I157:I168,I171:I174,I177:I177)</f>
        <v>0</v>
      </c>
      <c r="J178" s="283"/>
      <c r="K178" s="283">
        <f>SUM(K27:K28,K31:K53,K56:K155,K157:K168,K171:K174,K177:K177)</f>
        <v>0</v>
      </c>
      <c r="L178" s="284" t="s">
        <v>1</v>
      </c>
      <c r="M178" s="1"/>
      <c r="N178" s="1"/>
      <c r="O178" s="1"/>
      <c r="P178" s="1"/>
      <c r="Q178" s="1"/>
      <c r="R178" s="1"/>
      <c r="S178" s="1"/>
      <c r="T178" s="1"/>
      <c r="U178" s="1"/>
    </row>
    <row r="179" spans="1:21">
      <c r="A179" s="200"/>
      <c r="B179" s="245"/>
      <c r="C179" s="314"/>
      <c r="D179" s="198"/>
      <c r="E179" s="198"/>
      <c r="F179" s="198"/>
      <c r="G179" s="200"/>
      <c r="H179" s="198"/>
      <c r="I179" s="198"/>
      <c r="J179" s="198"/>
      <c r="K179" s="198"/>
      <c r="L179" s="200"/>
      <c r="M179" s="1"/>
      <c r="N179" s="1"/>
      <c r="O179" s="1"/>
      <c r="P179" s="1"/>
      <c r="Q179" s="1"/>
      <c r="R179" s="1"/>
      <c r="S179" s="1"/>
      <c r="T179" s="1"/>
      <c r="U179" s="1"/>
    </row>
    <row r="180" spans="1:21">
      <c r="A180" s="200"/>
      <c r="B180" s="245"/>
      <c r="C180" s="314"/>
      <c r="D180" s="198"/>
      <c r="E180" s="198"/>
      <c r="F180" s="198"/>
      <c r="G180" s="200"/>
      <c r="H180" s="198"/>
      <c r="I180" s="198"/>
      <c r="J180" s="198"/>
      <c r="K180" s="198"/>
      <c r="L180" s="200"/>
      <c r="M180" s="1"/>
      <c r="N180" s="1"/>
      <c r="O180" s="1"/>
      <c r="P180" s="1"/>
      <c r="Q180" s="1"/>
      <c r="R180" s="1"/>
      <c r="S180" s="1"/>
      <c r="T180" s="1"/>
      <c r="U180" s="1"/>
    </row>
    <row r="181" spans="1:21">
      <c r="A181" s="200"/>
      <c r="B181" s="245"/>
      <c r="C181" s="314"/>
      <c r="D181" s="198"/>
      <c r="E181" s="198"/>
      <c r="F181" s="198"/>
      <c r="G181" s="200"/>
      <c r="H181" s="198"/>
      <c r="I181" s="198"/>
      <c r="J181" s="198"/>
      <c r="K181" s="198"/>
      <c r="L181" s="200"/>
      <c r="M181" s="1"/>
      <c r="N181" s="1"/>
      <c r="O181" s="1"/>
      <c r="P181" s="1"/>
      <c r="Q181" s="1"/>
      <c r="R181" s="1"/>
      <c r="S181" s="1"/>
      <c r="T181" s="1"/>
      <c r="U181" s="1"/>
    </row>
    <row r="182" spans="1:21">
      <c r="A182" s="200"/>
      <c r="B182" s="245"/>
      <c r="C182" s="314"/>
      <c r="D182" s="198"/>
      <c r="E182" s="198"/>
      <c r="F182" s="198"/>
      <c r="G182" s="200"/>
      <c r="H182" s="198"/>
      <c r="I182" s="198"/>
      <c r="J182" s="198"/>
      <c r="K182" s="198"/>
      <c r="L182" s="200"/>
      <c r="M182" s="1"/>
      <c r="N182" s="1"/>
      <c r="O182" s="1"/>
      <c r="P182" s="1"/>
      <c r="Q182" s="1"/>
      <c r="R182" s="1"/>
      <c r="S182" s="1"/>
      <c r="T182" s="1"/>
      <c r="U182" s="1"/>
    </row>
    <row r="183" spans="1:21">
      <c r="A183" s="200"/>
      <c r="B183" s="245"/>
      <c r="C183" s="314"/>
      <c r="D183" s="198"/>
      <c r="E183" s="198"/>
      <c r="F183" s="198"/>
      <c r="G183" s="200"/>
      <c r="H183" s="198"/>
      <c r="I183" s="198"/>
      <c r="J183" s="198"/>
      <c r="K183" s="198"/>
      <c r="L183" s="200"/>
      <c r="M183" s="1"/>
      <c r="N183" s="1"/>
      <c r="O183" s="1"/>
      <c r="P183" s="1"/>
      <c r="Q183" s="1"/>
      <c r="R183" s="1"/>
      <c r="S183" s="1"/>
      <c r="T183" s="1"/>
      <c r="U183" s="1"/>
    </row>
    <row r="184" spans="1:21">
      <c r="A184" s="200"/>
      <c r="B184" s="245"/>
      <c r="C184" s="314"/>
      <c r="D184" s="198"/>
      <c r="E184" s="198"/>
      <c r="F184" s="198"/>
      <c r="G184" s="200"/>
      <c r="H184" s="198"/>
      <c r="I184" s="198"/>
      <c r="J184" s="198"/>
      <c r="K184" s="198"/>
      <c r="L184" s="200"/>
      <c r="M184" s="1"/>
      <c r="N184" s="1"/>
      <c r="O184" s="1"/>
      <c r="P184" s="1"/>
      <c r="Q184" s="1"/>
      <c r="R184" s="1"/>
      <c r="S184" s="1"/>
      <c r="T184" s="1"/>
      <c r="U184" s="1"/>
    </row>
    <row r="185" spans="1:21">
      <c r="A185" s="200"/>
      <c r="B185" s="245"/>
      <c r="C185" s="314"/>
      <c r="D185" s="198"/>
      <c r="E185" s="198"/>
      <c r="F185" s="198"/>
      <c r="G185" s="200"/>
      <c r="H185" s="198"/>
      <c r="I185" s="198"/>
      <c r="J185" s="198"/>
      <c r="K185" s="198"/>
      <c r="L185" s="200"/>
      <c r="M185" s="1"/>
      <c r="N185" s="1"/>
      <c r="O185" s="1"/>
      <c r="P185" s="1"/>
      <c r="Q185" s="1"/>
      <c r="R185" s="1"/>
      <c r="S185" s="1"/>
      <c r="T185" s="1"/>
      <c r="U185" s="1"/>
    </row>
    <row r="186" spans="1:21">
      <c r="A186" s="200"/>
      <c r="B186" s="245"/>
      <c r="C186" s="314"/>
      <c r="D186" s="198"/>
      <c r="E186" s="198"/>
      <c r="F186" s="198"/>
      <c r="G186" s="200"/>
      <c r="H186" s="198"/>
      <c r="I186" s="198"/>
      <c r="J186" s="198"/>
      <c r="K186" s="198"/>
      <c r="L186" s="200"/>
      <c r="M186" s="1"/>
      <c r="N186" s="1"/>
      <c r="O186" s="1"/>
      <c r="P186" s="1"/>
      <c r="Q186" s="1"/>
      <c r="R186" s="1"/>
      <c r="S186" s="1"/>
      <c r="T186" s="1"/>
      <c r="U186" s="1"/>
    </row>
    <row r="187" spans="1:21">
      <c r="A187" s="200"/>
      <c r="B187" s="245"/>
      <c r="C187" s="314"/>
      <c r="D187" s="198"/>
      <c r="E187" s="198"/>
      <c r="F187" s="198"/>
      <c r="G187" s="200"/>
      <c r="H187" s="198"/>
      <c r="I187" s="198"/>
      <c r="J187" s="198"/>
      <c r="K187" s="198"/>
      <c r="L187" s="200"/>
      <c r="M187" s="1"/>
      <c r="N187" s="1"/>
      <c r="O187" s="1"/>
      <c r="P187" s="1"/>
      <c r="Q187" s="1"/>
      <c r="R187" s="1"/>
      <c r="S187" s="1"/>
      <c r="T187" s="1"/>
      <c r="U187" s="1"/>
    </row>
    <row r="188" spans="1:21">
      <c r="A188" s="200"/>
      <c r="B188" s="245"/>
      <c r="C188" s="314"/>
      <c r="D188" s="198"/>
      <c r="E188" s="198"/>
      <c r="F188" s="198"/>
      <c r="G188" s="200"/>
      <c r="H188" s="198"/>
      <c r="I188" s="198"/>
      <c r="J188" s="198"/>
      <c r="K188" s="198"/>
      <c r="L188" s="200"/>
      <c r="M188" s="1"/>
      <c r="N188" s="1"/>
      <c r="O188" s="1"/>
      <c r="P188" s="1"/>
      <c r="Q188" s="1"/>
      <c r="R188" s="1"/>
      <c r="S188" s="1"/>
      <c r="T188" s="1"/>
      <c r="U188" s="1"/>
    </row>
    <row r="189" spans="1:21">
      <c r="A189" s="200"/>
      <c r="B189" s="245"/>
      <c r="C189" s="314"/>
      <c r="D189" s="198"/>
      <c r="E189" s="198"/>
      <c r="F189" s="198"/>
      <c r="G189" s="200"/>
      <c r="H189" s="198"/>
      <c r="I189" s="198"/>
      <c r="J189" s="198"/>
      <c r="K189" s="198"/>
      <c r="L189" s="200"/>
      <c r="M189" s="1"/>
      <c r="N189" s="1"/>
      <c r="O189" s="1"/>
      <c r="P189" s="1"/>
      <c r="Q189" s="1"/>
      <c r="R189" s="1"/>
      <c r="S189" s="1"/>
      <c r="T189" s="1"/>
      <c r="U189" s="1"/>
    </row>
    <row r="190" spans="1:21">
      <c r="A190" s="200"/>
      <c r="B190" s="245"/>
      <c r="C190" s="314"/>
      <c r="D190" s="198"/>
      <c r="E190" s="198"/>
      <c r="F190" s="198"/>
      <c r="G190" s="200"/>
      <c r="H190" s="198"/>
      <c r="I190" s="198"/>
      <c r="J190" s="198"/>
      <c r="K190" s="198"/>
      <c r="L190" s="200"/>
      <c r="M190" s="1"/>
      <c r="N190" s="1"/>
      <c r="O190" s="1"/>
      <c r="P190" s="1"/>
      <c r="Q190" s="1"/>
      <c r="R190" s="1"/>
      <c r="S190" s="1"/>
      <c r="T190" s="1"/>
      <c r="U190" s="1"/>
    </row>
    <row r="191" spans="1:21">
      <c r="A191" s="200"/>
      <c r="B191" s="245"/>
      <c r="C191" s="314"/>
      <c r="D191" s="198"/>
      <c r="E191" s="198"/>
      <c r="F191" s="198"/>
      <c r="G191" s="200"/>
      <c r="H191" s="198"/>
      <c r="I191" s="198"/>
      <c r="J191" s="198"/>
      <c r="K191" s="198"/>
      <c r="L191" s="200"/>
      <c r="M191" s="1"/>
      <c r="N191" s="1"/>
      <c r="O191" s="1"/>
      <c r="P191" s="1"/>
      <c r="Q191" s="1"/>
      <c r="R191" s="1"/>
      <c r="S191" s="1"/>
      <c r="T191" s="1"/>
      <c r="U191" s="1"/>
    </row>
    <row r="192" spans="1:21">
      <c r="A192" s="200"/>
      <c r="B192" s="245"/>
      <c r="C192" s="314"/>
      <c r="D192" s="198"/>
      <c r="E192" s="198"/>
      <c r="F192" s="198"/>
      <c r="G192" s="200"/>
      <c r="H192" s="198"/>
      <c r="I192" s="198"/>
      <c r="J192" s="198"/>
      <c r="K192" s="198"/>
      <c r="L192" s="200"/>
      <c r="M192" s="1"/>
      <c r="N192" s="1"/>
      <c r="O192" s="1"/>
      <c r="P192" s="1"/>
      <c r="Q192" s="1"/>
      <c r="R192" s="1"/>
      <c r="S192" s="1"/>
      <c r="T192" s="1"/>
      <c r="U192" s="1"/>
    </row>
    <row r="193" spans="1:21">
      <c r="A193" s="200"/>
      <c r="B193" s="245"/>
      <c r="C193" s="314"/>
      <c r="D193" s="198"/>
      <c r="E193" s="198"/>
      <c r="F193" s="198"/>
      <c r="G193" s="200"/>
      <c r="H193" s="198"/>
      <c r="I193" s="198"/>
      <c r="J193" s="198"/>
      <c r="K193" s="198"/>
      <c r="L193" s="200"/>
      <c r="M193" s="1"/>
      <c r="N193" s="1"/>
      <c r="O193" s="1"/>
      <c r="P193" s="1"/>
      <c r="Q193" s="1"/>
      <c r="R193" s="1"/>
      <c r="S193" s="1"/>
      <c r="T193" s="1"/>
      <c r="U193" s="1"/>
    </row>
    <row r="194" spans="1:21">
      <c r="A194" s="200"/>
      <c r="B194" s="245"/>
      <c r="C194" s="314"/>
      <c r="D194" s="198"/>
      <c r="E194" s="198"/>
      <c r="F194" s="198"/>
      <c r="G194" s="200"/>
      <c r="H194" s="198"/>
      <c r="I194" s="198"/>
      <c r="J194" s="198"/>
      <c r="K194" s="198"/>
      <c r="L194" s="200"/>
      <c r="M194" s="1"/>
      <c r="N194" s="1"/>
      <c r="O194" s="1"/>
      <c r="P194" s="1"/>
      <c r="Q194" s="1"/>
      <c r="R194" s="1"/>
      <c r="S194" s="1"/>
      <c r="T194" s="1"/>
      <c r="U194" s="1"/>
    </row>
    <row r="195" spans="1:21">
      <c r="E195" s="198"/>
      <c r="H195" s="198"/>
      <c r="I195" s="198"/>
      <c r="J195" s="198"/>
      <c r="K195" s="198"/>
      <c r="L195" s="200"/>
      <c r="M195" s="1"/>
      <c r="N195" s="1"/>
      <c r="O195" s="1"/>
      <c r="P195" s="1"/>
      <c r="Q195" s="1"/>
      <c r="R195" s="1"/>
      <c r="S195" s="1"/>
      <c r="T195" s="1"/>
      <c r="U195" s="1"/>
    </row>
    <row r="196" spans="1:21">
      <c r="E196" s="198"/>
      <c r="H196" s="198"/>
      <c r="I196" s="198"/>
      <c r="J196" s="198"/>
      <c r="K196" s="198"/>
      <c r="L196" s="200"/>
      <c r="M196" s="1"/>
      <c r="N196" s="1"/>
      <c r="O196" s="1"/>
      <c r="P196" s="1"/>
      <c r="Q196" s="1"/>
      <c r="R196" s="1"/>
      <c r="S196" s="1"/>
      <c r="T196" s="1"/>
      <c r="U196" s="1"/>
    </row>
    <row r="197" spans="1:21">
      <c r="E197" s="198"/>
      <c r="H197" s="198"/>
      <c r="I197" s="198"/>
      <c r="J197" s="198"/>
      <c r="K197" s="198"/>
      <c r="L197" s="200"/>
      <c r="M197" s="1"/>
      <c r="N197" s="1"/>
      <c r="O197" s="1"/>
      <c r="P197" s="1"/>
      <c r="Q197" s="1"/>
      <c r="R197" s="1"/>
      <c r="S197" s="1"/>
      <c r="T197" s="1"/>
      <c r="U197" s="1"/>
    </row>
    <row r="198" spans="1:21">
      <c r="E198" s="198"/>
      <c r="H198" s="198"/>
      <c r="I198" s="198"/>
      <c r="J198" s="198"/>
      <c r="K198" s="198"/>
      <c r="L198" s="200"/>
      <c r="M198" s="1"/>
      <c r="N198" s="1"/>
      <c r="O198" s="1"/>
      <c r="P198" s="1"/>
      <c r="Q198" s="1"/>
      <c r="R198" s="1"/>
      <c r="S198" s="1"/>
      <c r="T198" s="1"/>
      <c r="U198" s="1"/>
    </row>
    <row r="199" spans="1:21">
      <c r="I199" s="198"/>
      <c r="J199" s="198"/>
      <c r="K199" s="198"/>
      <c r="L199" s="200"/>
      <c r="M199" s="1"/>
      <c r="N199" s="1"/>
      <c r="O199" s="1"/>
      <c r="P199" s="1"/>
      <c r="Q199" s="1"/>
      <c r="R199" s="1"/>
      <c r="S199" s="1"/>
      <c r="T199" s="1"/>
      <c r="U199" s="1"/>
    </row>
    <row r="200" spans="1:21">
      <c r="I200" s="198"/>
      <c r="J200" s="198"/>
      <c r="K200" s="198"/>
      <c r="L200" s="200"/>
      <c r="M200" s="1"/>
      <c r="N200" s="1"/>
      <c r="O200" s="1"/>
      <c r="P200" s="1"/>
      <c r="Q200" s="1"/>
      <c r="R200" s="1"/>
      <c r="S200" s="1"/>
      <c r="T200" s="1"/>
      <c r="U200" s="1"/>
    </row>
    <row r="201" spans="1:21">
      <c r="I201" s="198"/>
      <c r="J201" s="198"/>
      <c r="K201" s="198"/>
      <c r="L201" s="200"/>
      <c r="M201" s="1"/>
      <c r="N201" s="1"/>
      <c r="O201" s="1"/>
      <c r="P201" s="1"/>
      <c r="Q201" s="1"/>
      <c r="R201" s="1"/>
      <c r="S201" s="1"/>
      <c r="T201" s="1"/>
      <c r="U201" s="1"/>
    </row>
    <row r="202" spans="1:21">
      <c r="I202" s="198"/>
      <c r="J202" s="198"/>
      <c r="K202" s="198"/>
      <c r="L202" s="200"/>
      <c r="M202" s="1"/>
      <c r="N202" s="1"/>
      <c r="O202" s="1"/>
      <c r="P202" s="1"/>
      <c r="Q202" s="1"/>
      <c r="R202" s="1"/>
      <c r="S202" s="1"/>
      <c r="T202" s="1"/>
      <c r="U202" s="1"/>
    </row>
    <row r="203" spans="1:21">
      <c r="I203" s="198"/>
      <c r="J203" s="198"/>
      <c r="K203" s="198"/>
      <c r="L203" s="200"/>
      <c r="M203" s="1"/>
      <c r="N203" s="1"/>
      <c r="O203" s="1"/>
      <c r="P203" s="1"/>
      <c r="Q203" s="1"/>
      <c r="R203" s="1"/>
      <c r="S203" s="1"/>
      <c r="T203" s="1"/>
      <c r="U203" s="1"/>
    </row>
    <row r="204" spans="1:21">
      <c r="I204" s="198"/>
      <c r="J204" s="198"/>
      <c r="K204" s="198"/>
      <c r="L204" s="200"/>
      <c r="M204" s="1"/>
      <c r="N204" s="1"/>
      <c r="O204" s="1"/>
      <c r="P204" s="1"/>
      <c r="Q204" s="1"/>
      <c r="R204" s="1"/>
      <c r="S204" s="1"/>
      <c r="T204" s="1"/>
      <c r="U204" s="1"/>
    </row>
    <row r="205" spans="1:21">
      <c r="I205" s="198"/>
      <c r="J205" s="198"/>
      <c r="K205" s="198"/>
      <c r="L205" s="200"/>
      <c r="M205" s="1"/>
      <c r="N205" s="1"/>
      <c r="O205" s="1"/>
      <c r="P205" s="1"/>
      <c r="Q205" s="1"/>
      <c r="R205" s="1"/>
      <c r="S205" s="1"/>
      <c r="T205" s="1"/>
      <c r="U205" s="1"/>
    </row>
    <row r="206" spans="1:21">
      <c r="I206" s="198"/>
      <c r="J206" s="198"/>
      <c r="K206" s="198"/>
      <c r="L206" s="200"/>
      <c r="M206" s="1"/>
      <c r="N206" s="1"/>
      <c r="O206" s="1"/>
      <c r="P206" s="1"/>
      <c r="Q206" s="1"/>
      <c r="R206" s="1"/>
      <c r="S206" s="1"/>
      <c r="T206" s="1"/>
      <c r="U206" s="1"/>
    </row>
    <row r="207" spans="1:21">
      <c r="I207" s="198"/>
      <c r="J207" s="198"/>
      <c r="K207" s="198"/>
      <c r="L207" s="200"/>
      <c r="M207" s="1"/>
      <c r="N207" s="1"/>
      <c r="O207" s="1"/>
      <c r="P207" s="1"/>
      <c r="Q207" s="1"/>
      <c r="R207" s="1"/>
      <c r="S207" s="1"/>
      <c r="T207" s="1"/>
      <c r="U207" s="1"/>
    </row>
    <row r="208" spans="1:21">
      <c r="I208" s="198"/>
      <c r="J208" s="198"/>
      <c r="K208" s="198"/>
      <c r="L208" s="200"/>
      <c r="M208" s="1"/>
      <c r="N208" s="1"/>
      <c r="O208" s="1"/>
      <c r="P208" s="1"/>
      <c r="Q208" s="1"/>
      <c r="R208" s="1"/>
      <c r="S208" s="1"/>
      <c r="T208" s="1"/>
      <c r="U208" s="1"/>
    </row>
    <row r="209" spans="9:21">
      <c r="I209" s="198"/>
      <c r="J209" s="198"/>
      <c r="K209" s="198"/>
      <c r="L209" s="200"/>
      <c r="M209" s="1"/>
      <c r="N209" s="1"/>
      <c r="O209" s="1"/>
      <c r="P209" s="1"/>
      <c r="Q209" s="1"/>
      <c r="R209" s="1"/>
      <c r="S209" s="1"/>
      <c r="T209" s="1"/>
      <c r="U209" s="1"/>
    </row>
    <row r="210" spans="9:21">
      <c r="I210" s="198"/>
      <c r="J210" s="198"/>
      <c r="K210" s="198"/>
      <c r="L210" s="200"/>
      <c r="M210" s="1"/>
      <c r="N210" s="1"/>
      <c r="O210" s="1"/>
      <c r="P210" s="1"/>
      <c r="Q210" s="1"/>
      <c r="R210" s="1"/>
      <c r="S210" s="1"/>
      <c r="T210" s="1"/>
      <c r="U210" s="1"/>
    </row>
    <row r="211" spans="9:21">
      <c r="I211" s="198"/>
      <c r="J211" s="198"/>
      <c r="K211" s="198"/>
      <c r="L211" s="200"/>
      <c r="M211" s="1"/>
      <c r="N211" s="1"/>
      <c r="O211" s="1"/>
      <c r="P211" s="1"/>
      <c r="Q211" s="1"/>
      <c r="R211" s="1"/>
      <c r="S211" s="1"/>
      <c r="T211" s="1"/>
      <c r="U211" s="1"/>
    </row>
    <row r="212" spans="9:21">
      <c r="I212" s="198"/>
      <c r="J212" s="198"/>
      <c r="K212" s="198"/>
      <c r="L212" s="200"/>
      <c r="M212" s="1"/>
      <c r="N212" s="1"/>
      <c r="O212" s="1"/>
      <c r="P212" s="1"/>
      <c r="Q212" s="1"/>
      <c r="R212" s="1"/>
      <c r="S212" s="1"/>
      <c r="T212" s="1"/>
      <c r="U212" s="1"/>
    </row>
    <row r="213" spans="9:21">
      <c r="I213" s="198"/>
      <c r="J213" s="198"/>
      <c r="K213" s="198"/>
      <c r="L213" s="200"/>
      <c r="M213" s="1"/>
      <c r="N213" s="1"/>
      <c r="O213" s="1"/>
      <c r="P213" s="1"/>
      <c r="Q213" s="1"/>
      <c r="R213" s="1"/>
      <c r="S213" s="1"/>
      <c r="T213" s="1"/>
      <c r="U213" s="1"/>
    </row>
    <row r="214" spans="9:21">
      <c r="I214" s="198"/>
      <c r="J214" s="198"/>
      <c r="K214" s="198"/>
      <c r="L214" s="200"/>
      <c r="M214" s="1"/>
      <c r="N214" s="1"/>
      <c r="O214" s="1"/>
      <c r="P214" s="1"/>
      <c r="Q214" s="1"/>
      <c r="R214" s="1"/>
      <c r="S214" s="1"/>
      <c r="T214" s="1"/>
      <c r="U214" s="1"/>
    </row>
    <row r="215" spans="9:21">
      <c r="I215" s="198"/>
      <c r="J215" s="198"/>
      <c r="K215" s="198"/>
      <c r="L215" s="200"/>
      <c r="M215" s="1"/>
      <c r="N215" s="1"/>
      <c r="O215" s="1"/>
      <c r="P215" s="1"/>
      <c r="Q215" s="1"/>
      <c r="R215" s="1"/>
      <c r="S215" s="1"/>
      <c r="T215" s="1"/>
      <c r="U215" s="1"/>
    </row>
    <row r="216" spans="9:21">
      <c r="I216" s="198"/>
      <c r="J216" s="198"/>
      <c r="K216" s="198"/>
      <c r="L216" s="200"/>
      <c r="M216" s="1"/>
      <c r="N216" s="1"/>
      <c r="O216" s="1"/>
      <c r="P216" s="1"/>
      <c r="Q216" s="1"/>
      <c r="R216" s="1"/>
      <c r="S216" s="1"/>
      <c r="T216" s="1"/>
      <c r="U216" s="1"/>
    </row>
    <row r="217" spans="9:21">
      <c r="I217" s="198"/>
      <c r="J217" s="198"/>
      <c r="K217" s="198"/>
      <c r="L217" s="200"/>
      <c r="M217" s="1"/>
      <c r="N217" s="1"/>
      <c r="O217" s="1"/>
      <c r="P217" s="1"/>
      <c r="Q217" s="1"/>
      <c r="R217" s="1"/>
      <c r="S217" s="1"/>
      <c r="T217" s="1"/>
      <c r="U217" s="1"/>
    </row>
    <row r="218" spans="9:21">
      <c r="I218" s="198"/>
      <c r="J218" s="198"/>
      <c r="K218" s="198"/>
      <c r="L218" s="200"/>
      <c r="M218" s="1"/>
      <c r="N218" s="1"/>
      <c r="O218" s="1"/>
      <c r="P218" s="1"/>
      <c r="Q218" s="1"/>
      <c r="R218" s="1"/>
      <c r="S218" s="1"/>
      <c r="T218" s="1"/>
      <c r="U218" s="1"/>
    </row>
    <row r="219" spans="9:21">
      <c r="I219" s="198"/>
      <c r="J219" s="198"/>
      <c r="K219" s="198"/>
      <c r="L219" s="200"/>
      <c r="M219" s="1"/>
      <c r="N219" s="1"/>
      <c r="O219" s="1"/>
      <c r="P219" s="1"/>
      <c r="Q219" s="1"/>
      <c r="R219" s="1"/>
      <c r="S219" s="1"/>
      <c r="T219" s="1"/>
      <c r="U219" s="1"/>
    </row>
    <row r="220" spans="9:21">
      <c r="I220" s="198"/>
      <c r="J220" s="198"/>
      <c r="K220" s="198"/>
      <c r="L220" s="200"/>
      <c r="M220" s="1"/>
      <c r="N220" s="1"/>
      <c r="O220" s="1"/>
      <c r="P220" s="1"/>
      <c r="Q220" s="1"/>
      <c r="R220" s="1"/>
      <c r="S220" s="1"/>
      <c r="T220" s="1"/>
      <c r="U220" s="1"/>
    </row>
    <row r="221" spans="9:21">
      <c r="I221" s="198"/>
      <c r="J221" s="198"/>
      <c r="K221" s="198"/>
      <c r="L221" s="200"/>
      <c r="M221" s="1"/>
      <c r="N221" s="1"/>
      <c r="O221" s="1"/>
      <c r="P221" s="1"/>
      <c r="Q221" s="1"/>
      <c r="R221" s="1"/>
      <c r="S221" s="1"/>
      <c r="T221" s="1"/>
      <c r="U221" s="1"/>
    </row>
    <row r="222" spans="9:21">
      <c r="I222" s="198"/>
      <c r="J222" s="198"/>
      <c r="K222" s="198"/>
      <c r="L222" s="200"/>
      <c r="M222" s="1"/>
      <c r="N222" s="1"/>
      <c r="O222" s="1"/>
      <c r="P222" s="1"/>
      <c r="Q222" s="1"/>
      <c r="R222" s="1"/>
      <c r="S222" s="1"/>
      <c r="T222" s="1"/>
      <c r="U222" s="1"/>
    </row>
    <row r="223" spans="9:21">
      <c r="I223" s="198"/>
      <c r="J223" s="198"/>
      <c r="K223" s="198"/>
      <c r="L223" s="200"/>
      <c r="M223" s="1"/>
      <c r="N223" s="1"/>
      <c r="O223" s="1"/>
      <c r="P223" s="1"/>
      <c r="Q223" s="1"/>
      <c r="R223" s="1"/>
      <c r="S223" s="1"/>
      <c r="T223" s="1"/>
      <c r="U223" s="1"/>
    </row>
    <row r="224" spans="9:21">
      <c r="I224" s="198"/>
      <c r="J224" s="198"/>
      <c r="K224" s="198"/>
      <c r="L224" s="200"/>
      <c r="M224" s="1"/>
      <c r="N224" s="1"/>
      <c r="O224" s="1"/>
      <c r="P224" s="1"/>
      <c r="Q224" s="1"/>
      <c r="R224" s="1"/>
      <c r="S224" s="1"/>
      <c r="T224" s="1"/>
      <c r="U224" s="1"/>
    </row>
    <row r="225" spans="9:21">
      <c r="I225" s="198"/>
      <c r="J225" s="198"/>
      <c r="K225" s="198"/>
      <c r="L225" s="200"/>
      <c r="M225" s="1"/>
      <c r="N225" s="1"/>
      <c r="O225" s="1"/>
      <c r="P225" s="1"/>
      <c r="Q225" s="1"/>
      <c r="R225" s="1"/>
      <c r="S225" s="1"/>
      <c r="T225" s="1"/>
      <c r="U225" s="1"/>
    </row>
    <row r="226" spans="9:21">
      <c r="I226" s="198"/>
      <c r="J226" s="198"/>
      <c r="K226" s="198"/>
      <c r="L226" s="200"/>
      <c r="M226" s="1"/>
      <c r="N226" s="1"/>
      <c r="O226" s="1"/>
      <c r="P226" s="1"/>
      <c r="Q226" s="1"/>
      <c r="R226" s="1"/>
      <c r="S226" s="1"/>
      <c r="T226" s="1"/>
      <c r="U226" s="1"/>
    </row>
    <row r="227" spans="9:21">
      <c r="I227" s="198"/>
      <c r="J227" s="198"/>
      <c r="K227" s="198"/>
      <c r="L227" s="200"/>
      <c r="M227" s="1"/>
      <c r="N227" s="1"/>
      <c r="O227" s="1"/>
      <c r="P227" s="1"/>
      <c r="Q227" s="1"/>
      <c r="R227" s="1"/>
      <c r="S227" s="1"/>
      <c r="T227" s="1"/>
      <c r="U227" s="1"/>
    </row>
    <row r="228" spans="9:21">
      <c r="I228" s="198"/>
      <c r="J228" s="198"/>
      <c r="K228" s="198"/>
      <c r="L228" s="200"/>
      <c r="M228" s="1"/>
      <c r="N228" s="1"/>
      <c r="O228" s="1"/>
      <c r="P228" s="1"/>
      <c r="Q228" s="1"/>
      <c r="R228" s="1"/>
      <c r="S228" s="1"/>
      <c r="T228" s="1"/>
      <c r="U228" s="1"/>
    </row>
    <row r="229" spans="9:21">
      <c r="I229" s="198"/>
      <c r="J229" s="198"/>
      <c r="K229" s="198"/>
      <c r="L229" s="200"/>
      <c r="M229" s="1"/>
      <c r="N229" s="1"/>
      <c r="O229" s="1"/>
      <c r="P229" s="1"/>
      <c r="Q229" s="1"/>
      <c r="R229" s="1"/>
      <c r="S229" s="1"/>
      <c r="T229" s="1"/>
      <c r="U229" s="1"/>
    </row>
    <row r="230" spans="9:21">
      <c r="I230" s="198"/>
      <c r="J230" s="198"/>
      <c r="K230" s="198"/>
      <c r="L230" s="200"/>
      <c r="M230" s="1"/>
      <c r="N230" s="1"/>
      <c r="O230" s="1"/>
      <c r="P230" s="1"/>
      <c r="Q230" s="1"/>
      <c r="R230" s="1"/>
      <c r="S230" s="1"/>
      <c r="T230" s="1"/>
      <c r="U230" s="1"/>
    </row>
    <row r="231" spans="9:21">
      <c r="I231" s="198"/>
      <c r="J231" s="198"/>
      <c r="K231" s="198"/>
      <c r="L231" s="200"/>
      <c r="M231" s="1"/>
      <c r="N231" s="1"/>
      <c r="O231" s="1"/>
      <c r="P231" s="1"/>
      <c r="Q231" s="1"/>
      <c r="R231" s="1"/>
      <c r="S231" s="1"/>
      <c r="T231" s="1"/>
      <c r="U231" s="1"/>
    </row>
    <row r="232" spans="9:21">
      <c r="I232" s="198"/>
      <c r="J232" s="198"/>
      <c r="K232" s="198"/>
      <c r="L232" s="200"/>
      <c r="M232" s="1"/>
      <c r="N232" s="1"/>
      <c r="O232" s="1"/>
      <c r="P232" s="1"/>
      <c r="Q232" s="1"/>
      <c r="R232" s="1"/>
      <c r="S232" s="1"/>
      <c r="T232" s="1"/>
      <c r="U232" s="1"/>
    </row>
    <row r="233" spans="9:21">
      <c r="I233" s="198"/>
      <c r="J233" s="198"/>
      <c r="K233" s="198"/>
      <c r="L233" s="200"/>
      <c r="M233" s="1"/>
      <c r="N233" s="1"/>
      <c r="O233" s="1"/>
      <c r="P233" s="1"/>
      <c r="Q233" s="1"/>
      <c r="R233" s="1"/>
      <c r="S233" s="1"/>
      <c r="T233" s="1"/>
      <c r="U233" s="1"/>
    </row>
    <row r="234" spans="9:21">
      <c r="I234" s="198"/>
      <c r="J234" s="198"/>
      <c r="K234" s="198"/>
      <c r="L234" s="200"/>
      <c r="M234" s="1"/>
      <c r="N234" s="1"/>
      <c r="O234" s="1"/>
      <c r="P234" s="1"/>
      <c r="Q234" s="1"/>
      <c r="R234" s="1"/>
      <c r="S234" s="1"/>
      <c r="T234" s="1"/>
      <c r="U234" s="1"/>
    </row>
    <row r="235" spans="9:21">
      <c r="I235" s="198"/>
      <c r="J235" s="198"/>
      <c r="K235" s="198"/>
      <c r="L235" s="200"/>
      <c r="M235" s="1"/>
      <c r="N235" s="1"/>
      <c r="O235" s="1"/>
      <c r="P235" s="1"/>
      <c r="Q235" s="1"/>
      <c r="R235" s="1"/>
      <c r="S235" s="1"/>
      <c r="T235" s="1"/>
      <c r="U235" s="1"/>
    </row>
    <row r="236" spans="9:21">
      <c r="I236" s="198"/>
      <c r="J236" s="198"/>
      <c r="K236" s="198"/>
      <c r="L236" s="200"/>
      <c r="M236" s="1"/>
      <c r="N236" s="1"/>
      <c r="O236" s="1"/>
      <c r="P236" s="1"/>
      <c r="Q236" s="1"/>
      <c r="R236" s="1"/>
      <c r="S236" s="1"/>
      <c r="T236" s="1"/>
      <c r="U236" s="1"/>
    </row>
    <row r="237" spans="9:21">
      <c r="I237" s="198"/>
      <c r="J237" s="198"/>
      <c r="K237" s="198"/>
      <c r="L237" s="200"/>
      <c r="M237" s="1"/>
      <c r="N237" s="1"/>
      <c r="O237" s="1"/>
      <c r="P237" s="1"/>
      <c r="Q237" s="1"/>
      <c r="R237" s="1"/>
      <c r="S237" s="1"/>
      <c r="T237" s="1"/>
      <c r="U237" s="1"/>
    </row>
    <row r="238" spans="9:21">
      <c r="I238" s="198"/>
      <c r="J238" s="198"/>
      <c r="K238" s="198"/>
      <c r="L238" s="200"/>
      <c r="M238" s="1"/>
      <c r="N238" s="1"/>
      <c r="O238" s="1"/>
      <c r="P238" s="1"/>
      <c r="Q238" s="1"/>
      <c r="R238" s="1"/>
      <c r="S238" s="1"/>
      <c r="T238" s="1"/>
      <c r="U238" s="1"/>
    </row>
    <row r="239" spans="9:21">
      <c r="I239" s="198"/>
      <c r="J239" s="198"/>
      <c r="K239" s="198"/>
      <c r="L239" s="200"/>
      <c r="M239" s="1"/>
      <c r="N239" s="1"/>
      <c r="O239" s="1"/>
      <c r="P239" s="1"/>
      <c r="Q239" s="1"/>
      <c r="R239" s="1"/>
      <c r="S239" s="1"/>
      <c r="T239" s="1"/>
      <c r="U239" s="1"/>
    </row>
    <row r="240" spans="9:21">
      <c r="I240" s="198"/>
      <c r="J240" s="198"/>
      <c r="K240" s="198"/>
      <c r="L240" s="200"/>
      <c r="M240" s="1"/>
      <c r="N240" s="1"/>
      <c r="O240" s="1"/>
      <c r="P240" s="1"/>
      <c r="Q240" s="1"/>
      <c r="R240" s="1"/>
      <c r="S240" s="1"/>
      <c r="T240" s="1"/>
      <c r="U240" s="1"/>
    </row>
    <row r="241" spans="9:21">
      <c r="I241" s="198"/>
      <c r="J241" s="198"/>
      <c r="K241" s="198"/>
      <c r="L241" s="200"/>
      <c r="M241" s="1"/>
      <c r="N241" s="1"/>
      <c r="O241" s="1"/>
      <c r="P241" s="1"/>
      <c r="Q241" s="1"/>
      <c r="R241" s="1"/>
      <c r="S241" s="1"/>
      <c r="T241" s="1"/>
      <c r="U241" s="1"/>
    </row>
    <row r="242" spans="9:21">
      <c r="I242" s="198"/>
      <c r="J242" s="198"/>
      <c r="K242" s="198"/>
      <c r="L242" s="200"/>
      <c r="M242" s="1"/>
      <c r="N242" s="1"/>
      <c r="O242" s="1"/>
      <c r="P242" s="1"/>
      <c r="Q242" s="1"/>
      <c r="R242" s="1"/>
      <c r="S242" s="1"/>
      <c r="T242" s="1"/>
      <c r="U242" s="1"/>
    </row>
    <row r="243" spans="9:21">
      <c r="I243" s="198"/>
      <c r="J243" s="198"/>
      <c r="K243" s="198"/>
      <c r="L243" s="200"/>
      <c r="M243" s="1"/>
      <c r="N243" s="1"/>
      <c r="O243" s="1"/>
      <c r="P243" s="1"/>
      <c r="Q243" s="1"/>
      <c r="R243" s="1"/>
      <c r="S243" s="1"/>
      <c r="T243" s="1"/>
      <c r="U243" s="1"/>
    </row>
    <row r="244" spans="9:21">
      <c r="I244" s="198"/>
      <c r="J244" s="198"/>
      <c r="K244" s="198"/>
      <c r="L244" s="200"/>
      <c r="M244" s="1"/>
      <c r="N244" s="1"/>
      <c r="O244" s="1"/>
      <c r="P244" s="1"/>
      <c r="Q244" s="1"/>
      <c r="R244" s="1"/>
      <c r="S244" s="1"/>
      <c r="T244" s="1"/>
      <c r="U244" s="1"/>
    </row>
    <row r="245" spans="9:21">
      <c r="I245" s="198"/>
      <c r="J245" s="198"/>
      <c r="K245" s="198"/>
      <c r="L245" s="200"/>
      <c r="M245" s="1"/>
      <c r="N245" s="1"/>
      <c r="O245" s="1"/>
      <c r="P245" s="1"/>
      <c r="Q245" s="1"/>
      <c r="R245" s="1"/>
      <c r="S245" s="1"/>
      <c r="T245" s="1"/>
      <c r="U245" s="1"/>
    </row>
    <row r="246" spans="9:21">
      <c r="I246" s="198"/>
      <c r="J246" s="198"/>
      <c r="K246" s="198"/>
      <c r="L246" s="200"/>
      <c r="M246" s="1"/>
      <c r="N246" s="1"/>
      <c r="O246" s="1"/>
      <c r="P246" s="1"/>
      <c r="Q246" s="1"/>
      <c r="R246" s="1"/>
      <c r="S246" s="1"/>
      <c r="T246" s="1"/>
      <c r="U246" s="1"/>
    </row>
    <row r="247" spans="9:21">
      <c r="I247" s="198"/>
      <c r="J247" s="198"/>
      <c r="K247" s="198"/>
      <c r="L247" s="200"/>
      <c r="M247" s="1"/>
      <c r="N247" s="1"/>
      <c r="O247" s="1"/>
      <c r="P247" s="1"/>
      <c r="Q247" s="1"/>
      <c r="R247" s="1"/>
      <c r="S247" s="1"/>
      <c r="T247" s="1"/>
      <c r="U247" s="1"/>
    </row>
    <row r="248" spans="9:21">
      <c r="I248" s="198"/>
      <c r="J248" s="198"/>
      <c r="K248" s="198"/>
      <c r="L248" s="200"/>
      <c r="M248" s="1"/>
      <c r="N248" s="1"/>
      <c r="O248" s="1"/>
      <c r="P248" s="1"/>
      <c r="Q248" s="1"/>
      <c r="R248" s="1"/>
      <c r="S248" s="1"/>
      <c r="T248" s="1"/>
      <c r="U248" s="1"/>
    </row>
    <row r="249" spans="9:21">
      <c r="I249" s="198"/>
      <c r="J249" s="198"/>
      <c r="K249" s="198"/>
      <c r="L249" s="200"/>
      <c r="M249" s="1"/>
      <c r="N249" s="1"/>
      <c r="O249" s="1"/>
      <c r="P249" s="1"/>
      <c r="Q249" s="1"/>
      <c r="R249" s="1"/>
      <c r="S249" s="1"/>
      <c r="T249" s="1"/>
      <c r="U249" s="1"/>
    </row>
    <row r="250" spans="9:21">
      <c r="I250" s="198"/>
      <c r="J250" s="198"/>
      <c r="K250" s="198"/>
      <c r="L250" s="200"/>
      <c r="M250" s="1"/>
      <c r="N250" s="1"/>
      <c r="O250" s="1"/>
      <c r="P250" s="1"/>
      <c r="Q250" s="1"/>
      <c r="R250" s="1"/>
      <c r="S250" s="1"/>
      <c r="T250" s="1"/>
      <c r="U250" s="1"/>
    </row>
    <row r="251" spans="9:21">
      <c r="I251" s="198"/>
      <c r="J251" s="198"/>
      <c r="K251" s="198"/>
      <c r="L251" s="200"/>
      <c r="M251" s="1"/>
      <c r="N251" s="1"/>
      <c r="O251" s="1"/>
      <c r="P251" s="1"/>
      <c r="Q251" s="1"/>
      <c r="R251" s="1"/>
      <c r="S251" s="1"/>
      <c r="T251" s="1"/>
      <c r="U251" s="1"/>
    </row>
    <row r="252" spans="9:21">
      <c r="I252" s="198"/>
      <c r="J252" s="198"/>
      <c r="K252" s="198"/>
      <c r="L252" s="200"/>
      <c r="M252" s="1"/>
      <c r="N252" s="1"/>
      <c r="O252" s="1"/>
      <c r="P252" s="1"/>
      <c r="Q252" s="1"/>
      <c r="R252" s="1"/>
      <c r="S252" s="1"/>
      <c r="T252" s="1"/>
      <c r="U252" s="1"/>
    </row>
    <row r="253" spans="9:21">
      <c r="I253" s="198"/>
      <c r="J253" s="198"/>
      <c r="K253" s="198"/>
      <c r="L253" s="200"/>
      <c r="M253" s="1"/>
      <c r="N253" s="1"/>
      <c r="O253" s="1"/>
      <c r="P253" s="1"/>
      <c r="Q253" s="1"/>
      <c r="R253" s="1"/>
      <c r="S253" s="1"/>
      <c r="T253" s="1"/>
      <c r="U253" s="1"/>
    </row>
    <row r="254" spans="9:21">
      <c r="I254" s="198"/>
      <c r="J254" s="198"/>
      <c r="K254" s="198"/>
      <c r="L254" s="200"/>
      <c r="M254" s="1"/>
      <c r="N254" s="1"/>
      <c r="O254" s="1"/>
      <c r="P254" s="1"/>
      <c r="Q254" s="1"/>
      <c r="R254" s="1"/>
      <c r="S254" s="1"/>
      <c r="T254" s="1"/>
      <c r="U254" s="1"/>
    </row>
  </sheetData>
  <sheetProtection algorithmName="SHA-512" hashValue="dciJYtnSMBO/FtyP84AxFLu6Qfqj5hWrzQ4fnAycKgFINFZMp8g22glTLqkigtKy5pOmoL5m1oA61fvBXla1WA==" saltValue="7rm0QsiJhfwLUe+zv8lOcw==" spinCount="100000" sheet="1" objects="1" scenarios="1" formatCells="0" formatColumns="0" formatRows="0" autoFilter="0"/>
  <pageMargins left="0.31496062992125984" right="0.31496062992125984" top="0.59055118110236227" bottom="0.39370078740157483" header="0.31496062992125984" footer="0.31496062992125984"/>
  <pageSetup paperSize="9" scale="71" fitToHeight="0" orientation="landscape" r:id="rId1"/>
  <headerFooter>
    <oddFooter>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7"/>
  <sheetViews>
    <sheetView zoomScaleNormal="100" workbookViewId="0">
      <selection activeCell="B8" sqref="B8"/>
    </sheetView>
  </sheetViews>
  <sheetFormatPr defaultColWidth="9.1640625" defaultRowHeight="15"/>
  <cols>
    <col min="1" max="1" width="35.1640625" style="196" customWidth="1"/>
    <col min="2" max="2" width="14" style="196" customWidth="1"/>
    <col min="3" max="3" width="14.83203125" style="195" customWidth="1"/>
    <col min="4" max="4" width="9.1640625" style="195" customWidth="1"/>
    <col min="5" max="16384" width="9.1640625" style="195"/>
  </cols>
  <sheetData>
    <row r="1" spans="1:12" ht="18">
      <c r="A1" s="197" t="s">
        <v>1218</v>
      </c>
      <c r="B1" s="200"/>
      <c r="C1" s="1"/>
      <c r="D1" s="1"/>
      <c r="E1" s="1"/>
      <c r="F1" s="1"/>
      <c r="G1" s="1"/>
      <c r="H1" s="1"/>
      <c r="I1" s="1"/>
      <c r="J1" s="1"/>
      <c r="K1" s="1"/>
    </row>
    <row r="2" spans="1:12" ht="10.9" customHeight="1">
      <c r="A2" s="226"/>
      <c r="B2" s="1"/>
      <c r="C2" s="1"/>
      <c r="D2" s="1"/>
      <c r="E2" s="1"/>
      <c r="F2" s="1"/>
      <c r="G2" s="1"/>
      <c r="H2" s="1"/>
      <c r="I2" s="1"/>
      <c r="J2" s="1"/>
      <c r="K2" s="1"/>
    </row>
    <row r="3" spans="1:12">
      <c r="A3" s="226" t="s">
        <v>1226</v>
      </c>
      <c r="B3" s="1"/>
      <c r="C3" s="224"/>
      <c r="D3" s="1"/>
      <c r="E3" s="1"/>
      <c r="F3" s="1"/>
      <c r="G3" s="1"/>
      <c r="H3" s="1"/>
      <c r="I3" s="1"/>
      <c r="J3" s="1"/>
      <c r="K3" s="1"/>
    </row>
    <row r="4" spans="1:12">
      <c r="A4" s="226"/>
      <c r="B4" s="1"/>
      <c r="C4" s="1"/>
      <c r="D4" s="1"/>
      <c r="E4" s="1"/>
      <c r="F4" s="1"/>
      <c r="G4" s="1"/>
      <c r="H4" s="1"/>
      <c r="I4" s="1"/>
      <c r="J4" s="1"/>
      <c r="K4" s="1"/>
    </row>
    <row r="5" spans="1:12">
      <c r="A5" s="227" t="s">
        <v>1225</v>
      </c>
      <c r="B5" s="1"/>
      <c r="C5" s="1"/>
      <c r="D5" s="1"/>
      <c r="E5" s="1"/>
      <c r="F5" s="1"/>
      <c r="G5" s="1"/>
      <c r="H5" s="1"/>
      <c r="I5" s="1"/>
      <c r="J5" s="1"/>
      <c r="K5" s="1"/>
    </row>
    <row r="6" spans="1:12">
      <c r="A6" s="228" t="s">
        <v>1063</v>
      </c>
      <c r="B6" s="225">
        <v>0</v>
      </c>
      <c r="C6" s="1"/>
      <c r="D6" s="1"/>
      <c r="E6" s="1"/>
      <c r="F6" s="1"/>
      <c r="G6" s="1"/>
      <c r="H6" s="1"/>
      <c r="I6" s="1"/>
      <c r="J6" s="1"/>
      <c r="K6" s="1"/>
    </row>
    <row r="7" spans="1:12">
      <c r="A7" s="228" t="s">
        <v>1064</v>
      </c>
      <c r="B7" s="225">
        <v>0</v>
      </c>
      <c r="C7" s="1"/>
      <c r="D7" s="1"/>
      <c r="E7" s="1"/>
      <c r="F7" s="1"/>
      <c r="G7" s="1"/>
      <c r="H7" s="1"/>
      <c r="I7" s="1"/>
      <c r="J7" s="1"/>
      <c r="K7" s="1"/>
      <c r="L7" s="1"/>
    </row>
    <row r="8" spans="1:12">
      <c r="A8" s="228" t="s">
        <v>1065</v>
      </c>
      <c r="B8" s="225">
        <v>0</v>
      </c>
      <c r="C8" s="1"/>
      <c r="D8" s="1"/>
      <c r="E8" s="1"/>
      <c r="F8" s="1"/>
      <c r="G8" s="1"/>
      <c r="H8" s="1"/>
      <c r="I8" s="1"/>
      <c r="J8" s="1"/>
      <c r="K8" s="1"/>
      <c r="L8" s="1"/>
    </row>
    <row r="9" spans="1:12">
      <c r="A9" s="228" t="s">
        <v>1066</v>
      </c>
      <c r="B9" s="231" t="s">
        <v>1067</v>
      </c>
      <c r="C9" s="1"/>
      <c r="D9" s="1"/>
      <c r="E9" s="1"/>
      <c r="F9" s="1"/>
      <c r="G9" s="1"/>
      <c r="H9" s="1"/>
      <c r="I9" s="1"/>
      <c r="J9" s="1"/>
      <c r="K9" s="1"/>
      <c r="L9" s="1"/>
    </row>
    <row r="10" spans="1:12">
      <c r="A10" s="228" t="s">
        <v>1068</v>
      </c>
      <c r="B10" s="231" t="s">
        <v>1067</v>
      </c>
      <c r="C10" s="1"/>
      <c r="D10" s="1"/>
      <c r="E10" s="1"/>
      <c r="F10" s="1"/>
      <c r="G10" s="1"/>
      <c r="H10" s="1"/>
      <c r="I10" s="1"/>
      <c r="J10" s="1"/>
      <c r="K10" s="1"/>
      <c r="L10" s="1"/>
    </row>
    <row r="11" spans="1:12">
      <c r="A11" s="228" t="s">
        <v>1069</v>
      </c>
      <c r="B11" s="231" t="s">
        <v>1067</v>
      </c>
      <c r="C11" s="1"/>
      <c r="D11" s="1"/>
      <c r="E11" s="1"/>
      <c r="F11" s="1"/>
      <c r="G11" s="1"/>
      <c r="H11" s="1"/>
      <c r="I11" s="1"/>
      <c r="J11" s="1"/>
      <c r="K11" s="1"/>
      <c r="L11" s="1"/>
    </row>
    <row r="12" spans="1:12">
      <c r="A12" s="228" t="s">
        <v>1070</v>
      </c>
      <c r="B12" s="231" t="s">
        <v>1067</v>
      </c>
      <c r="C12" s="1"/>
      <c r="D12" s="1"/>
      <c r="E12" s="1"/>
      <c r="F12" s="1"/>
      <c r="G12" s="1"/>
      <c r="H12" s="1"/>
      <c r="I12" s="1"/>
      <c r="J12" s="1"/>
      <c r="K12" s="1"/>
      <c r="L12" s="1"/>
    </row>
    <row r="13" spans="1:12">
      <c r="A13" s="228" t="s">
        <v>1071</v>
      </c>
      <c r="B13" s="225">
        <v>0</v>
      </c>
      <c r="C13" s="1"/>
      <c r="D13" s="1"/>
      <c r="E13" s="1"/>
      <c r="F13" s="1"/>
      <c r="G13" s="1"/>
      <c r="H13" s="1"/>
      <c r="I13" s="1"/>
      <c r="J13" s="1"/>
      <c r="K13" s="1"/>
      <c r="L13" s="1"/>
    </row>
    <row r="14" spans="1:12">
      <c r="A14" s="228" t="s">
        <v>1253</v>
      </c>
      <c r="B14" s="225">
        <v>0</v>
      </c>
      <c r="C14" s="1"/>
      <c r="D14" s="1"/>
      <c r="E14" s="1"/>
      <c r="F14" s="1"/>
      <c r="G14" s="1"/>
      <c r="H14" s="1"/>
      <c r="I14" s="1"/>
      <c r="J14" s="1"/>
      <c r="K14" s="1"/>
      <c r="L14" s="1"/>
    </row>
    <row r="15" spans="1:12">
      <c r="A15" s="228" t="s">
        <v>1073</v>
      </c>
      <c r="B15" s="231" t="s">
        <v>1067</v>
      </c>
      <c r="C15" s="1"/>
      <c r="D15" s="1"/>
      <c r="E15" s="1"/>
      <c r="F15" s="1"/>
      <c r="G15" s="1"/>
      <c r="H15" s="1"/>
      <c r="I15" s="1"/>
      <c r="J15" s="1"/>
      <c r="K15" s="1"/>
      <c r="L15" s="1"/>
    </row>
    <row r="16" spans="1:12">
      <c r="A16" s="228" t="s">
        <v>1074</v>
      </c>
      <c r="B16" s="232">
        <v>1E-3</v>
      </c>
      <c r="C16" s="1"/>
      <c r="D16" s="1"/>
      <c r="E16" s="1"/>
      <c r="F16" s="1"/>
      <c r="G16" s="1"/>
      <c r="H16" s="1"/>
      <c r="I16" s="1"/>
      <c r="J16" s="1"/>
      <c r="K16" s="1"/>
      <c r="L16" s="1"/>
    </row>
    <row r="17" spans="1:12">
      <c r="A17" s="228" t="s">
        <v>1075</v>
      </c>
      <c r="B17" s="231" t="s">
        <v>1067</v>
      </c>
      <c r="C17" s="1"/>
      <c r="D17" s="1"/>
      <c r="E17" s="1"/>
      <c r="F17" s="1"/>
      <c r="G17" s="1"/>
      <c r="H17" s="1"/>
      <c r="I17" s="1"/>
      <c r="J17" s="1"/>
      <c r="K17" s="1"/>
      <c r="L17" s="1"/>
    </row>
    <row r="18" spans="1:12">
      <c r="A18" s="228" t="s">
        <v>1076</v>
      </c>
      <c r="B18" s="231" t="s">
        <v>1067</v>
      </c>
      <c r="C18" s="1"/>
      <c r="D18" s="1"/>
      <c r="E18" s="1"/>
      <c r="F18" s="1"/>
      <c r="G18" s="1"/>
      <c r="H18" s="1"/>
      <c r="I18" s="1"/>
      <c r="J18" s="1"/>
      <c r="K18" s="1"/>
      <c r="L18" s="1"/>
    </row>
    <row r="19" spans="1:12">
      <c r="A19" s="228" t="s">
        <v>1077</v>
      </c>
      <c r="B19" s="231" t="s">
        <v>1067</v>
      </c>
      <c r="C19" s="1"/>
      <c r="D19" s="1"/>
      <c r="E19" s="1"/>
      <c r="F19" s="1"/>
      <c r="G19" s="1"/>
      <c r="H19" s="1"/>
      <c r="I19" s="1"/>
      <c r="J19" s="1"/>
      <c r="K19" s="1"/>
      <c r="L19" s="1"/>
    </row>
    <row r="20" spans="1:12">
      <c r="A20" s="228" t="s">
        <v>1078</v>
      </c>
      <c r="B20" s="231" t="s">
        <v>1067</v>
      </c>
      <c r="C20" s="1"/>
      <c r="D20" s="1"/>
      <c r="E20" s="1"/>
      <c r="F20" s="1"/>
      <c r="G20" s="1"/>
      <c r="H20" s="1"/>
      <c r="I20" s="1"/>
      <c r="J20" s="1"/>
      <c r="K20" s="1"/>
      <c r="L20" s="1"/>
    </row>
    <row r="21" spans="1:12" ht="24.75">
      <c r="A21" s="229" t="s">
        <v>1079</v>
      </c>
      <c r="B21" s="233">
        <v>0</v>
      </c>
      <c r="C21" s="1"/>
      <c r="D21" s="1"/>
      <c r="E21" s="1"/>
      <c r="F21" s="1"/>
      <c r="G21" s="1"/>
      <c r="H21" s="1"/>
      <c r="I21" s="1"/>
      <c r="J21" s="1"/>
      <c r="K21" s="1"/>
      <c r="L21" s="1"/>
    </row>
    <row r="22" spans="1:12">
      <c r="A22" s="228" t="s">
        <v>1080</v>
      </c>
      <c r="B22" s="233">
        <v>0</v>
      </c>
      <c r="C22" s="1"/>
      <c r="D22" s="1"/>
      <c r="E22" s="1"/>
      <c r="F22" s="1"/>
      <c r="G22" s="1"/>
      <c r="H22" s="1"/>
      <c r="I22" s="1"/>
      <c r="J22" s="1"/>
      <c r="K22" s="1"/>
      <c r="L22" s="1"/>
    </row>
    <row r="23" spans="1:12">
      <c r="A23" s="230" t="s">
        <v>1081</v>
      </c>
      <c r="B23" s="225">
        <v>0</v>
      </c>
      <c r="C23" s="1"/>
      <c r="D23" s="1"/>
      <c r="E23" s="1"/>
      <c r="F23" s="1"/>
      <c r="G23" s="1"/>
      <c r="H23" s="1"/>
      <c r="I23" s="1"/>
      <c r="J23" s="1"/>
      <c r="K23" s="1"/>
      <c r="L23" s="1"/>
    </row>
    <row r="24" spans="1:12">
      <c r="A24" s="200"/>
      <c r="B24" s="200"/>
      <c r="C24" s="1"/>
      <c r="D24" s="1"/>
      <c r="E24" s="1"/>
      <c r="F24" s="1"/>
      <c r="G24" s="1"/>
      <c r="H24" s="1"/>
      <c r="I24" s="1"/>
      <c r="J24" s="1"/>
      <c r="K24" s="1"/>
      <c r="L24" s="1"/>
    </row>
    <row r="25" spans="1:12">
      <c r="A25" s="200"/>
      <c r="B25" s="200"/>
      <c r="C25" s="1"/>
      <c r="D25" s="1"/>
      <c r="E25" s="1"/>
      <c r="F25" s="1"/>
      <c r="G25" s="1"/>
      <c r="H25" s="1"/>
      <c r="I25" s="1"/>
      <c r="J25" s="1"/>
      <c r="K25" s="1"/>
      <c r="L25" s="1"/>
    </row>
    <row r="26" spans="1:12">
      <c r="A26" s="200"/>
      <c r="B26" s="200"/>
      <c r="C26" s="1"/>
      <c r="D26" s="1"/>
      <c r="E26" s="1"/>
      <c r="F26" s="1"/>
      <c r="G26" s="1"/>
      <c r="H26" s="1"/>
      <c r="I26" s="1"/>
      <c r="J26" s="1"/>
      <c r="K26" s="1"/>
      <c r="L26" s="1"/>
    </row>
    <row r="27" spans="1:12">
      <c r="A27" s="200"/>
      <c r="B27" s="200"/>
      <c r="C27" s="1"/>
      <c r="D27" s="1"/>
      <c r="E27" s="1"/>
      <c r="F27" s="1"/>
      <c r="G27" s="1"/>
      <c r="H27" s="1"/>
      <c r="I27" s="1"/>
      <c r="J27" s="1"/>
      <c r="K27" s="1"/>
      <c r="L27" s="1"/>
    </row>
    <row r="28" spans="1:12">
      <c r="A28" s="200"/>
      <c r="B28" s="200"/>
      <c r="C28" s="1"/>
      <c r="D28" s="1"/>
      <c r="E28" s="1"/>
      <c r="F28" s="1"/>
      <c r="G28" s="1"/>
      <c r="H28" s="1"/>
      <c r="I28" s="1"/>
      <c r="J28" s="1"/>
      <c r="K28" s="1"/>
      <c r="L28" s="1"/>
    </row>
    <row r="29" spans="1:12">
      <c r="A29" s="200"/>
      <c r="B29" s="200"/>
      <c r="C29" s="1"/>
      <c r="D29" s="1"/>
      <c r="E29" s="1"/>
      <c r="F29" s="1"/>
      <c r="G29" s="1"/>
      <c r="H29" s="1"/>
      <c r="I29" s="1"/>
      <c r="J29" s="1"/>
      <c r="K29" s="1"/>
      <c r="L29" s="1"/>
    </row>
    <row r="30" spans="1:12">
      <c r="A30" s="200"/>
      <c r="B30" s="200"/>
      <c r="C30" s="1"/>
      <c r="D30" s="1"/>
      <c r="E30" s="1"/>
      <c r="F30" s="1"/>
      <c r="G30" s="1"/>
      <c r="H30" s="1"/>
      <c r="I30" s="1"/>
      <c r="J30" s="1"/>
      <c r="K30" s="1"/>
      <c r="L30" s="1"/>
    </row>
    <row r="31" spans="1:12">
      <c r="A31" s="200"/>
      <c r="B31" s="200"/>
      <c r="C31" s="1"/>
      <c r="D31" s="1"/>
      <c r="E31" s="1"/>
      <c r="F31" s="1"/>
      <c r="G31" s="1"/>
      <c r="H31" s="1"/>
      <c r="I31" s="1"/>
      <c r="J31" s="1"/>
      <c r="K31" s="1"/>
      <c r="L31" s="1"/>
    </row>
    <row r="32" spans="1:12">
      <c r="A32" s="200"/>
      <c r="B32" s="200"/>
      <c r="C32" s="1"/>
      <c r="D32" s="1"/>
      <c r="E32" s="1"/>
      <c r="F32" s="1"/>
      <c r="G32" s="1"/>
      <c r="H32" s="1"/>
      <c r="I32" s="1"/>
      <c r="J32" s="1"/>
      <c r="K32" s="1"/>
      <c r="L32" s="1"/>
    </row>
    <row r="33" spans="1:12">
      <c r="A33" s="200"/>
      <c r="B33" s="200"/>
      <c r="C33" s="1"/>
      <c r="D33" s="1"/>
      <c r="E33" s="1"/>
      <c r="F33" s="1"/>
      <c r="G33" s="1"/>
      <c r="H33" s="1"/>
      <c r="I33" s="1"/>
      <c r="J33" s="1"/>
      <c r="K33" s="1"/>
      <c r="L33" s="1"/>
    </row>
    <row r="34" spans="1:12">
      <c r="A34" s="200"/>
      <c r="B34" s="200"/>
      <c r="C34" s="1"/>
      <c r="D34" s="1"/>
      <c r="E34" s="1"/>
      <c r="F34" s="1"/>
      <c r="G34" s="1"/>
      <c r="H34" s="1"/>
      <c r="I34" s="1"/>
      <c r="J34" s="1"/>
      <c r="K34" s="1"/>
      <c r="L34" s="1"/>
    </row>
    <row r="35" spans="1:12">
      <c r="A35" s="200"/>
      <c r="B35" s="200"/>
      <c r="C35" s="1"/>
      <c r="D35" s="1"/>
      <c r="E35" s="1"/>
      <c r="F35" s="1"/>
      <c r="G35" s="1"/>
      <c r="H35" s="1"/>
      <c r="I35" s="1"/>
      <c r="J35" s="1"/>
      <c r="K35" s="1"/>
      <c r="L35" s="1"/>
    </row>
    <row r="36" spans="1:12">
      <c r="A36" s="200"/>
      <c r="B36" s="200"/>
      <c r="C36" s="1"/>
      <c r="D36" s="1"/>
      <c r="E36" s="1"/>
      <c r="F36" s="1"/>
      <c r="G36" s="1"/>
      <c r="H36" s="1"/>
      <c r="I36" s="1"/>
      <c r="J36" s="1"/>
      <c r="K36" s="1"/>
      <c r="L36" s="1"/>
    </row>
    <row r="37" spans="1:12">
      <c r="A37" s="200"/>
      <c r="B37" s="200"/>
      <c r="C37" s="1"/>
      <c r="D37" s="1"/>
      <c r="E37" s="1"/>
      <c r="F37" s="1"/>
      <c r="G37" s="1"/>
      <c r="H37" s="1"/>
      <c r="I37" s="1"/>
      <c r="J37" s="1"/>
      <c r="K37" s="1"/>
      <c r="L37" s="1"/>
    </row>
    <row r="38" spans="1:12">
      <c r="A38" s="200"/>
      <c r="B38" s="200"/>
      <c r="C38" s="1"/>
    </row>
    <row r="39" spans="1:12">
      <c r="A39" s="200"/>
      <c r="B39" s="200"/>
      <c r="C39" s="1"/>
    </row>
    <row r="40" spans="1:12">
      <c r="A40" s="200"/>
      <c r="B40" s="200"/>
      <c r="C40" s="1"/>
    </row>
    <row r="41" spans="1:12">
      <c r="A41" s="200"/>
      <c r="B41" s="200"/>
      <c r="C41" s="1"/>
    </row>
    <row r="42" spans="1:12">
      <c r="A42" s="200"/>
      <c r="B42" s="200"/>
      <c r="C42" s="1"/>
    </row>
    <row r="43" spans="1:12">
      <c r="A43" s="200"/>
      <c r="B43" s="200"/>
      <c r="C43" s="1"/>
    </row>
    <row r="44" spans="1:12">
      <c r="A44" s="200"/>
      <c r="B44" s="200"/>
      <c r="C44" s="1"/>
    </row>
    <row r="45" spans="1:12">
      <c r="A45" s="200"/>
      <c r="B45" s="200"/>
      <c r="C45" s="1"/>
    </row>
    <row r="46" spans="1:12">
      <c r="A46" s="200"/>
      <c r="B46" s="200"/>
      <c r="C46" s="1"/>
    </row>
    <row r="47" spans="1:12">
      <c r="A47" s="200"/>
      <c r="B47" s="200"/>
      <c r="C47" s="1"/>
    </row>
    <row r="48" spans="1:12">
      <c r="A48" s="200"/>
      <c r="B48" s="200"/>
      <c r="C48" s="1"/>
    </row>
    <row r="49" spans="1:3">
      <c r="A49" s="200"/>
      <c r="B49" s="200"/>
      <c r="C49" s="1"/>
    </row>
    <row r="50" spans="1:3">
      <c r="A50" s="200"/>
      <c r="B50" s="200"/>
      <c r="C50" s="1"/>
    </row>
    <row r="51" spans="1:3">
      <c r="A51" s="200"/>
      <c r="B51" s="200"/>
      <c r="C51" s="1"/>
    </row>
    <row r="52" spans="1:3">
      <c r="A52" s="200"/>
      <c r="B52" s="200"/>
      <c r="C52" s="1"/>
    </row>
    <row r="53" spans="1:3">
      <c r="A53" s="200"/>
      <c r="B53" s="200"/>
      <c r="C53" s="1"/>
    </row>
    <row r="54" spans="1:3">
      <c r="B54" s="200"/>
      <c r="C54" s="1"/>
    </row>
    <row r="55" spans="1:3">
      <c r="B55" s="200"/>
      <c r="C55" s="1"/>
    </row>
    <row r="56" spans="1:3">
      <c r="B56" s="200"/>
      <c r="C56" s="1"/>
    </row>
    <row r="57" spans="1:3">
      <c r="B57" s="200"/>
      <c r="C57" s="1"/>
    </row>
    <row r="58" spans="1:3">
      <c r="B58" s="200"/>
      <c r="C58" s="1"/>
    </row>
    <row r="59" spans="1:3">
      <c r="B59" s="200"/>
      <c r="C59" s="1"/>
    </row>
    <row r="60" spans="1:3">
      <c r="B60" s="200"/>
      <c r="C60" s="1"/>
    </row>
    <row r="61" spans="1:3">
      <c r="B61" s="200"/>
      <c r="C61" s="1"/>
    </row>
    <row r="62" spans="1:3">
      <c r="B62" s="200"/>
      <c r="C62" s="1"/>
    </row>
    <row r="63" spans="1:3">
      <c r="B63" s="200"/>
      <c r="C63" s="1"/>
    </row>
    <row r="64" spans="1:3">
      <c r="B64" s="200"/>
      <c r="C64" s="1"/>
    </row>
    <row r="65" spans="2:3">
      <c r="B65" s="200"/>
      <c r="C65" s="1"/>
    </row>
    <row r="66" spans="2:3">
      <c r="B66" s="200"/>
      <c r="C66" s="1"/>
    </row>
    <row r="67" spans="2:3">
      <c r="B67" s="200"/>
      <c r="C67" s="1"/>
    </row>
  </sheetData>
  <sheetProtection algorithmName="SHA-512" hashValue="VKSnz61pEtjXWmVXP3cV4jgFDd4i9I6sqywbJw4w3e/XKvaf3weEG7ey/N+ZQrQJp6noiIangD1FCVLWEyEDbQ==" saltValue="qxXxhWCXm8L4LefErnYwuQ==" spinCount="100000" sheet="1" objects="1" scenarios="1" formatCells="0" formatColumns="0" formatRows="0"/>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3"/>
  <sheetViews>
    <sheetView topLeftCell="A19" workbookViewId="0">
      <selection activeCell="C36" sqref="C36"/>
    </sheetView>
  </sheetViews>
  <sheetFormatPr defaultColWidth="9.1640625" defaultRowHeight="15"/>
  <cols>
    <col min="1" max="1" width="50.5" style="196" bestFit="1" customWidth="1"/>
    <col min="2" max="2" width="19.33203125" style="194" bestFit="1" customWidth="1"/>
    <col min="3" max="3" width="16.1640625" style="194" customWidth="1"/>
    <col min="4" max="5" width="9.1640625" style="195"/>
    <col min="6" max="6" width="9.1640625" style="195" customWidth="1"/>
    <col min="7" max="16384" width="9.1640625" style="195"/>
  </cols>
  <sheetData>
    <row r="1" spans="1:13" ht="18">
      <c r="A1" s="197" t="s">
        <v>1218</v>
      </c>
      <c r="B1" s="198"/>
      <c r="C1" s="198"/>
      <c r="D1" s="1"/>
      <c r="E1" s="1"/>
      <c r="F1" s="1"/>
      <c r="G1" s="1"/>
      <c r="H1" s="1"/>
      <c r="I1" s="1"/>
      <c r="J1" s="1"/>
      <c r="K1" s="1"/>
      <c r="L1" s="1"/>
      <c r="M1" s="1"/>
    </row>
    <row r="2" spans="1:13" ht="18.75">
      <c r="A2" s="199" t="s">
        <v>1234</v>
      </c>
      <c r="B2" s="198"/>
      <c r="C2" s="198"/>
      <c r="D2" s="1"/>
      <c r="E2" s="1"/>
      <c r="F2" s="1"/>
      <c r="G2" s="1"/>
      <c r="H2" s="1"/>
      <c r="I2" s="1"/>
      <c r="J2" s="1"/>
      <c r="K2" s="1"/>
      <c r="L2" s="1"/>
      <c r="M2" s="1"/>
    </row>
    <row r="3" spans="1:13">
      <c r="A3" s="40" t="s">
        <v>1224</v>
      </c>
      <c r="B3" s="198"/>
      <c r="C3" s="198"/>
      <c r="D3" s="1"/>
      <c r="E3" s="1"/>
      <c r="F3" s="1"/>
      <c r="G3" s="1"/>
      <c r="H3" s="1"/>
      <c r="I3" s="1"/>
      <c r="J3" s="1"/>
      <c r="K3" s="1"/>
      <c r="L3" s="1"/>
      <c r="M3" s="1"/>
    </row>
    <row r="4" spans="1:13">
      <c r="A4" s="200"/>
      <c r="B4" s="198"/>
      <c r="C4" s="198"/>
      <c r="D4" s="1"/>
      <c r="E4" s="1"/>
      <c r="F4" s="1"/>
      <c r="G4" s="1"/>
      <c r="H4" s="1"/>
      <c r="I4" s="1"/>
      <c r="J4" s="1"/>
      <c r="K4" s="1"/>
      <c r="L4" s="1"/>
      <c r="M4" s="1"/>
    </row>
    <row r="5" spans="1:13">
      <c r="A5" s="234" t="s">
        <v>944</v>
      </c>
      <c r="B5" s="235" t="s">
        <v>945</v>
      </c>
      <c r="C5" s="235" t="s">
        <v>946</v>
      </c>
      <c r="D5" s="1"/>
      <c r="E5" s="1"/>
      <c r="F5" s="1"/>
      <c r="G5" s="1"/>
      <c r="H5" s="1"/>
      <c r="I5" s="1"/>
      <c r="J5" s="1"/>
      <c r="K5" s="1"/>
      <c r="L5" s="1"/>
      <c r="M5" s="1"/>
    </row>
    <row r="6" spans="1:13">
      <c r="A6" s="236" t="s">
        <v>947</v>
      </c>
      <c r="B6" s="205"/>
      <c r="C6" s="205"/>
      <c r="D6" s="1"/>
      <c r="E6" s="1"/>
      <c r="F6" s="1"/>
      <c r="G6" s="1"/>
      <c r="H6" s="1"/>
      <c r="I6" s="1"/>
      <c r="J6" s="1"/>
      <c r="K6" s="1"/>
      <c r="L6" s="1"/>
      <c r="M6" s="1"/>
    </row>
    <row r="7" spans="1:13">
      <c r="A7" s="237" t="s">
        <v>948</v>
      </c>
      <c r="B7" s="208">
        <f>0</f>
        <v>0</v>
      </c>
      <c r="C7" s="208"/>
      <c r="D7" s="1"/>
      <c r="E7" s="1"/>
      <c r="F7" s="1"/>
      <c r="G7" s="1"/>
      <c r="H7" s="1"/>
      <c r="I7" s="1"/>
      <c r="J7" s="1"/>
      <c r="K7" s="1"/>
      <c r="L7" s="1"/>
      <c r="M7" s="1"/>
    </row>
    <row r="8" spans="1:13">
      <c r="A8" s="210" t="s">
        <v>1249</v>
      </c>
      <c r="B8" s="208">
        <f>B7 * 'EI Parametry Pokladna'!B6 / 100</f>
        <v>0</v>
      </c>
      <c r="C8" s="208">
        <f>B7 * 'EI Parametry Pokladna'!B7 / 100</f>
        <v>0</v>
      </c>
      <c r="D8" s="1"/>
      <c r="E8" s="1"/>
      <c r="F8" s="1"/>
      <c r="G8" s="1"/>
      <c r="H8" s="1"/>
      <c r="I8" s="1"/>
      <c r="J8" s="1"/>
      <c r="K8" s="1"/>
      <c r="L8" s="1"/>
      <c r="M8" s="1"/>
    </row>
    <row r="9" spans="1:13">
      <c r="A9" s="237" t="s">
        <v>949</v>
      </c>
      <c r="B9" s="208"/>
      <c r="C9" s="208">
        <f>('EI Rozpočet Pokladna'!F84) + 0</f>
        <v>0</v>
      </c>
      <c r="D9" s="1"/>
      <c r="E9" s="1"/>
      <c r="F9" s="1"/>
      <c r="G9" s="1"/>
      <c r="H9" s="1"/>
      <c r="I9" s="1"/>
      <c r="J9" s="1"/>
      <c r="K9" s="1"/>
      <c r="L9" s="1"/>
      <c r="M9" s="1"/>
    </row>
    <row r="10" spans="1:13">
      <c r="A10" s="237" t="s">
        <v>950</v>
      </c>
      <c r="B10" s="208"/>
      <c r="C10" s="208">
        <f>0 + ('EI Rozpočet Pokladna'!I84) + 0</f>
        <v>0</v>
      </c>
      <c r="D10" s="1"/>
      <c r="E10" s="1"/>
      <c r="F10" s="1"/>
      <c r="G10" s="1"/>
      <c r="H10" s="1"/>
      <c r="I10" s="1"/>
      <c r="J10" s="1"/>
      <c r="K10" s="1"/>
      <c r="L10" s="1"/>
      <c r="M10" s="1"/>
    </row>
    <row r="11" spans="1:13">
      <c r="A11" s="231" t="s">
        <v>951</v>
      </c>
      <c r="B11" s="212">
        <f>B7 + B8</f>
        <v>0</v>
      </c>
      <c r="C11" s="212">
        <f>C7 + C8 + C9 + C10</f>
        <v>0</v>
      </c>
      <c r="D11" s="1"/>
      <c r="E11" s="1"/>
      <c r="F11" s="1"/>
      <c r="G11" s="1"/>
      <c r="H11" s="1"/>
      <c r="I11" s="1"/>
      <c r="J11" s="1"/>
      <c r="K11" s="1"/>
      <c r="L11" s="1"/>
      <c r="M11" s="1"/>
    </row>
    <row r="12" spans="1:13">
      <c r="A12" s="237" t="s">
        <v>1250</v>
      </c>
      <c r="B12" s="208"/>
      <c r="C12" s="208">
        <f>(C9 + C10) * 'EI Parametry Pokladna'!B8 / 100</f>
        <v>0</v>
      </c>
      <c r="D12" s="1"/>
      <c r="E12" s="1"/>
      <c r="F12" s="1"/>
      <c r="G12" s="1"/>
      <c r="H12" s="1"/>
      <c r="I12" s="1"/>
      <c r="J12" s="1"/>
      <c r="K12" s="1"/>
      <c r="L12" s="1"/>
      <c r="M12" s="1"/>
    </row>
    <row r="13" spans="1:13">
      <c r="A13" s="237" t="s">
        <v>952</v>
      </c>
      <c r="B13" s="208"/>
      <c r="C13" s="208">
        <f>0 + 0</f>
        <v>0</v>
      </c>
      <c r="D13" s="1"/>
      <c r="E13" s="1"/>
      <c r="F13" s="1"/>
      <c r="G13" s="1"/>
      <c r="H13" s="1"/>
      <c r="I13" s="1"/>
      <c r="J13" s="1"/>
      <c r="K13" s="1"/>
      <c r="L13" s="1"/>
      <c r="M13" s="1"/>
    </row>
    <row r="14" spans="1:13">
      <c r="A14" s="237" t="s">
        <v>953</v>
      </c>
      <c r="B14" s="208"/>
      <c r="C14" s="208">
        <f>0 + 0</f>
        <v>0</v>
      </c>
      <c r="D14" s="1"/>
      <c r="E14" s="1"/>
      <c r="F14" s="1"/>
      <c r="G14" s="1"/>
      <c r="H14" s="1"/>
      <c r="I14" s="1"/>
      <c r="J14" s="1"/>
      <c r="K14" s="1"/>
      <c r="L14" s="1"/>
      <c r="M14" s="1"/>
    </row>
    <row r="15" spans="1:13">
      <c r="A15" s="237" t="s">
        <v>954</v>
      </c>
      <c r="B15" s="208"/>
      <c r="C15" s="208">
        <f>(C13 + C14) * 'EI Parametry Pokladna'!B9 / 100</f>
        <v>0</v>
      </c>
      <c r="D15" s="1"/>
      <c r="E15" s="1"/>
      <c r="F15" s="1"/>
      <c r="G15" s="1"/>
      <c r="H15" s="1"/>
      <c r="I15" s="1"/>
      <c r="J15" s="1"/>
      <c r="K15" s="1"/>
      <c r="L15" s="1"/>
      <c r="M15" s="1"/>
    </row>
    <row r="16" spans="1:13">
      <c r="A16" s="231" t="s">
        <v>955</v>
      </c>
      <c r="B16" s="212">
        <f>B11</f>
        <v>0</v>
      </c>
      <c r="C16" s="212">
        <f>C11 + C12 + C13 + C14 + C15</f>
        <v>0</v>
      </c>
      <c r="D16" s="1"/>
      <c r="E16" s="1"/>
      <c r="F16" s="1"/>
      <c r="G16" s="1"/>
      <c r="H16" s="1"/>
      <c r="I16" s="1"/>
      <c r="J16" s="1"/>
      <c r="K16" s="1"/>
      <c r="L16" s="1"/>
      <c r="M16" s="1"/>
    </row>
    <row r="17" spans="1:13">
      <c r="A17" s="237" t="s">
        <v>956</v>
      </c>
      <c r="B17" s="208"/>
      <c r="C17" s="208">
        <f>(B16 + C16) * 'EI Parametry Pokladna'!B10 / 100</f>
        <v>0</v>
      </c>
      <c r="D17" s="1"/>
      <c r="E17" s="1"/>
      <c r="F17" s="1"/>
      <c r="G17" s="1"/>
      <c r="H17" s="1"/>
      <c r="I17" s="1"/>
      <c r="J17" s="1"/>
      <c r="K17" s="1"/>
      <c r="L17" s="1"/>
      <c r="M17" s="1"/>
    </row>
    <row r="18" spans="1:13">
      <c r="A18" s="237" t="s">
        <v>957</v>
      </c>
      <c r="B18" s="208"/>
      <c r="C18" s="208">
        <f>(B16 + C16) * 'EI Parametry Pokladna'!B11 / 100</f>
        <v>0</v>
      </c>
      <c r="D18" s="1"/>
      <c r="E18" s="1"/>
      <c r="F18" s="1"/>
      <c r="G18" s="1"/>
      <c r="H18" s="1"/>
      <c r="I18" s="1"/>
      <c r="J18" s="1"/>
      <c r="K18" s="1"/>
      <c r="L18" s="1"/>
      <c r="M18" s="1"/>
    </row>
    <row r="19" spans="1:13">
      <c r="A19" s="237" t="s">
        <v>958</v>
      </c>
      <c r="B19" s="208"/>
      <c r="C19" s="208">
        <f>(B11 + C11) * 'EI Parametry Pokladna'!B12 / 100</f>
        <v>0</v>
      </c>
      <c r="D19" s="1"/>
      <c r="E19" s="1"/>
      <c r="F19" s="1"/>
      <c r="G19" s="1"/>
      <c r="H19" s="1"/>
      <c r="I19" s="1"/>
      <c r="J19" s="1"/>
      <c r="K19" s="1"/>
      <c r="L19" s="1"/>
      <c r="M19" s="1"/>
    </row>
    <row r="20" spans="1:13">
      <c r="A20" s="236" t="s">
        <v>959</v>
      </c>
      <c r="B20" s="205"/>
      <c r="C20" s="205">
        <f>B16 + C16 + C17 + C18 + C19</f>
        <v>0</v>
      </c>
      <c r="D20" s="1"/>
      <c r="E20" s="1"/>
      <c r="F20" s="1"/>
      <c r="G20" s="1"/>
      <c r="H20" s="1"/>
      <c r="I20" s="1"/>
      <c r="J20" s="1"/>
      <c r="K20" s="1"/>
      <c r="L20" s="1"/>
      <c r="M20" s="1"/>
    </row>
    <row r="21" spans="1:13">
      <c r="A21" s="237" t="s">
        <v>1</v>
      </c>
      <c r="B21" s="208"/>
      <c r="C21" s="208"/>
      <c r="D21" s="1"/>
      <c r="E21" s="1"/>
      <c r="F21" s="1"/>
      <c r="G21" s="1"/>
      <c r="H21" s="1"/>
      <c r="I21" s="1"/>
      <c r="J21" s="1"/>
      <c r="K21" s="1"/>
      <c r="L21" s="1"/>
      <c r="M21" s="1"/>
    </row>
    <row r="22" spans="1:13">
      <c r="A22" s="236" t="s">
        <v>960</v>
      </c>
      <c r="B22" s="205"/>
      <c r="C22" s="205"/>
      <c r="D22" s="1"/>
      <c r="E22" s="1"/>
      <c r="F22" s="1"/>
      <c r="G22" s="1"/>
      <c r="H22" s="1"/>
      <c r="I22" s="1"/>
      <c r="J22" s="1"/>
      <c r="K22" s="1"/>
      <c r="L22" s="1"/>
      <c r="M22" s="1"/>
    </row>
    <row r="23" spans="1:13">
      <c r="A23" s="237" t="s">
        <v>961</v>
      </c>
      <c r="B23" s="208"/>
      <c r="C23" s="208">
        <f>C16 * 'EI Parametry Pokladna'!B13 / 100</f>
        <v>0</v>
      </c>
      <c r="D23" s="1"/>
      <c r="E23" s="1"/>
      <c r="F23" s="1"/>
      <c r="G23" s="1"/>
      <c r="H23" s="1"/>
      <c r="I23" s="1"/>
      <c r="J23" s="1"/>
      <c r="K23" s="1"/>
      <c r="L23" s="1"/>
      <c r="M23" s="1"/>
    </row>
    <row r="24" spans="1:13">
      <c r="A24" s="237" t="s">
        <v>962</v>
      </c>
      <c r="B24" s="208"/>
      <c r="C24" s="208">
        <f>C16 * 'EI Parametry Pokladna'!B14 / 100</f>
        <v>0</v>
      </c>
      <c r="D24" s="1"/>
      <c r="E24" s="1"/>
      <c r="F24" s="1"/>
      <c r="G24" s="1"/>
      <c r="H24" s="1"/>
      <c r="I24" s="1"/>
      <c r="J24" s="1"/>
      <c r="K24" s="1"/>
      <c r="L24" s="1"/>
      <c r="M24" s="1"/>
    </row>
    <row r="25" spans="1:13">
      <c r="A25" s="236" t="s">
        <v>963</v>
      </c>
      <c r="B25" s="205"/>
      <c r="C25" s="205">
        <f>C23 + C24</f>
        <v>0</v>
      </c>
      <c r="D25" s="1"/>
      <c r="E25" s="1"/>
      <c r="F25" s="1"/>
      <c r="G25" s="1"/>
      <c r="H25" s="1"/>
      <c r="I25" s="1"/>
      <c r="J25" s="1"/>
      <c r="K25" s="1"/>
      <c r="L25" s="1"/>
      <c r="M25" s="1"/>
    </row>
    <row r="26" spans="1:13">
      <c r="A26" s="237" t="s">
        <v>964</v>
      </c>
      <c r="B26" s="208"/>
      <c r="C26" s="208">
        <f>'EI Parametry Pokladna'!B15 * 'EI Parametry Pokladna'!B18 * (C20 * 'EI Parametry Pokladna'!B17)^'EI Parametry Pokladna'!B16</f>
        <v>0</v>
      </c>
      <c r="D26" s="1"/>
      <c r="E26" s="1"/>
      <c r="F26" s="1"/>
      <c r="G26" s="1"/>
      <c r="H26" s="1"/>
      <c r="I26" s="1"/>
      <c r="J26" s="1"/>
      <c r="K26" s="1"/>
      <c r="L26" s="1"/>
      <c r="M26" s="1"/>
    </row>
    <row r="27" spans="1:13">
      <c r="A27" s="237" t="s">
        <v>1</v>
      </c>
      <c r="B27" s="208"/>
      <c r="C27" s="208"/>
      <c r="D27" s="1"/>
      <c r="E27" s="1"/>
      <c r="F27" s="1"/>
      <c r="G27" s="1"/>
      <c r="H27" s="1"/>
      <c r="I27" s="1"/>
      <c r="J27" s="1"/>
      <c r="K27" s="1"/>
      <c r="L27" s="1"/>
      <c r="M27" s="1"/>
    </row>
    <row r="28" spans="1:13">
      <c r="A28" s="238" t="s">
        <v>965</v>
      </c>
      <c r="B28" s="216"/>
      <c r="C28" s="216">
        <f>C20 + C25 + C26</f>
        <v>0</v>
      </c>
      <c r="D28" s="1"/>
      <c r="E28" s="1"/>
      <c r="F28" s="1"/>
      <c r="G28" s="1"/>
      <c r="H28" s="1"/>
      <c r="I28" s="1"/>
      <c r="J28" s="1"/>
      <c r="K28" s="1"/>
      <c r="L28" s="1"/>
      <c r="M28" s="1"/>
    </row>
    <row r="29" spans="1:13">
      <c r="A29" s="237" t="s">
        <v>966</v>
      </c>
      <c r="B29" s="208">
        <f>(SUM('EI Rozpočet Pokladna'!F10,'EI Rozpočet Pokladna'!F18:F19,'EI Rozpočet Pokladna'!F22,'EI Rozpočet Pokladna'!F29,'EI Rozpočet Pokladna'!F32,'EI Rozpočet Pokladna'!F37,'EI Rozpočet Pokladna'!F39,'EI Rozpočet Pokladna'!F41,'EI Rozpočet Pokladna'!F43,'EI Rozpočet Pokladna'!F47:F48,'EI Rozpočet Pokladna'!F50:F51,'EI Rozpočet Pokladna'!F54,'EI Rozpočet Pokladna'!F58,'EI Rozpočet Pokladna'!F60,'EI Rozpočet Pokladna'!F62,'EI Rozpočet Pokladna'!F64,'EI Rozpočet Pokladna'!F67)) + (SUM('EI Rozpočet Pokladna'!I10,'EI Rozpočet Pokladna'!I18:I19,'EI Rozpočet Pokladna'!I22,'EI Rozpočet Pokladna'!I29,'EI Rozpočet Pokladna'!I32,'EI Rozpočet Pokladna'!I37,'EI Rozpočet Pokladna'!I39,'EI Rozpočet Pokladna'!I41,'EI Rozpočet Pokladna'!I43,'EI Rozpočet Pokladna'!I47:I48,'EI Rozpočet Pokladna'!I50:I51,'EI Rozpočet Pokladna'!I54,'EI Rozpočet Pokladna'!I58,'EI Rozpočet Pokladna'!I60,'EI Rozpočet Pokladna'!I62,'EI Rozpočet Pokladna'!I64,'EI Rozpočet Pokladna'!I67)) + B8 + C8 + C12 + C15 + C17 + C18 + C19 + C25 + C26</f>
        <v>0</v>
      </c>
      <c r="C29" s="208">
        <f>B29 * 'EI Parametry Pokladna'!B21 / 100</f>
        <v>0</v>
      </c>
      <c r="D29" s="1"/>
      <c r="E29" s="1"/>
      <c r="F29" s="1"/>
      <c r="G29" s="1"/>
      <c r="H29" s="1"/>
      <c r="I29" s="1"/>
      <c r="J29" s="1"/>
      <c r="K29" s="1"/>
      <c r="L29" s="1"/>
      <c r="M29" s="1"/>
    </row>
    <row r="30" spans="1:13">
      <c r="A30" s="237" t="s">
        <v>966</v>
      </c>
      <c r="B30" s="208">
        <f>(SUM('EI Rozpočet Pokladna'!F10,'EI Rozpočet Pokladna'!F18:F19,'EI Rozpočet Pokladna'!F22,'EI Rozpočet Pokladna'!F29,'EI Rozpočet Pokladna'!F32,'EI Rozpočet Pokladna'!F37,'EI Rozpočet Pokladna'!F39,'EI Rozpočet Pokladna'!F41,'EI Rozpočet Pokladna'!F43,'EI Rozpočet Pokladna'!F47:F48,'EI Rozpočet Pokladna'!F50:F51,'EI Rozpočet Pokladna'!F54,'EI Rozpočet Pokladna'!F58,'EI Rozpočet Pokladna'!F60,'EI Rozpočet Pokladna'!F62,'EI Rozpočet Pokladna'!F64,'EI Rozpočet Pokladna'!F67)) + (SUM('EI Rozpočet Pokladna'!I10,'EI Rozpočet Pokladna'!I18:I19,'EI Rozpočet Pokladna'!I22,'EI Rozpočet Pokladna'!I29,'EI Rozpočet Pokladna'!I32,'EI Rozpočet Pokladna'!I37,'EI Rozpočet Pokladna'!I39,'EI Rozpočet Pokladna'!I41,'EI Rozpočet Pokladna'!I43,'EI Rozpočet Pokladna'!I47:I48,'EI Rozpočet Pokladna'!I50:I51,'EI Rozpočet Pokladna'!I54,'EI Rozpočet Pokladna'!I58,'EI Rozpočet Pokladna'!I60,'EI Rozpočet Pokladna'!I62,'EI Rozpočet Pokladna'!I64,'EI Rozpočet Pokladna'!I67))</f>
        <v>0</v>
      </c>
      <c r="C30" s="208">
        <f>B30 * 'EI Parametry Pokladna'!B22 / 100</f>
        <v>0</v>
      </c>
      <c r="D30" s="1"/>
      <c r="E30" s="1"/>
      <c r="F30" s="1"/>
      <c r="G30" s="1"/>
      <c r="H30" s="1"/>
      <c r="I30" s="1"/>
      <c r="J30" s="1"/>
      <c r="K30" s="1"/>
      <c r="L30" s="1"/>
      <c r="M30" s="1"/>
    </row>
    <row r="31" spans="1:13">
      <c r="A31" s="238" t="s">
        <v>967</v>
      </c>
      <c r="B31" s="216"/>
      <c r="C31" s="216">
        <f>C28 + C29 + C30</f>
        <v>0</v>
      </c>
      <c r="D31" s="1"/>
      <c r="E31" s="1"/>
      <c r="F31" s="1"/>
      <c r="G31" s="1"/>
      <c r="H31" s="1"/>
      <c r="I31" s="1"/>
      <c r="J31" s="1"/>
      <c r="K31" s="1"/>
      <c r="L31" s="1"/>
      <c r="M31" s="1"/>
    </row>
    <row r="32" spans="1:13">
      <c r="A32" s="237" t="s">
        <v>1</v>
      </c>
      <c r="B32" s="208"/>
      <c r="C32" s="208"/>
      <c r="D32" s="1"/>
      <c r="E32" s="1"/>
      <c r="F32" s="1"/>
      <c r="G32" s="1"/>
      <c r="H32" s="1"/>
      <c r="I32" s="1"/>
      <c r="J32" s="1"/>
      <c r="K32" s="1"/>
      <c r="L32" s="1"/>
      <c r="M32" s="1"/>
    </row>
    <row r="33" spans="1:13">
      <c r="A33" s="237" t="s">
        <v>968</v>
      </c>
      <c r="B33" s="208"/>
      <c r="C33" s="208">
        <f>C28 * 'EI Parametry Pokladna'!B19 / 100</f>
        <v>0</v>
      </c>
      <c r="D33" s="1"/>
      <c r="E33" s="1"/>
      <c r="F33" s="1"/>
      <c r="G33" s="1"/>
      <c r="H33" s="1"/>
      <c r="I33" s="1"/>
      <c r="J33" s="1"/>
      <c r="K33" s="1"/>
      <c r="L33" s="1"/>
      <c r="M33" s="1"/>
    </row>
    <row r="34" spans="1:13">
      <c r="A34" s="237" t="s">
        <v>968</v>
      </c>
      <c r="B34" s="208"/>
      <c r="C34" s="208">
        <f>C28 * 'EI Parametry Pokladna'!B20 / 100</f>
        <v>0</v>
      </c>
      <c r="D34" s="1"/>
      <c r="E34" s="1"/>
      <c r="F34" s="1"/>
      <c r="G34" s="1"/>
      <c r="H34" s="1"/>
      <c r="I34" s="1"/>
      <c r="J34" s="1"/>
      <c r="K34" s="1"/>
      <c r="L34" s="1"/>
      <c r="M34" s="1"/>
    </row>
    <row r="35" spans="1:13">
      <c r="A35" s="236" t="s">
        <v>969</v>
      </c>
      <c r="B35" s="218" t="s">
        <v>970</v>
      </c>
      <c r="C35" s="218" t="s">
        <v>971</v>
      </c>
      <c r="D35" s="1"/>
      <c r="E35" s="1"/>
      <c r="F35" s="1"/>
      <c r="G35" s="1"/>
      <c r="H35" s="1"/>
      <c r="I35" s="1"/>
      <c r="J35" s="1"/>
      <c r="K35" s="1"/>
      <c r="L35" s="1"/>
      <c r="M35" s="1"/>
    </row>
    <row r="36" spans="1:13">
      <c r="A36" s="237" t="s">
        <v>972</v>
      </c>
      <c r="B36" s="208">
        <f>('EI Rozpočet Pokladna'!F84)</f>
        <v>0</v>
      </c>
      <c r="C36" s="208">
        <f>('EI Rozpočet Pokladna'!I84)</f>
        <v>0</v>
      </c>
      <c r="D36" s="1"/>
      <c r="E36" s="1"/>
      <c r="F36" s="1"/>
      <c r="G36" s="1"/>
      <c r="H36" s="1"/>
      <c r="I36" s="1"/>
      <c r="J36" s="1"/>
      <c r="K36" s="1"/>
      <c r="L36" s="1"/>
      <c r="M36" s="1"/>
    </row>
    <row r="37" spans="1:13">
      <c r="A37" s="237" t="s">
        <v>973</v>
      </c>
      <c r="B37" s="208">
        <f>('EI Rozpočet Pokladna'!F12)</f>
        <v>0</v>
      </c>
      <c r="C37" s="208">
        <f>('EI Rozpočet Pokladna'!I12)</f>
        <v>0</v>
      </c>
      <c r="D37" s="1"/>
      <c r="E37" s="1"/>
      <c r="F37" s="1"/>
      <c r="G37" s="1"/>
      <c r="H37" s="1"/>
      <c r="I37" s="1"/>
      <c r="J37" s="1"/>
      <c r="K37" s="1"/>
      <c r="L37" s="1"/>
      <c r="M37" s="1"/>
    </row>
    <row r="38" spans="1:13">
      <c r="A38" s="237" t="s">
        <v>974</v>
      </c>
      <c r="B38" s="208">
        <f>('EI Rozpočet Pokladna'!F82)</f>
        <v>0</v>
      </c>
      <c r="C38" s="208">
        <f>('EI Rozpočet Pokladna'!I82)</f>
        <v>0</v>
      </c>
      <c r="D38" s="1"/>
      <c r="E38" s="1"/>
      <c r="F38" s="1"/>
      <c r="G38" s="1"/>
      <c r="H38" s="1"/>
      <c r="I38" s="1"/>
      <c r="J38" s="1"/>
      <c r="K38" s="1"/>
      <c r="L38" s="1"/>
      <c r="M38" s="1"/>
    </row>
    <row r="39" spans="1:13">
      <c r="A39" s="237" t="s">
        <v>975</v>
      </c>
      <c r="B39" s="208">
        <f>('EI Rozpočet Pokladna'!F69)</f>
        <v>0</v>
      </c>
      <c r="C39" s="208">
        <f>('EI Rozpočet Pokladna'!I69)</f>
        <v>0</v>
      </c>
      <c r="D39" s="1"/>
      <c r="E39" s="1"/>
      <c r="F39" s="1"/>
      <c r="G39" s="1"/>
      <c r="H39" s="1"/>
      <c r="I39" s="1"/>
      <c r="J39" s="1"/>
      <c r="K39" s="1"/>
      <c r="L39" s="1"/>
      <c r="M39" s="1"/>
    </row>
    <row r="40" spans="1:13">
      <c r="A40" s="237" t="s">
        <v>976</v>
      </c>
      <c r="B40" s="208">
        <f>('EI Rozpočet Pokladna'!F81)</f>
        <v>0</v>
      </c>
      <c r="C40" s="208">
        <f>('EI Rozpočet Pokladna'!I81)</f>
        <v>0</v>
      </c>
      <c r="D40" s="1"/>
      <c r="E40" s="1"/>
      <c r="F40" s="1"/>
      <c r="G40" s="1"/>
      <c r="H40" s="1"/>
      <c r="I40" s="1"/>
      <c r="J40" s="1"/>
      <c r="K40" s="1"/>
      <c r="L40" s="1"/>
      <c r="M40" s="1"/>
    </row>
    <row r="41" spans="1:13" s="194" customFormat="1">
      <c r="A41" s="198" t="s">
        <v>1</v>
      </c>
      <c r="B41" s="198"/>
      <c r="C41" s="198"/>
      <c r="D41" s="198"/>
      <c r="E41" s="198"/>
      <c r="F41" s="198"/>
      <c r="G41" s="198"/>
      <c r="H41" s="198"/>
      <c r="I41" s="198"/>
      <c r="J41" s="198"/>
      <c r="K41" s="198"/>
      <c r="L41" s="198"/>
      <c r="M41" s="198"/>
    </row>
    <row r="42" spans="1:13" s="194" customFormat="1">
      <c r="A42" s="198"/>
      <c r="B42" s="198"/>
      <c r="C42" s="198"/>
      <c r="D42" s="198"/>
      <c r="E42" s="198"/>
      <c r="F42" s="198"/>
      <c r="G42" s="198"/>
      <c r="H42" s="198"/>
      <c r="I42" s="198"/>
      <c r="J42" s="198"/>
      <c r="K42" s="198"/>
      <c r="L42" s="198"/>
      <c r="M42" s="198"/>
    </row>
    <row r="43" spans="1:13">
      <c r="A43" s="200"/>
      <c r="B43" s="198"/>
      <c r="C43" s="198"/>
      <c r="D43" s="1"/>
      <c r="E43" s="1"/>
      <c r="F43" s="1"/>
      <c r="G43" s="1"/>
      <c r="H43" s="1"/>
      <c r="I43" s="1"/>
      <c r="J43" s="1"/>
      <c r="K43" s="1"/>
      <c r="L43" s="1"/>
      <c r="M43" s="1"/>
    </row>
    <row r="44" spans="1:13">
      <c r="A44" s="200"/>
      <c r="B44" s="198"/>
      <c r="C44" s="198"/>
      <c r="D44" s="1"/>
      <c r="E44" s="1"/>
      <c r="F44" s="1"/>
      <c r="G44" s="1"/>
      <c r="H44" s="1"/>
      <c r="I44" s="1"/>
      <c r="J44" s="1"/>
      <c r="K44" s="1"/>
      <c r="L44" s="1"/>
      <c r="M44" s="1"/>
    </row>
    <row r="45" spans="1:13">
      <c r="A45" s="200"/>
      <c r="B45" s="198"/>
      <c r="C45" s="198"/>
      <c r="D45" s="1"/>
      <c r="E45" s="1"/>
      <c r="F45" s="1"/>
      <c r="G45" s="1"/>
      <c r="H45" s="1"/>
      <c r="I45" s="1"/>
      <c r="J45" s="1"/>
      <c r="K45" s="1"/>
      <c r="L45" s="1"/>
      <c r="M45" s="1"/>
    </row>
    <row r="46" spans="1:13">
      <c r="A46" s="200"/>
      <c r="B46" s="198"/>
      <c r="C46" s="198"/>
      <c r="D46" s="1"/>
      <c r="E46" s="1"/>
      <c r="F46" s="1"/>
      <c r="G46" s="1"/>
      <c r="H46" s="1"/>
      <c r="I46" s="1"/>
      <c r="J46" s="1"/>
      <c r="K46" s="1"/>
      <c r="L46" s="1"/>
      <c r="M46" s="1"/>
    </row>
    <row r="47" spans="1:13">
      <c r="A47" s="200"/>
      <c r="B47" s="198"/>
      <c r="C47" s="198"/>
      <c r="D47" s="1"/>
      <c r="E47" s="1"/>
      <c r="F47" s="1"/>
      <c r="G47" s="1"/>
      <c r="H47" s="1"/>
      <c r="I47" s="1"/>
      <c r="J47" s="1"/>
      <c r="K47" s="1"/>
      <c r="L47" s="1"/>
      <c r="M47" s="1"/>
    </row>
    <row r="48" spans="1:13">
      <c r="A48" s="200"/>
      <c r="B48" s="198"/>
      <c r="C48" s="198"/>
      <c r="D48" s="1"/>
      <c r="E48" s="1"/>
      <c r="F48" s="1"/>
      <c r="G48" s="1"/>
      <c r="H48" s="1"/>
      <c r="I48" s="1"/>
      <c r="J48" s="1"/>
      <c r="K48" s="1"/>
      <c r="L48" s="1"/>
      <c r="M48" s="1"/>
    </row>
    <row r="49" spans="1:13">
      <c r="A49" s="200"/>
      <c r="B49" s="198"/>
      <c r="C49" s="198"/>
      <c r="D49" s="1"/>
      <c r="E49" s="1"/>
      <c r="F49" s="1"/>
      <c r="G49" s="1"/>
      <c r="H49" s="1"/>
      <c r="I49" s="1"/>
      <c r="J49" s="1"/>
      <c r="K49" s="1"/>
      <c r="L49" s="1"/>
      <c r="M49" s="1"/>
    </row>
    <row r="50" spans="1:13">
      <c r="A50" s="200"/>
      <c r="B50" s="198"/>
      <c r="C50" s="198"/>
      <c r="D50" s="1"/>
      <c r="E50" s="1"/>
      <c r="F50" s="1"/>
      <c r="G50" s="1"/>
      <c r="H50" s="1"/>
      <c r="I50" s="1"/>
      <c r="J50" s="1"/>
      <c r="K50" s="1"/>
      <c r="L50" s="1"/>
      <c r="M50" s="1"/>
    </row>
    <row r="51" spans="1:13">
      <c r="A51" s="200"/>
      <c r="B51" s="198"/>
      <c r="C51" s="198"/>
      <c r="D51" s="1"/>
      <c r="E51" s="1"/>
      <c r="F51" s="1"/>
      <c r="G51" s="1"/>
      <c r="H51" s="1"/>
      <c r="I51" s="1"/>
      <c r="J51" s="1"/>
      <c r="K51" s="1"/>
      <c r="L51" s="1"/>
      <c r="M51" s="1"/>
    </row>
    <row r="52" spans="1:13">
      <c r="A52" s="200"/>
      <c r="B52" s="198"/>
      <c r="C52" s="198"/>
      <c r="D52" s="1"/>
      <c r="E52" s="1"/>
      <c r="F52" s="1"/>
      <c r="G52" s="1"/>
      <c r="H52" s="1"/>
      <c r="I52" s="1"/>
      <c r="J52" s="1"/>
      <c r="K52" s="1"/>
      <c r="L52" s="1"/>
      <c r="M52" s="1"/>
    </row>
    <row r="53" spans="1:13">
      <c r="A53" s="200"/>
      <c r="B53" s="198"/>
      <c r="C53" s="198"/>
      <c r="D53" s="1"/>
      <c r="E53" s="1"/>
      <c r="F53" s="1"/>
      <c r="G53" s="1"/>
      <c r="H53" s="1"/>
      <c r="I53" s="1"/>
      <c r="J53" s="1"/>
      <c r="K53" s="1"/>
      <c r="L53" s="1"/>
      <c r="M53" s="1"/>
    </row>
  </sheetData>
  <sheetProtection algorithmName="SHA-512" hashValue="pGq6y7+sqQiyePD0sdWVwmTcMcmmHxNj1h6UhvCfdcAwjlip0B+EaS6yuKL9b9KUYEKWgFgqMxQeV9lEdT64Zw==" saltValue="FrGaljT4zYNQkOzK9Maxug==" spinCount="100000" sheet="1" objects="1" scenarios="1" formatCells="0" formatColumns="0" formatRows="0"/>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X121"/>
  <sheetViews>
    <sheetView topLeftCell="A61" zoomScale="80" zoomScaleNormal="80" workbookViewId="0">
      <selection activeCell="I77" sqref="I77"/>
    </sheetView>
  </sheetViews>
  <sheetFormatPr defaultColWidth="9.1640625" defaultRowHeight="15"/>
  <cols>
    <col min="1" max="1" width="7.83203125" style="196" bestFit="1" customWidth="1"/>
    <col min="2" max="2" width="75.5" style="196" customWidth="1"/>
    <col min="3" max="3" width="5.1640625" style="196" customWidth="1"/>
    <col min="4" max="4" width="10.33203125" style="194" customWidth="1"/>
    <col min="5" max="5" width="15" style="194" customWidth="1"/>
    <col min="6" max="6" width="19.33203125" style="194" customWidth="1"/>
    <col min="7" max="7" width="12.6640625" style="196" customWidth="1"/>
    <col min="8" max="8" width="15.83203125" style="194" customWidth="1"/>
    <col min="9" max="9" width="19.33203125" style="194" customWidth="1"/>
    <col min="10" max="10" width="14.5" style="194" customWidth="1"/>
    <col min="11" max="11" width="17.83203125" style="194" customWidth="1"/>
    <col min="12" max="12" width="12.1640625" style="196" bestFit="1" customWidth="1"/>
    <col min="13" max="14" width="9.1640625" style="195"/>
    <col min="15" max="15" width="12.83203125" style="195" hidden="1" customWidth="1"/>
    <col min="16" max="16384" width="9.1640625" style="195"/>
  </cols>
  <sheetData>
    <row r="1" spans="1:24" ht="18">
      <c r="A1" s="197" t="s">
        <v>1218</v>
      </c>
      <c r="B1" s="245"/>
      <c r="C1" s="200"/>
      <c r="D1" s="198"/>
      <c r="E1" s="198"/>
      <c r="F1" s="198"/>
      <c r="G1" s="200"/>
      <c r="H1" s="198"/>
      <c r="I1" s="198"/>
      <c r="J1" s="198"/>
      <c r="K1" s="198"/>
      <c r="L1" s="200"/>
      <c r="M1" s="1"/>
      <c r="N1" s="1"/>
      <c r="O1" s="1"/>
      <c r="P1" s="1"/>
      <c r="Q1" s="1"/>
      <c r="R1" s="1"/>
      <c r="S1" s="1"/>
      <c r="T1" s="1"/>
      <c r="U1" s="1"/>
      <c r="V1" s="1"/>
      <c r="W1" s="1"/>
      <c r="X1" s="1"/>
    </row>
    <row r="2" spans="1:24" ht="14.45" customHeight="1">
      <c r="A2" s="197"/>
      <c r="B2" s="245"/>
      <c r="C2" s="200"/>
      <c r="D2" s="198"/>
      <c r="E2" s="198"/>
      <c r="F2" s="198"/>
      <c r="G2" s="200"/>
      <c r="H2" s="198"/>
      <c r="I2" s="198"/>
      <c r="J2" s="198"/>
      <c r="K2" s="198"/>
      <c r="L2" s="200"/>
      <c r="M2" s="1"/>
      <c r="N2" s="1"/>
      <c r="O2" s="1">
        <f>'EI Parametry Pokladna'!B23/100*F11+'EI Parametry Pokladna'!B23/100*F14+'EI Parametry Pokladna'!B23/100*F15+'EI Parametry Pokladna'!B23/100*F16+'EI Parametry Pokladna'!B23/100*F17+'EI Parametry Pokladna'!B23/100*F20+'EI Parametry Pokladna'!B23/100*F21+'EI Parametry Pokladna'!B23/100*F23+'EI Parametry Pokladna'!B23/100*F24+'EI Parametry Pokladna'!B23/100*F25+'EI Parametry Pokladna'!B23/100*F27+'EI Parametry Pokladna'!B23/100*F28+'EI Parametry Pokladna'!B23/100*F30+'EI Parametry Pokladna'!B23/100*F31+'EI Parametry Pokladna'!B23/100*F33+'EI Parametry Pokladna'!B23/100*F34+'EI Parametry Pokladna'!B23/100*F35+'EI Parametry Pokladna'!B23/100*F36+'EI Parametry Pokladna'!B23/100*F38+'EI Parametry Pokladna'!B23/100*F40+'EI Parametry Pokladna'!B23/100*F42+'EI Parametry Pokladna'!B23/100*F44+'EI Parametry Pokladna'!B23/100*F45</f>
        <v>0</v>
      </c>
      <c r="P2" s="1"/>
      <c r="Q2" s="1"/>
      <c r="R2" s="1"/>
      <c r="S2" s="1"/>
      <c r="T2" s="1"/>
      <c r="U2" s="1"/>
      <c r="V2" s="1"/>
      <c r="W2" s="1"/>
      <c r="X2" s="1"/>
    </row>
    <row r="3" spans="1:24">
      <c r="A3" s="14" t="s">
        <v>1226</v>
      </c>
      <c r="B3" s="246"/>
      <c r="C3" s="244"/>
      <c r="D3" s="241"/>
      <c r="E3" s="198"/>
      <c r="F3" s="198"/>
      <c r="G3" s="200"/>
      <c r="H3" s="198"/>
      <c r="I3" s="198"/>
      <c r="J3" s="198"/>
      <c r="K3" s="198"/>
      <c r="L3" s="200"/>
      <c r="M3" s="1"/>
      <c r="N3" s="1"/>
      <c r="O3" s="1"/>
      <c r="P3" s="1"/>
      <c r="Q3" s="1"/>
      <c r="R3" s="1"/>
      <c r="S3" s="1"/>
      <c r="T3" s="1"/>
      <c r="U3" s="1"/>
      <c r="V3" s="1"/>
      <c r="W3" s="1"/>
      <c r="X3" s="1"/>
    </row>
    <row r="4" spans="1:24">
      <c r="A4" s="14" t="s">
        <v>1062</v>
      </c>
      <c r="B4" s="246"/>
      <c r="C4" s="200"/>
      <c r="D4" s="198"/>
      <c r="E4" s="198"/>
      <c r="F4" s="198"/>
      <c r="G4" s="200"/>
      <c r="H4" s="198"/>
      <c r="I4" s="198"/>
      <c r="J4" s="198"/>
      <c r="K4" s="198"/>
      <c r="L4" s="200"/>
      <c r="M4" s="1"/>
      <c r="N4" s="1"/>
      <c r="O4" s="1"/>
      <c r="P4" s="1"/>
      <c r="Q4" s="1"/>
      <c r="R4" s="1"/>
      <c r="S4" s="1"/>
      <c r="T4" s="1"/>
      <c r="U4" s="1"/>
      <c r="V4" s="1"/>
      <c r="W4" s="1"/>
      <c r="X4" s="1"/>
    </row>
    <row r="5" spans="1:24">
      <c r="A5" s="200"/>
      <c r="B5" s="200"/>
      <c r="C5" s="200"/>
      <c r="D5" s="198"/>
      <c r="E5" s="198"/>
      <c r="F5" s="198"/>
      <c r="G5" s="200"/>
      <c r="H5" s="198"/>
      <c r="I5" s="198"/>
      <c r="J5" s="198"/>
      <c r="K5" s="198"/>
      <c r="L5" s="200"/>
      <c r="M5" s="1"/>
      <c r="N5" s="1"/>
      <c r="O5" s="1"/>
      <c r="P5" s="1"/>
      <c r="Q5" s="1"/>
      <c r="R5" s="1"/>
      <c r="S5" s="1"/>
      <c r="T5" s="1"/>
      <c r="U5" s="1"/>
      <c r="V5" s="1"/>
      <c r="W5" s="1"/>
      <c r="X5" s="1"/>
    </row>
    <row r="6" spans="1:24" ht="18.75" thickBot="1">
      <c r="A6" s="247" t="s">
        <v>1264</v>
      </c>
      <c r="B6" s="248"/>
      <c r="C6" s="200"/>
      <c r="D6" s="198"/>
      <c r="E6" s="198"/>
      <c r="F6" s="198"/>
      <c r="G6" s="200"/>
      <c r="H6" s="198"/>
      <c r="I6" s="198"/>
      <c r="J6" s="198"/>
      <c r="K6" s="198"/>
      <c r="L6" s="200"/>
      <c r="M6" s="1"/>
      <c r="N6" s="1"/>
      <c r="O6" s="1"/>
      <c r="P6" s="1"/>
      <c r="Q6" s="1"/>
      <c r="R6" s="1"/>
      <c r="S6" s="1"/>
      <c r="T6" s="1"/>
      <c r="U6" s="1"/>
      <c r="V6" s="1"/>
      <c r="W6" s="1"/>
      <c r="X6" s="1"/>
    </row>
    <row r="7" spans="1:24" ht="27" thickBot="1">
      <c r="A7" s="249" t="s">
        <v>977</v>
      </c>
      <c r="B7" s="250" t="s">
        <v>944</v>
      </c>
      <c r="C7" s="251" t="s">
        <v>978</v>
      </c>
      <c r="D7" s="252" t="s">
        <v>979</v>
      </c>
      <c r="E7" s="253" t="s">
        <v>1227</v>
      </c>
      <c r="F7" s="252" t="s">
        <v>980</v>
      </c>
      <c r="G7" s="250" t="s">
        <v>981</v>
      </c>
      <c r="H7" s="253" t="s">
        <v>1228</v>
      </c>
      <c r="I7" s="252" t="s">
        <v>982</v>
      </c>
      <c r="J7" s="252" t="s">
        <v>983</v>
      </c>
      <c r="K7" s="252" t="s">
        <v>984</v>
      </c>
      <c r="L7" s="254" t="s">
        <v>1235</v>
      </c>
    </row>
    <row r="8" spans="1:24" ht="16.5" thickBot="1">
      <c r="A8" s="255" t="s">
        <v>1</v>
      </c>
      <c r="B8" s="256" t="s">
        <v>972</v>
      </c>
      <c r="C8" s="257" t="s">
        <v>1</v>
      </c>
      <c r="D8" s="258"/>
      <c r="E8" s="258"/>
      <c r="F8" s="258"/>
      <c r="G8" s="257" t="s">
        <v>1</v>
      </c>
      <c r="H8" s="258"/>
      <c r="I8" s="258"/>
      <c r="J8" s="258"/>
      <c r="K8" s="258"/>
      <c r="L8" s="259" t="s">
        <v>1</v>
      </c>
    </row>
    <row r="9" spans="1:24">
      <c r="A9" s="260" t="s">
        <v>1</v>
      </c>
      <c r="B9" s="261" t="s">
        <v>985</v>
      </c>
      <c r="C9" s="262" t="s">
        <v>1</v>
      </c>
      <c r="D9" s="263"/>
      <c r="E9" s="263"/>
      <c r="F9" s="263"/>
      <c r="G9" s="262" t="s">
        <v>1</v>
      </c>
      <c r="H9" s="263"/>
      <c r="I9" s="263"/>
      <c r="J9" s="263"/>
      <c r="K9" s="263"/>
      <c r="L9" s="264" t="s">
        <v>1</v>
      </c>
    </row>
    <row r="10" spans="1:24" ht="26.25">
      <c r="A10" s="265" t="s">
        <v>1</v>
      </c>
      <c r="B10" s="266" t="s">
        <v>986</v>
      </c>
      <c r="C10" s="267" t="s">
        <v>1</v>
      </c>
      <c r="D10" s="268"/>
      <c r="E10" s="268"/>
      <c r="F10" s="268"/>
      <c r="G10" s="267" t="s">
        <v>1</v>
      </c>
      <c r="H10" s="268"/>
      <c r="I10" s="268"/>
      <c r="J10" s="268"/>
      <c r="K10" s="268"/>
      <c r="L10" s="269" t="s">
        <v>1</v>
      </c>
    </row>
    <row r="11" spans="1:24">
      <c r="A11" s="285" t="s">
        <v>75</v>
      </c>
      <c r="B11" s="286" t="s">
        <v>987</v>
      </c>
      <c r="C11" s="237" t="s">
        <v>988</v>
      </c>
      <c r="D11" s="308">
        <v>2</v>
      </c>
      <c r="E11" s="308">
        <v>0</v>
      </c>
      <c r="F11" s="208">
        <f>D11*E11</f>
        <v>0</v>
      </c>
      <c r="G11" s="237" t="s">
        <v>989</v>
      </c>
      <c r="H11" s="242">
        <v>0</v>
      </c>
      <c r="I11" s="208">
        <f>D11*H11</f>
        <v>0</v>
      </c>
      <c r="J11" s="208">
        <f>E11+H11</f>
        <v>0</v>
      </c>
      <c r="K11" s="208">
        <f>F11+I11</f>
        <v>0</v>
      </c>
      <c r="L11" s="270" t="s">
        <v>1</v>
      </c>
    </row>
    <row r="12" spans="1:24" ht="15.75" thickBot="1">
      <c r="A12" s="287" t="s">
        <v>1</v>
      </c>
      <c r="B12" s="288" t="s">
        <v>990</v>
      </c>
      <c r="C12" s="289" t="s">
        <v>1</v>
      </c>
      <c r="D12" s="271"/>
      <c r="E12" s="271"/>
      <c r="F12" s="271">
        <f>SUM(F10:F11)</f>
        <v>0</v>
      </c>
      <c r="G12" s="289" t="s">
        <v>1</v>
      </c>
      <c r="H12" s="271"/>
      <c r="I12" s="271">
        <f>SUM(I10:I11)</f>
        <v>0</v>
      </c>
      <c r="J12" s="271"/>
      <c r="K12" s="271">
        <f>SUM(K10:K11)</f>
        <v>0</v>
      </c>
      <c r="L12" s="272" t="s">
        <v>1</v>
      </c>
    </row>
    <row r="13" spans="1:24">
      <c r="A13" s="260" t="s">
        <v>1</v>
      </c>
      <c r="B13" s="261" t="s">
        <v>991</v>
      </c>
      <c r="C13" s="262" t="s">
        <v>1</v>
      </c>
      <c r="D13" s="263"/>
      <c r="E13" s="263"/>
      <c r="F13" s="263"/>
      <c r="G13" s="262" t="s">
        <v>1</v>
      </c>
      <c r="H13" s="263"/>
      <c r="I13" s="263"/>
      <c r="J13" s="263"/>
      <c r="K13" s="263"/>
      <c r="L13" s="264" t="s">
        <v>1</v>
      </c>
    </row>
    <row r="14" spans="1:24">
      <c r="A14" s="285" t="s">
        <v>77</v>
      </c>
      <c r="B14" s="286" t="s">
        <v>992</v>
      </c>
      <c r="C14" s="237" t="s">
        <v>988</v>
      </c>
      <c r="D14" s="208">
        <v>1</v>
      </c>
      <c r="E14" s="242">
        <v>0</v>
      </c>
      <c r="F14" s="208">
        <f>D14*E14</f>
        <v>0</v>
      </c>
      <c r="G14" s="237" t="s">
        <v>1</v>
      </c>
      <c r="H14" s="242">
        <v>0</v>
      </c>
      <c r="I14" s="208">
        <f>D14*H14</f>
        <v>0</v>
      </c>
      <c r="J14" s="208">
        <f t="shared" ref="J14:K17" si="0">E14+H14</f>
        <v>0</v>
      </c>
      <c r="K14" s="208">
        <f t="shared" si="0"/>
        <v>0</v>
      </c>
      <c r="L14" s="270" t="s">
        <v>1</v>
      </c>
    </row>
    <row r="15" spans="1:24">
      <c r="A15" s="285" t="s">
        <v>124</v>
      </c>
      <c r="B15" s="286" t="s">
        <v>993</v>
      </c>
      <c r="C15" s="237" t="s">
        <v>988</v>
      </c>
      <c r="D15" s="208">
        <v>1</v>
      </c>
      <c r="E15" s="242">
        <v>0</v>
      </c>
      <c r="F15" s="208">
        <f>D15*E15</f>
        <v>0</v>
      </c>
      <c r="G15" s="237" t="s">
        <v>1</v>
      </c>
      <c r="H15" s="242">
        <v>0</v>
      </c>
      <c r="I15" s="208">
        <f>D15*H15</f>
        <v>0</v>
      </c>
      <c r="J15" s="208">
        <f t="shared" si="0"/>
        <v>0</v>
      </c>
      <c r="K15" s="208">
        <f t="shared" si="0"/>
        <v>0</v>
      </c>
      <c r="L15" s="270" t="s">
        <v>1</v>
      </c>
    </row>
    <row r="16" spans="1:24">
      <c r="A16" s="285" t="s">
        <v>130</v>
      </c>
      <c r="B16" s="286" t="s">
        <v>994</v>
      </c>
      <c r="C16" s="237" t="s">
        <v>988</v>
      </c>
      <c r="D16" s="208">
        <v>3</v>
      </c>
      <c r="E16" s="242">
        <v>0</v>
      </c>
      <c r="F16" s="208">
        <f>D16*E16</f>
        <v>0</v>
      </c>
      <c r="G16" s="237" t="s">
        <v>1</v>
      </c>
      <c r="H16" s="242">
        <v>0</v>
      </c>
      <c r="I16" s="208">
        <f>D16*H16</f>
        <v>0</v>
      </c>
      <c r="J16" s="208">
        <f t="shared" si="0"/>
        <v>0</v>
      </c>
      <c r="K16" s="208">
        <f t="shared" si="0"/>
        <v>0</v>
      </c>
      <c r="L16" s="270" t="s">
        <v>1</v>
      </c>
    </row>
    <row r="17" spans="1:12">
      <c r="A17" s="285" t="s">
        <v>145</v>
      </c>
      <c r="B17" s="286" t="s">
        <v>995</v>
      </c>
      <c r="C17" s="237" t="s">
        <v>988</v>
      </c>
      <c r="D17" s="208">
        <v>3</v>
      </c>
      <c r="E17" s="242">
        <v>0</v>
      </c>
      <c r="F17" s="208">
        <f>D17*E17</f>
        <v>0</v>
      </c>
      <c r="G17" s="237" t="s">
        <v>1</v>
      </c>
      <c r="H17" s="242">
        <v>0</v>
      </c>
      <c r="I17" s="208">
        <f>D17*H17</f>
        <v>0</v>
      </c>
      <c r="J17" s="208">
        <f t="shared" si="0"/>
        <v>0</v>
      </c>
      <c r="K17" s="208">
        <f t="shared" si="0"/>
        <v>0</v>
      </c>
      <c r="L17" s="270" t="s">
        <v>1</v>
      </c>
    </row>
    <row r="18" spans="1:12">
      <c r="A18" s="265" t="s">
        <v>1</v>
      </c>
      <c r="B18" s="266" t="s">
        <v>996</v>
      </c>
      <c r="C18" s="267" t="s">
        <v>1</v>
      </c>
      <c r="D18" s="268"/>
      <c r="E18" s="268"/>
      <c r="F18" s="268"/>
      <c r="G18" s="267" t="s">
        <v>1</v>
      </c>
      <c r="H18" s="268"/>
      <c r="I18" s="268"/>
      <c r="J18" s="268"/>
      <c r="K18" s="268"/>
      <c r="L18" s="269" t="s">
        <v>1</v>
      </c>
    </row>
    <row r="19" spans="1:12">
      <c r="A19" s="265" t="s">
        <v>1</v>
      </c>
      <c r="B19" s="266" t="s">
        <v>997</v>
      </c>
      <c r="C19" s="267" t="s">
        <v>1</v>
      </c>
      <c r="D19" s="268"/>
      <c r="E19" s="268"/>
      <c r="F19" s="268"/>
      <c r="G19" s="267" t="s">
        <v>1</v>
      </c>
      <c r="H19" s="268"/>
      <c r="I19" s="268"/>
      <c r="J19" s="268"/>
      <c r="K19" s="268"/>
      <c r="L19" s="269" t="s">
        <v>1</v>
      </c>
    </row>
    <row r="20" spans="1:12">
      <c r="A20" s="285" t="s">
        <v>140</v>
      </c>
      <c r="B20" s="286" t="s">
        <v>998</v>
      </c>
      <c r="C20" s="237" t="s">
        <v>138</v>
      </c>
      <c r="D20" s="208">
        <v>5</v>
      </c>
      <c r="E20" s="242">
        <v>0</v>
      </c>
      <c r="F20" s="208">
        <f>D20*E20</f>
        <v>0</v>
      </c>
      <c r="G20" s="237" t="s">
        <v>1</v>
      </c>
      <c r="H20" s="242">
        <v>0</v>
      </c>
      <c r="I20" s="208">
        <f>D20*H20</f>
        <v>0</v>
      </c>
      <c r="J20" s="208">
        <f t="shared" ref="J20:K21" si="1">E20+H20</f>
        <v>0</v>
      </c>
      <c r="K20" s="208">
        <f t="shared" si="1"/>
        <v>0</v>
      </c>
      <c r="L20" s="270" t="s">
        <v>1</v>
      </c>
    </row>
    <row r="21" spans="1:12">
      <c r="A21" s="285" t="s">
        <v>152</v>
      </c>
      <c r="B21" s="286" t="s">
        <v>999</v>
      </c>
      <c r="C21" s="237" t="s">
        <v>138</v>
      </c>
      <c r="D21" s="208">
        <v>5</v>
      </c>
      <c r="E21" s="242">
        <v>0</v>
      </c>
      <c r="F21" s="208">
        <f>D21*E21</f>
        <v>0</v>
      </c>
      <c r="G21" s="237" t="s">
        <v>1</v>
      </c>
      <c r="H21" s="242">
        <v>0</v>
      </c>
      <c r="I21" s="208">
        <f>D21*H21</f>
        <v>0</v>
      </c>
      <c r="J21" s="208">
        <f t="shared" si="1"/>
        <v>0</v>
      </c>
      <c r="K21" s="208">
        <f t="shared" si="1"/>
        <v>0</v>
      </c>
      <c r="L21" s="270" t="s">
        <v>1</v>
      </c>
    </row>
    <row r="22" spans="1:12">
      <c r="A22" s="265" t="s">
        <v>1</v>
      </c>
      <c r="B22" s="266" t="s">
        <v>1000</v>
      </c>
      <c r="C22" s="267" t="s">
        <v>1</v>
      </c>
      <c r="D22" s="268"/>
      <c r="E22" s="268"/>
      <c r="F22" s="268"/>
      <c r="G22" s="267" t="s">
        <v>1</v>
      </c>
      <c r="H22" s="268"/>
      <c r="I22" s="268"/>
      <c r="J22" s="268"/>
      <c r="K22" s="268"/>
      <c r="L22" s="269" t="s">
        <v>1</v>
      </c>
    </row>
    <row r="23" spans="1:12">
      <c r="A23" s="285" t="s">
        <v>156</v>
      </c>
      <c r="B23" s="286" t="s">
        <v>1001</v>
      </c>
      <c r="C23" s="237" t="s">
        <v>138</v>
      </c>
      <c r="D23" s="208">
        <v>15</v>
      </c>
      <c r="E23" s="242">
        <v>0</v>
      </c>
      <c r="F23" s="208">
        <f t="shared" ref="F23:F28" si="2">D23*E23</f>
        <v>0</v>
      </c>
      <c r="G23" s="237" t="s">
        <v>1</v>
      </c>
      <c r="H23" s="242">
        <v>0</v>
      </c>
      <c r="I23" s="208">
        <f t="shared" ref="I23:I28" si="3">D23*H23</f>
        <v>0</v>
      </c>
      <c r="J23" s="208">
        <f t="shared" ref="J23:K28" si="4">E23+H23</f>
        <v>0</v>
      </c>
      <c r="K23" s="208">
        <f t="shared" si="4"/>
        <v>0</v>
      </c>
      <c r="L23" s="270" t="s">
        <v>1</v>
      </c>
    </row>
    <row r="24" spans="1:12">
      <c r="A24" s="285" t="s">
        <v>160</v>
      </c>
      <c r="B24" s="286" t="s">
        <v>1002</v>
      </c>
      <c r="C24" s="237" t="s">
        <v>138</v>
      </c>
      <c r="D24" s="208">
        <v>10</v>
      </c>
      <c r="E24" s="242">
        <v>0</v>
      </c>
      <c r="F24" s="208">
        <f t="shared" si="2"/>
        <v>0</v>
      </c>
      <c r="G24" s="237" t="s">
        <v>1</v>
      </c>
      <c r="H24" s="242">
        <v>0</v>
      </c>
      <c r="I24" s="208">
        <f t="shared" si="3"/>
        <v>0</v>
      </c>
      <c r="J24" s="208">
        <f t="shared" si="4"/>
        <v>0</v>
      </c>
      <c r="K24" s="208">
        <f t="shared" si="4"/>
        <v>0</v>
      </c>
      <c r="L24" s="270" t="s">
        <v>1</v>
      </c>
    </row>
    <row r="25" spans="1:12">
      <c r="A25" s="285" t="s">
        <v>164</v>
      </c>
      <c r="B25" s="286" t="s">
        <v>1003</v>
      </c>
      <c r="C25" s="237" t="s">
        <v>138</v>
      </c>
      <c r="D25" s="208">
        <v>10</v>
      </c>
      <c r="E25" s="242">
        <v>0</v>
      </c>
      <c r="F25" s="208">
        <f t="shared" si="2"/>
        <v>0</v>
      </c>
      <c r="G25" s="237" t="s">
        <v>1</v>
      </c>
      <c r="H25" s="242">
        <v>0</v>
      </c>
      <c r="I25" s="208">
        <f t="shared" si="3"/>
        <v>0</v>
      </c>
      <c r="J25" s="208">
        <f t="shared" si="4"/>
        <v>0</v>
      </c>
      <c r="K25" s="208">
        <f t="shared" si="4"/>
        <v>0</v>
      </c>
      <c r="L25" s="270" t="s">
        <v>1</v>
      </c>
    </row>
    <row r="26" spans="1:12">
      <c r="A26" s="285" t="s">
        <v>168</v>
      </c>
      <c r="B26" s="286" t="s">
        <v>1004</v>
      </c>
      <c r="C26" s="237" t="s">
        <v>988</v>
      </c>
      <c r="D26" s="208">
        <v>1</v>
      </c>
      <c r="E26" s="242">
        <v>0</v>
      </c>
      <c r="F26" s="208">
        <f t="shared" si="2"/>
        <v>0</v>
      </c>
      <c r="G26" s="237" t="s">
        <v>1</v>
      </c>
      <c r="H26" s="208">
        <v>0</v>
      </c>
      <c r="I26" s="208">
        <f t="shared" si="3"/>
        <v>0</v>
      </c>
      <c r="J26" s="208">
        <f t="shared" si="4"/>
        <v>0</v>
      </c>
      <c r="K26" s="208">
        <f t="shared" si="4"/>
        <v>0</v>
      </c>
      <c r="L26" s="270" t="s">
        <v>1</v>
      </c>
    </row>
    <row r="27" spans="1:12" ht="27.6" customHeight="1">
      <c r="A27" s="285" t="s">
        <v>7</v>
      </c>
      <c r="B27" s="286" t="s">
        <v>1005</v>
      </c>
      <c r="C27" s="237" t="s">
        <v>1006</v>
      </c>
      <c r="D27" s="208">
        <v>1</v>
      </c>
      <c r="E27" s="242">
        <v>0</v>
      </c>
      <c r="F27" s="208">
        <f t="shared" si="2"/>
        <v>0</v>
      </c>
      <c r="G27" s="237" t="s">
        <v>1</v>
      </c>
      <c r="H27" s="208">
        <v>0</v>
      </c>
      <c r="I27" s="208">
        <f t="shared" si="3"/>
        <v>0</v>
      </c>
      <c r="J27" s="208">
        <f t="shared" si="4"/>
        <v>0</v>
      </c>
      <c r="K27" s="208">
        <f t="shared" si="4"/>
        <v>0</v>
      </c>
      <c r="L27" s="270" t="s">
        <v>1007</v>
      </c>
    </row>
    <row r="28" spans="1:12" ht="28.9" customHeight="1">
      <c r="A28" s="285" t="s">
        <v>176</v>
      </c>
      <c r="B28" s="286" t="s">
        <v>1008</v>
      </c>
      <c r="C28" s="237" t="s">
        <v>1006</v>
      </c>
      <c r="D28" s="208">
        <v>3</v>
      </c>
      <c r="E28" s="242">
        <v>0</v>
      </c>
      <c r="F28" s="208">
        <f t="shared" si="2"/>
        <v>0</v>
      </c>
      <c r="G28" s="237" t="s">
        <v>1</v>
      </c>
      <c r="H28" s="208">
        <v>0</v>
      </c>
      <c r="I28" s="208">
        <f t="shared" si="3"/>
        <v>0</v>
      </c>
      <c r="J28" s="208">
        <f t="shared" si="4"/>
        <v>0</v>
      </c>
      <c r="K28" s="208">
        <f t="shared" si="4"/>
        <v>0</v>
      </c>
      <c r="L28" s="270" t="s">
        <v>1009</v>
      </c>
    </row>
    <row r="29" spans="1:12" ht="26.25">
      <c r="A29" s="265" t="s">
        <v>1</v>
      </c>
      <c r="B29" s="266" t="s">
        <v>986</v>
      </c>
      <c r="C29" s="267" t="s">
        <v>1</v>
      </c>
      <c r="D29" s="268"/>
      <c r="E29" s="268"/>
      <c r="F29" s="268"/>
      <c r="G29" s="267" t="s">
        <v>1</v>
      </c>
      <c r="H29" s="268"/>
      <c r="I29" s="268"/>
      <c r="J29" s="268"/>
      <c r="K29" s="268"/>
      <c r="L29" s="269" t="s">
        <v>1</v>
      </c>
    </row>
    <row r="30" spans="1:12">
      <c r="A30" s="285" t="s">
        <v>182</v>
      </c>
      <c r="B30" s="286" t="s">
        <v>987</v>
      </c>
      <c r="C30" s="237" t="s">
        <v>988</v>
      </c>
      <c r="D30" s="308">
        <v>4</v>
      </c>
      <c r="E30" s="308">
        <v>0</v>
      </c>
      <c r="F30" s="208">
        <f>D30*E30</f>
        <v>0</v>
      </c>
      <c r="G30" s="237" t="s">
        <v>989</v>
      </c>
      <c r="H30" s="242">
        <v>0</v>
      </c>
      <c r="I30" s="208">
        <f>D30*H30</f>
        <v>0</v>
      </c>
      <c r="J30" s="208">
        <f t="shared" ref="J30:K31" si="5">E30+H30</f>
        <v>0</v>
      </c>
      <c r="K30" s="208">
        <f t="shared" si="5"/>
        <v>0</v>
      </c>
      <c r="L30" s="270" t="s">
        <v>1</v>
      </c>
    </row>
    <row r="31" spans="1:12">
      <c r="A31" s="285" t="s">
        <v>186</v>
      </c>
      <c r="B31" s="286" t="s">
        <v>1010</v>
      </c>
      <c r="C31" s="237" t="s">
        <v>988</v>
      </c>
      <c r="D31" s="208">
        <v>1</v>
      </c>
      <c r="E31" s="242">
        <v>0</v>
      </c>
      <c r="F31" s="208">
        <f>D31*E31</f>
        <v>0</v>
      </c>
      <c r="G31" s="237" t="s">
        <v>1</v>
      </c>
      <c r="H31" s="208">
        <v>0</v>
      </c>
      <c r="I31" s="208">
        <f>D31*H31</f>
        <v>0</v>
      </c>
      <c r="J31" s="208">
        <f t="shared" si="5"/>
        <v>0</v>
      </c>
      <c r="K31" s="208">
        <f t="shared" si="5"/>
        <v>0</v>
      </c>
      <c r="L31" s="270" t="s">
        <v>1</v>
      </c>
    </row>
    <row r="32" spans="1:12" ht="18" customHeight="1">
      <c r="A32" s="265" t="s">
        <v>1</v>
      </c>
      <c r="B32" s="266" t="s">
        <v>1236</v>
      </c>
      <c r="C32" s="267" t="s">
        <v>1</v>
      </c>
      <c r="D32" s="268"/>
      <c r="E32" s="268"/>
      <c r="F32" s="268"/>
      <c r="G32" s="267" t="s">
        <v>1</v>
      </c>
      <c r="H32" s="268"/>
      <c r="I32" s="268"/>
      <c r="J32" s="268"/>
      <c r="K32" s="268"/>
      <c r="L32" s="269" t="s">
        <v>1</v>
      </c>
    </row>
    <row r="33" spans="1:12" ht="30.6" customHeight="1">
      <c r="A33" s="285" t="s">
        <v>190</v>
      </c>
      <c r="B33" s="286" t="s">
        <v>1012</v>
      </c>
      <c r="C33" s="237" t="s">
        <v>988</v>
      </c>
      <c r="D33" s="208">
        <v>1</v>
      </c>
      <c r="E33" s="242">
        <v>0</v>
      </c>
      <c r="F33" s="208">
        <f>D33*E33</f>
        <v>0</v>
      </c>
      <c r="G33" s="237" t="s">
        <v>1</v>
      </c>
      <c r="H33" s="208">
        <v>0</v>
      </c>
      <c r="I33" s="208">
        <f>D33*H33</f>
        <v>0</v>
      </c>
      <c r="J33" s="208">
        <f t="shared" ref="J33:K36" si="6">E33+H33</f>
        <v>0</v>
      </c>
      <c r="K33" s="208">
        <f t="shared" si="6"/>
        <v>0</v>
      </c>
      <c r="L33" s="270" t="s">
        <v>1</v>
      </c>
    </row>
    <row r="34" spans="1:12" ht="28.9" customHeight="1">
      <c r="A34" s="285" t="s">
        <v>194</v>
      </c>
      <c r="B34" s="286" t="s">
        <v>1013</v>
      </c>
      <c r="C34" s="237" t="s">
        <v>988</v>
      </c>
      <c r="D34" s="208">
        <v>1</v>
      </c>
      <c r="E34" s="242">
        <v>0</v>
      </c>
      <c r="F34" s="208">
        <f>D34*E34</f>
        <v>0</v>
      </c>
      <c r="G34" s="237" t="s">
        <v>1</v>
      </c>
      <c r="H34" s="208">
        <v>0</v>
      </c>
      <c r="I34" s="208">
        <f>D34*H34</f>
        <v>0</v>
      </c>
      <c r="J34" s="208">
        <f t="shared" si="6"/>
        <v>0</v>
      </c>
      <c r="K34" s="208">
        <f t="shared" si="6"/>
        <v>0</v>
      </c>
      <c r="L34" s="270" t="s">
        <v>1</v>
      </c>
    </row>
    <row r="35" spans="1:12" ht="24.75">
      <c r="A35" s="285" t="s">
        <v>198</v>
      </c>
      <c r="B35" s="286" t="s">
        <v>1014</v>
      </c>
      <c r="C35" s="237" t="s">
        <v>988</v>
      </c>
      <c r="D35" s="208">
        <v>1</v>
      </c>
      <c r="E35" s="242">
        <v>0</v>
      </c>
      <c r="F35" s="208">
        <f>D35*E35</f>
        <v>0</v>
      </c>
      <c r="G35" s="237" t="s">
        <v>1</v>
      </c>
      <c r="H35" s="242">
        <v>0</v>
      </c>
      <c r="I35" s="208">
        <f>D35*H35</f>
        <v>0</v>
      </c>
      <c r="J35" s="208">
        <f t="shared" si="6"/>
        <v>0</v>
      </c>
      <c r="K35" s="208">
        <f t="shared" si="6"/>
        <v>0</v>
      </c>
      <c r="L35" s="270" t="s">
        <v>1</v>
      </c>
    </row>
    <row r="36" spans="1:12" ht="27" customHeight="1">
      <c r="A36" s="285" t="s">
        <v>202</v>
      </c>
      <c r="B36" s="286" t="s">
        <v>1015</v>
      </c>
      <c r="C36" s="237" t="s">
        <v>988</v>
      </c>
      <c r="D36" s="208">
        <v>1</v>
      </c>
      <c r="E36" s="242">
        <v>0</v>
      </c>
      <c r="F36" s="208">
        <f>D36*E36</f>
        <v>0</v>
      </c>
      <c r="G36" s="237" t="s">
        <v>1</v>
      </c>
      <c r="H36" s="242">
        <v>0</v>
      </c>
      <c r="I36" s="208">
        <f>D36*H36</f>
        <v>0</v>
      </c>
      <c r="J36" s="208">
        <f t="shared" si="6"/>
        <v>0</v>
      </c>
      <c r="K36" s="208">
        <f t="shared" si="6"/>
        <v>0</v>
      </c>
      <c r="L36" s="270" t="s">
        <v>1</v>
      </c>
    </row>
    <row r="37" spans="1:12">
      <c r="A37" s="265" t="s">
        <v>1</v>
      </c>
      <c r="B37" s="266" t="s">
        <v>1016</v>
      </c>
      <c r="C37" s="267" t="s">
        <v>1</v>
      </c>
      <c r="D37" s="268"/>
      <c r="E37" s="268"/>
      <c r="F37" s="268"/>
      <c r="G37" s="267" t="s">
        <v>1</v>
      </c>
      <c r="H37" s="268"/>
      <c r="I37" s="268"/>
      <c r="J37" s="268"/>
      <c r="K37" s="268"/>
      <c r="L37" s="269" t="s">
        <v>1</v>
      </c>
    </row>
    <row r="38" spans="1:12" ht="27.6" customHeight="1">
      <c r="A38" s="285" t="s">
        <v>208</v>
      </c>
      <c r="B38" s="286" t="s">
        <v>1017</v>
      </c>
      <c r="C38" s="237" t="s">
        <v>988</v>
      </c>
      <c r="D38" s="208">
        <v>1</v>
      </c>
      <c r="E38" s="242">
        <v>0</v>
      </c>
      <c r="F38" s="208">
        <f>D38*E38</f>
        <v>0</v>
      </c>
      <c r="G38" s="237" t="s">
        <v>1</v>
      </c>
      <c r="H38" s="208">
        <v>0</v>
      </c>
      <c r="I38" s="208">
        <f>D38*H38</f>
        <v>0</v>
      </c>
      <c r="J38" s="208">
        <f>E38+H38</f>
        <v>0</v>
      </c>
      <c r="K38" s="208">
        <f>F38+I38</f>
        <v>0</v>
      </c>
      <c r="L38" s="270" t="s">
        <v>1</v>
      </c>
    </row>
    <row r="39" spans="1:12">
      <c r="A39" s="265" t="s">
        <v>1</v>
      </c>
      <c r="B39" s="266" t="s">
        <v>1018</v>
      </c>
      <c r="C39" s="267" t="s">
        <v>1</v>
      </c>
      <c r="D39" s="268"/>
      <c r="E39" s="268"/>
      <c r="F39" s="268"/>
      <c r="G39" s="267" t="s">
        <v>1</v>
      </c>
      <c r="H39" s="268"/>
      <c r="I39" s="268"/>
      <c r="J39" s="268"/>
      <c r="K39" s="268"/>
      <c r="L39" s="269" t="s">
        <v>1</v>
      </c>
    </row>
    <row r="40" spans="1:12" ht="24.75">
      <c r="A40" s="285" t="s">
        <v>6</v>
      </c>
      <c r="B40" s="286" t="s">
        <v>1019</v>
      </c>
      <c r="C40" s="237" t="s">
        <v>988</v>
      </c>
      <c r="D40" s="208">
        <v>4</v>
      </c>
      <c r="E40" s="242">
        <v>0</v>
      </c>
      <c r="F40" s="208">
        <f>D40*E40</f>
        <v>0</v>
      </c>
      <c r="G40" s="237" t="s">
        <v>1</v>
      </c>
      <c r="H40" s="208">
        <v>0</v>
      </c>
      <c r="I40" s="208">
        <f>D40*H40</f>
        <v>0</v>
      </c>
      <c r="J40" s="208">
        <f>E40+H40</f>
        <v>0</v>
      </c>
      <c r="K40" s="208">
        <f>F40+I40</f>
        <v>0</v>
      </c>
      <c r="L40" s="270" t="s">
        <v>1</v>
      </c>
    </row>
    <row r="41" spans="1:12">
      <c r="A41" s="265" t="s">
        <v>1</v>
      </c>
      <c r="B41" s="266" t="s">
        <v>1016</v>
      </c>
      <c r="C41" s="267" t="s">
        <v>1</v>
      </c>
      <c r="D41" s="268"/>
      <c r="E41" s="268"/>
      <c r="F41" s="268"/>
      <c r="G41" s="267" t="s">
        <v>1</v>
      </c>
      <c r="H41" s="268"/>
      <c r="I41" s="268"/>
      <c r="J41" s="268"/>
      <c r="K41" s="268"/>
      <c r="L41" s="269" t="s">
        <v>1</v>
      </c>
    </row>
    <row r="42" spans="1:12" ht="24.75">
      <c r="A42" s="285" t="s">
        <v>216</v>
      </c>
      <c r="B42" s="286" t="s">
        <v>1020</v>
      </c>
      <c r="C42" s="237" t="s">
        <v>988</v>
      </c>
      <c r="D42" s="208">
        <v>1</v>
      </c>
      <c r="E42" s="242">
        <v>0</v>
      </c>
      <c r="F42" s="208">
        <f>D42*E42</f>
        <v>0</v>
      </c>
      <c r="G42" s="237" t="s">
        <v>1</v>
      </c>
      <c r="H42" s="208">
        <v>0</v>
      </c>
      <c r="I42" s="208">
        <f>D42*H42</f>
        <v>0</v>
      </c>
      <c r="J42" s="208">
        <f>E42+H42</f>
        <v>0</v>
      </c>
      <c r="K42" s="208">
        <f>F42+I42</f>
        <v>0</v>
      </c>
      <c r="L42" s="270" t="s">
        <v>1</v>
      </c>
    </row>
    <row r="43" spans="1:12">
      <c r="A43" s="296" t="s">
        <v>1</v>
      </c>
      <c r="B43" s="297" t="s">
        <v>1021</v>
      </c>
      <c r="C43" s="290" t="s">
        <v>1</v>
      </c>
      <c r="D43" s="273"/>
      <c r="E43" s="273"/>
      <c r="F43" s="273"/>
      <c r="G43" s="290" t="s">
        <v>1</v>
      </c>
      <c r="H43" s="273"/>
      <c r="I43" s="273"/>
      <c r="J43" s="273"/>
      <c r="K43" s="273"/>
      <c r="L43" s="274" t="s">
        <v>1</v>
      </c>
    </row>
    <row r="44" spans="1:12">
      <c r="A44" s="285" t="s">
        <v>220</v>
      </c>
      <c r="B44" s="286" t="s">
        <v>1022</v>
      </c>
      <c r="C44" s="237" t="s">
        <v>988</v>
      </c>
      <c r="D44" s="208">
        <v>1</v>
      </c>
      <c r="E44" s="242">
        <v>0</v>
      </c>
      <c r="F44" s="208">
        <f>D44*E44</f>
        <v>0</v>
      </c>
      <c r="G44" s="237" t="s">
        <v>1</v>
      </c>
      <c r="H44" s="208">
        <v>0</v>
      </c>
      <c r="I44" s="208">
        <f>D44*H44</f>
        <v>0</v>
      </c>
      <c r="J44" s="208">
        <f t="shared" ref="J44:K46" si="7">E44+H44</f>
        <v>0</v>
      </c>
      <c r="K44" s="208">
        <f t="shared" si="7"/>
        <v>0</v>
      </c>
      <c r="L44" s="270" t="s">
        <v>1</v>
      </c>
    </row>
    <row r="45" spans="1:12">
      <c r="A45" s="285" t="s">
        <v>226</v>
      </c>
      <c r="B45" s="286" t="s">
        <v>1023</v>
      </c>
      <c r="C45" s="237" t="s">
        <v>988</v>
      </c>
      <c r="D45" s="208">
        <v>1</v>
      </c>
      <c r="E45" s="242">
        <v>0</v>
      </c>
      <c r="F45" s="208">
        <f>D45*E45</f>
        <v>0</v>
      </c>
      <c r="G45" s="237" t="s">
        <v>1</v>
      </c>
      <c r="H45" s="208">
        <v>0</v>
      </c>
      <c r="I45" s="208">
        <f>D45*H45</f>
        <v>0</v>
      </c>
      <c r="J45" s="208">
        <f t="shared" si="7"/>
        <v>0</v>
      </c>
      <c r="K45" s="208">
        <f t="shared" si="7"/>
        <v>0</v>
      </c>
      <c r="L45" s="270" t="s">
        <v>1</v>
      </c>
    </row>
    <row r="46" spans="1:12">
      <c r="A46" s="285" t="s">
        <v>234</v>
      </c>
      <c r="B46" s="286" t="s">
        <v>1024</v>
      </c>
      <c r="C46" s="237" t="s">
        <v>988</v>
      </c>
      <c r="D46" s="208">
        <v>1</v>
      </c>
      <c r="E46" s="242">
        <v>0</v>
      </c>
      <c r="F46" s="208">
        <f>D46*E46</f>
        <v>0</v>
      </c>
      <c r="G46" s="237" t="s">
        <v>1</v>
      </c>
      <c r="H46" s="242">
        <v>0</v>
      </c>
      <c r="I46" s="208">
        <f>D46*H46</f>
        <v>0</v>
      </c>
      <c r="J46" s="208">
        <f t="shared" si="7"/>
        <v>0</v>
      </c>
      <c r="K46" s="208">
        <f t="shared" si="7"/>
        <v>0</v>
      </c>
      <c r="L46" s="270" t="s">
        <v>1</v>
      </c>
    </row>
    <row r="47" spans="1:12">
      <c r="A47" s="296" t="s">
        <v>1</v>
      </c>
      <c r="B47" s="297" t="s">
        <v>1025</v>
      </c>
      <c r="C47" s="290" t="s">
        <v>1</v>
      </c>
      <c r="D47" s="273"/>
      <c r="E47" s="273"/>
      <c r="F47" s="273"/>
      <c r="G47" s="290" t="s">
        <v>1</v>
      </c>
      <c r="H47" s="273"/>
      <c r="I47" s="273"/>
      <c r="J47" s="273"/>
      <c r="K47" s="273"/>
      <c r="L47" s="274" t="s">
        <v>1</v>
      </c>
    </row>
    <row r="48" spans="1:12">
      <c r="A48" s="296" t="s">
        <v>1</v>
      </c>
      <c r="B48" s="297" t="s">
        <v>1026</v>
      </c>
      <c r="C48" s="290" t="s">
        <v>1</v>
      </c>
      <c r="D48" s="273"/>
      <c r="E48" s="273"/>
      <c r="F48" s="273"/>
      <c r="G48" s="290" t="s">
        <v>1</v>
      </c>
      <c r="H48" s="273"/>
      <c r="I48" s="273"/>
      <c r="J48" s="273"/>
      <c r="K48" s="273"/>
      <c r="L48" s="274" t="s">
        <v>1</v>
      </c>
    </row>
    <row r="49" spans="1:12">
      <c r="A49" s="285" t="s">
        <v>238</v>
      </c>
      <c r="B49" s="286" t="s">
        <v>1027</v>
      </c>
      <c r="C49" s="237" t="s">
        <v>138</v>
      </c>
      <c r="D49" s="208">
        <v>6</v>
      </c>
      <c r="E49" s="242">
        <v>0</v>
      </c>
      <c r="F49" s="208">
        <f>D49*E49</f>
        <v>0</v>
      </c>
      <c r="G49" s="237" t="s">
        <v>1</v>
      </c>
      <c r="H49" s="208">
        <v>0</v>
      </c>
      <c r="I49" s="208">
        <f>D49*H49</f>
        <v>0</v>
      </c>
      <c r="J49" s="208">
        <f>E49+H49</f>
        <v>0</v>
      </c>
      <c r="K49" s="208">
        <f>F49+I49</f>
        <v>0</v>
      </c>
      <c r="L49" s="270" t="s">
        <v>1</v>
      </c>
    </row>
    <row r="50" spans="1:12">
      <c r="A50" s="296" t="s">
        <v>1</v>
      </c>
      <c r="B50" s="297" t="s">
        <v>1028</v>
      </c>
      <c r="C50" s="290" t="s">
        <v>1</v>
      </c>
      <c r="D50" s="273"/>
      <c r="E50" s="273"/>
      <c r="F50" s="273"/>
      <c r="G50" s="290" t="s">
        <v>1</v>
      </c>
      <c r="H50" s="273"/>
      <c r="I50" s="273"/>
      <c r="J50" s="273"/>
      <c r="K50" s="273"/>
      <c r="L50" s="274" t="s">
        <v>1</v>
      </c>
    </row>
    <row r="51" spans="1:12">
      <c r="A51" s="296" t="s">
        <v>1</v>
      </c>
      <c r="B51" s="297" t="s">
        <v>1029</v>
      </c>
      <c r="C51" s="290" t="s">
        <v>1</v>
      </c>
      <c r="D51" s="273"/>
      <c r="E51" s="273"/>
      <c r="F51" s="273"/>
      <c r="G51" s="290" t="s">
        <v>1</v>
      </c>
      <c r="H51" s="273"/>
      <c r="I51" s="273"/>
      <c r="J51" s="273"/>
      <c r="K51" s="273"/>
      <c r="L51" s="274" t="s">
        <v>1</v>
      </c>
    </row>
    <row r="52" spans="1:12" ht="15.75" thickBot="1">
      <c r="A52" s="298" t="s">
        <v>242</v>
      </c>
      <c r="B52" s="299" t="s">
        <v>1030</v>
      </c>
      <c r="C52" s="291" t="s">
        <v>988</v>
      </c>
      <c r="D52" s="275">
        <v>4</v>
      </c>
      <c r="E52" s="243">
        <v>0</v>
      </c>
      <c r="F52" s="275">
        <f>D52*E52</f>
        <v>0</v>
      </c>
      <c r="G52" s="291" t="s">
        <v>1</v>
      </c>
      <c r="H52" s="275">
        <v>0</v>
      </c>
      <c r="I52" s="275">
        <f>D52*H52</f>
        <v>0</v>
      </c>
      <c r="J52" s="275">
        <f t="shared" ref="J52:K52" si="8">E52+H52</f>
        <v>0</v>
      </c>
      <c r="K52" s="275">
        <f t="shared" si="8"/>
        <v>0</v>
      </c>
      <c r="L52" s="276" t="s">
        <v>1</v>
      </c>
    </row>
    <row r="53" spans="1:12">
      <c r="A53" s="300" t="s">
        <v>1</v>
      </c>
      <c r="B53" s="301" t="s">
        <v>1031</v>
      </c>
      <c r="C53" s="292" t="s">
        <v>1</v>
      </c>
      <c r="D53" s="277"/>
      <c r="E53" s="277"/>
      <c r="F53" s="277"/>
      <c r="G53" s="292" t="s">
        <v>1</v>
      </c>
      <c r="H53" s="277"/>
      <c r="I53" s="277"/>
      <c r="J53" s="277"/>
      <c r="K53" s="277"/>
      <c r="L53" s="278" t="s">
        <v>1</v>
      </c>
    </row>
    <row r="54" spans="1:12">
      <c r="A54" s="265" t="s">
        <v>1</v>
      </c>
      <c r="B54" s="266" t="s">
        <v>1032</v>
      </c>
      <c r="C54" s="267" t="s">
        <v>1</v>
      </c>
      <c r="D54" s="268"/>
      <c r="E54" s="268"/>
      <c r="F54" s="268"/>
      <c r="G54" s="267" t="s">
        <v>1</v>
      </c>
      <c r="H54" s="268"/>
      <c r="I54" s="268"/>
      <c r="J54" s="268"/>
      <c r="K54" s="268"/>
      <c r="L54" s="269" t="s">
        <v>1</v>
      </c>
    </row>
    <row r="55" spans="1:12">
      <c r="A55" s="285" t="s">
        <v>246</v>
      </c>
      <c r="B55" s="286" t="s">
        <v>1033</v>
      </c>
      <c r="C55" s="237" t="s">
        <v>138</v>
      </c>
      <c r="D55" s="208">
        <v>215</v>
      </c>
      <c r="E55" s="242">
        <v>0</v>
      </c>
      <c r="F55" s="208">
        <f>D55*E55</f>
        <v>0</v>
      </c>
      <c r="G55" s="237" t="s">
        <v>1</v>
      </c>
      <c r="H55" s="242">
        <v>0</v>
      </c>
      <c r="I55" s="208">
        <f>D55*H55</f>
        <v>0</v>
      </c>
      <c r="J55" s="208">
        <f t="shared" ref="J55:K57" si="9">E55+H55</f>
        <v>0</v>
      </c>
      <c r="K55" s="208">
        <f t="shared" si="9"/>
        <v>0</v>
      </c>
      <c r="L55" s="270" t="s">
        <v>1</v>
      </c>
    </row>
    <row r="56" spans="1:12" ht="24.75">
      <c r="A56" s="285" t="s">
        <v>251</v>
      </c>
      <c r="B56" s="286" t="s">
        <v>1034</v>
      </c>
      <c r="C56" s="237" t="s">
        <v>138</v>
      </c>
      <c r="D56" s="208">
        <v>210</v>
      </c>
      <c r="E56" s="242">
        <v>0</v>
      </c>
      <c r="F56" s="208">
        <f>D56*E56</f>
        <v>0</v>
      </c>
      <c r="G56" s="237" t="s">
        <v>1</v>
      </c>
      <c r="H56" s="242">
        <v>0</v>
      </c>
      <c r="I56" s="208">
        <f>D56*H56</f>
        <v>0</v>
      </c>
      <c r="J56" s="208">
        <f t="shared" si="9"/>
        <v>0</v>
      </c>
      <c r="K56" s="208">
        <f t="shared" si="9"/>
        <v>0</v>
      </c>
      <c r="L56" s="270" t="s">
        <v>1</v>
      </c>
    </row>
    <row r="57" spans="1:12">
      <c r="A57" s="285" t="s">
        <v>255</v>
      </c>
      <c r="B57" s="286" t="s">
        <v>1035</v>
      </c>
      <c r="C57" s="237" t="s">
        <v>988</v>
      </c>
      <c r="D57" s="208">
        <v>1</v>
      </c>
      <c r="E57" s="242">
        <v>0</v>
      </c>
      <c r="F57" s="208">
        <f>D57*E57</f>
        <v>0</v>
      </c>
      <c r="G57" s="237" t="s">
        <v>1</v>
      </c>
      <c r="H57" s="242">
        <v>0</v>
      </c>
      <c r="I57" s="208">
        <f>D57*H57</f>
        <v>0</v>
      </c>
      <c r="J57" s="208">
        <f t="shared" si="9"/>
        <v>0</v>
      </c>
      <c r="K57" s="208">
        <f t="shared" si="9"/>
        <v>0</v>
      </c>
      <c r="L57" s="270" t="s">
        <v>1</v>
      </c>
    </row>
    <row r="58" spans="1:12" ht="29.25">
      <c r="A58" s="296" t="s">
        <v>1</v>
      </c>
      <c r="B58" s="297" t="s">
        <v>1036</v>
      </c>
      <c r="C58" s="290" t="s">
        <v>1</v>
      </c>
      <c r="D58" s="273"/>
      <c r="E58" s="273"/>
      <c r="F58" s="273"/>
      <c r="G58" s="290" t="s">
        <v>1</v>
      </c>
      <c r="H58" s="273"/>
      <c r="I58" s="273"/>
      <c r="J58" s="273"/>
      <c r="K58" s="273"/>
      <c r="L58" s="274" t="s">
        <v>1</v>
      </c>
    </row>
    <row r="59" spans="1:12">
      <c r="A59" s="285" t="s">
        <v>260</v>
      </c>
      <c r="B59" s="286" t="s">
        <v>1037</v>
      </c>
      <c r="C59" s="237" t="s">
        <v>988</v>
      </c>
      <c r="D59" s="208">
        <v>6</v>
      </c>
      <c r="E59" s="242">
        <v>0</v>
      </c>
      <c r="F59" s="208">
        <f>D59*E59</f>
        <v>0</v>
      </c>
      <c r="G59" s="237" t="s">
        <v>1</v>
      </c>
      <c r="H59" s="208">
        <v>0</v>
      </c>
      <c r="I59" s="208">
        <f>D59*H59</f>
        <v>0</v>
      </c>
      <c r="J59" s="208">
        <f>E59+H59</f>
        <v>0</v>
      </c>
      <c r="K59" s="208">
        <f>F59+I59</f>
        <v>0</v>
      </c>
      <c r="L59" s="270" t="s">
        <v>1</v>
      </c>
    </row>
    <row r="60" spans="1:12" ht="29.25">
      <c r="A60" s="296" t="s">
        <v>1</v>
      </c>
      <c r="B60" s="297" t="s">
        <v>1038</v>
      </c>
      <c r="C60" s="290" t="s">
        <v>1</v>
      </c>
      <c r="D60" s="273"/>
      <c r="E60" s="273"/>
      <c r="F60" s="273"/>
      <c r="G60" s="290" t="s">
        <v>1</v>
      </c>
      <c r="H60" s="273"/>
      <c r="I60" s="273"/>
      <c r="J60" s="273"/>
      <c r="K60" s="273"/>
      <c r="L60" s="274" t="s">
        <v>1</v>
      </c>
    </row>
    <row r="61" spans="1:12" ht="24.75">
      <c r="A61" s="285" t="s">
        <v>266</v>
      </c>
      <c r="B61" s="286" t="s">
        <v>1039</v>
      </c>
      <c r="C61" s="237" t="s">
        <v>988</v>
      </c>
      <c r="D61" s="208">
        <v>3</v>
      </c>
      <c r="E61" s="242">
        <v>0</v>
      </c>
      <c r="F61" s="208">
        <f>D61*E61</f>
        <v>0</v>
      </c>
      <c r="G61" s="237" t="s">
        <v>1</v>
      </c>
      <c r="H61" s="208">
        <v>0</v>
      </c>
      <c r="I61" s="208">
        <f>D61*H61</f>
        <v>0</v>
      </c>
      <c r="J61" s="208">
        <f>E61+H61</f>
        <v>0</v>
      </c>
      <c r="K61" s="208">
        <f>F61+I61</f>
        <v>0</v>
      </c>
      <c r="L61" s="270" t="s">
        <v>1</v>
      </c>
    </row>
    <row r="62" spans="1:12" ht="29.25">
      <c r="A62" s="296" t="s">
        <v>1</v>
      </c>
      <c r="B62" s="297" t="s">
        <v>1040</v>
      </c>
      <c r="C62" s="290" t="s">
        <v>1</v>
      </c>
      <c r="D62" s="273"/>
      <c r="E62" s="273"/>
      <c r="F62" s="273"/>
      <c r="G62" s="290" t="s">
        <v>1</v>
      </c>
      <c r="H62" s="273"/>
      <c r="I62" s="273"/>
      <c r="J62" s="273"/>
      <c r="K62" s="273"/>
      <c r="L62" s="274" t="s">
        <v>1</v>
      </c>
    </row>
    <row r="63" spans="1:12" ht="24.75">
      <c r="A63" s="285" t="s">
        <v>270</v>
      </c>
      <c r="B63" s="286" t="s">
        <v>1041</v>
      </c>
      <c r="C63" s="237" t="s">
        <v>988</v>
      </c>
      <c r="D63" s="208">
        <v>3</v>
      </c>
      <c r="E63" s="242">
        <v>0</v>
      </c>
      <c r="F63" s="208">
        <f>D63*E63</f>
        <v>0</v>
      </c>
      <c r="G63" s="237" t="s">
        <v>1</v>
      </c>
      <c r="H63" s="208">
        <v>0</v>
      </c>
      <c r="I63" s="208">
        <f>D63*H63</f>
        <v>0</v>
      </c>
      <c r="J63" s="208">
        <f>E63+H63</f>
        <v>0</v>
      </c>
      <c r="K63" s="208">
        <f>F63+I63</f>
        <v>0</v>
      </c>
      <c r="L63" s="270" t="s">
        <v>1</v>
      </c>
    </row>
    <row r="64" spans="1:12">
      <c r="A64" s="296" t="s">
        <v>1</v>
      </c>
      <c r="B64" s="297" t="s">
        <v>1016</v>
      </c>
      <c r="C64" s="290" t="s">
        <v>1</v>
      </c>
      <c r="D64" s="273"/>
      <c r="E64" s="273"/>
      <c r="F64" s="273"/>
      <c r="G64" s="290" t="s">
        <v>1</v>
      </c>
      <c r="H64" s="273"/>
      <c r="I64" s="273"/>
      <c r="J64" s="273"/>
      <c r="K64" s="273"/>
      <c r="L64" s="274" t="s">
        <v>1</v>
      </c>
    </row>
    <row r="65" spans="1:12" ht="36.75">
      <c r="A65" s="285" t="s">
        <v>274</v>
      </c>
      <c r="B65" s="286" t="s">
        <v>1042</v>
      </c>
      <c r="C65" s="237" t="s">
        <v>988</v>
      </c>
      <c r="D65" s="208">
        <v>1</v>
      </c>
      <c r="E65" s="242">
        <v>0</v>
      </c>
      <c r="F65" s="208">
        <f>D65*E65</f>
        <v>0</v>
      </c>
      <c r="G65" s="237" t="s">
        <v>1</v>
      </c>
      <c r="H65" s="208">
        <v>0</v>
      </c>
      <c r="I65" s="208">
        <f>D65*H65</f>
        <v>0</v>
      </c>
      <c r="J65" s="208">
        <f>E65+H65</f>
        <v>0</v>
      </c>
      <c r="K65" s="208">
        <f>F65+I65</f>
        <v>0</v>
      </c>
      <c r="L65" s="270" t="s">
        <v>1</v>
      </c>
    </row>
    <row r="66" spans="1:12">
      <c r="A66" s="285" t="s">
        <v>278</v>
      </c>
      <c r="B66" s="286" t="s">
        <v>1043</v>
      </c>
      <c r="C66" s="237" t="s">
        <v>988</v>
      </c>
      <c r="D66" s="208">
        <v>2</v>
      </c>
      <c r="E66" s="242">
        <v>0</v>
      </c>
      <c r="F66" s="208">
        <f>D66*E66</f>
        <v>0</v>
      </c>
      <c r="G66" s="237" t="s">
        <v>1</v>
      </c>
      <c r="H66" s="208">
        <v>0</v>
      </c>
      <c r="I66" s="208">
        <f>D66*H66</f>
        <v>0</v>
      </c>
      <c r="J66" s="208">
        <f>E66+H66</f>
        <v>0</v>
      </c>
      <c r="K66" s="208">
        <f>F66+I66</f>
        <v>0</v>
      </c>
      <c r="L66" s="270" t="s">
        <v>1</v>
      </c>
    </row>
    <row r="67" spans="1:12">
      <c r="A67" s="296" t="s">
        <v>1</v>
      </c>
      <c r="B67" s="297" t="s">
        <v>1044</v>
      </c>
      <c r="C67" s="290" t="s">
        <v>1</v>
      </c>
      <c r="D67" s="273"/>
      <c r="E67" s="273"/>
      <c r="F67" s="273"/>
      <c r="G67" s="290" t="s">
        <v>1</v>
      </c>
      <c r="H67" s="273"/>
      <c r="I67" s="273"/>
      <c r="J67" s="273"/>
      <c r="K67" s="273"/>
      <c r="L67" s="274" t="s">
        <v>1</v>
      </c>
    </row>
    <row r="68" spans="1:12">
      <c r="A68" s="285" t="s">
        <v>282</v>
      </c>
      <c r="B68" s="313" t="s">
        <v>1230</v>
      </c>
      <c r="C68" s="237" t="s">
        <v>988</v>
      </c>
      <c r="D68" s="208">
        <v>2</v>
      </c>
      <c r="E68" s="308">
        <v>0</v>
      </c>
      <c r="F68" s="208">
        <f>D68*E68</f>
        <v>0</v>
      </c>
      <c r="G68" s="237" t="s">
        <v>1045</v>
      </c>
      <c r="H68" s="242">
        <v>0</v>
      </c>
      <c r="I68" s="208">
        <f>D68*H68</f>
        <v>0</v>
      </c>
      <c r="J68" s="208">
        <f>E68+H68</f>
        <v>0</v>
      </c>
      <c r="K68" s="208">
        <f>F68+I68</f>
        <v>0</v>
      </c>
      <c r="L68" s="270" t="s">
        <v>1</v>
      </c>
    </row>
    <row r="69" spans="1:12" ht="15.75" thickBot="1">
      <c r="A69" s="302" t="s">
        <v>1</v>
      </c>
      <c r="B69" s="303" t="s">
        <v>1237</v>
      </c>
      <c r="C69" s="293" t="s">
        <v>1</v>
      </c>
      <c r="D69" s="279"/>
      <c r="E69" s="279"/>
      <c r="F69" s="279">
        <f>SUM(F54:F68)</f>
        <v>0</v>
      </c>
      <c r="G69" s="293" t="s">
        <v>1</v>
      </c>
      <c r="H69" s="279"/>
      <c r="I69" s="279">
        <f>SUM(I54:I68)</f>
        <v>0</v>
      </c>
      <c r="J69" s="279"/>
      <c r="K69" s="279">
        <f>SUM(K54:K68)</f>
        <v>0</v>
      </c>
      <c r="L69" s="280" t="s">
        <v>1</v>
      </c>
    </row>
    <row r="70" spans="1:12">
      <c r="A70" s="300" t="s">
        <v>1</v>
      </c>
      <c r="B70" s="301" t="s">
        <v>1046</v>
      </c>
      <c r="C70" s="292" t="s">
        <v>1</v>
      </c>
      <c r="D70" s="277"/>
      <c r="E70" s="277"/>
      <c r="F70" s="277"/>
      <c r="G70" s="292" t="s">
        <v>1</v>
      </c>
      <c r="H70" s="277"/>
      <c r="I70" s="277"/>
      <c r="J70" s="277"/>
      <c r="K70" s="277"/>
      <c r="L70" s="278" t="s">
        <v>1</v>
      </c>
    </row>
    <row r="71" spans="1:12">
      <c r="A71" s="285" t="s">
        <v>286</v>
      </c>
      <c r="B71" s="286" t="s">
        <v>1047</v>
      </c>
      <c r="C71" s="237" t="s">
        <v>988</v>
      </c>
      <c r="D71" s="208">
        <v>1</v>
      </c>
      <c r="E71" s="242">
        <v>0</v>
      </c>
      <c r="F71" s="208">
        <f t="shared" ref="F71:F80" si="10">D71*E71</f>
        <v>0</v>
      </c>
      <c r="G71" s="237" t="s">
        <v>1</v>
      </c>
      <c r="H71" s="242">
        <v>0</v>
      </c>
      <c r="I71" s="208">
        <f t="shared" ref="I71:I80" si="11">D71*H71</f>
        <v>0</v>
      </c>
      <c r="J71" s="208">
        <f t="shared" ref="J71:K80" si="12">E71+H71</f>
        <v>0</v>
      </c>
      <c r="K71" s="208">
        <f t="shared" si="12"/>
        <v>0</v>
      </c>
      <c r="L71" s="270" t="s">
        <v>1</v>
      </c>
    </row>
    <row r="72" spans="1:12" ht="48.75">
      <c r="A72" s="285" t="s">
        <v>290</v>
      </c>
      <c r="B72" s="286" t="s">
        <v>1048</v>
      </c>
      <c r="C72" s="237" t="s">
        <v>988</v>
      </c>
      <c r="D72" s="208">
        <v>2</v>
      </c>
      <c r="E72" s="242">
        <v>0</v>
      </c>
      <c r="F72" s="208">
        <f t="shared" si="10"/>
        <v>0</v>
      </c>
      <c r="G72" s="237" t="s">
        <v>1</v>
      </c>
      <c r="H72" s="242">
        <v>0</v>
      </c>
      <c r="I72" s="208">
        <f t="shared" si="11"/>
        <v>0</v>
      </c>
      <c r="J72" s="208">
        <f t="shared" si="12"/>
        <v>0</v>
      </c>
      <c r="K72" s="208">
        <f t="shared" si="12"/>
        <v>0</v>
      </c>
      <c r="L72" s="270" t="s">
        <v>1</v>
      </c>
    </row>
    <row r="73" spans="1:12">
      <c r="A73" s="285" t="s">
        <v>294</v>
      </c>
      <c r="B73" s="286" t="s">
        <v>1049</v>
      </c>
      <c r="C73" s="237" t="s">
        <v>988</v>
      </c>
      <c r="D73" s="208">
        <v>1</v>
      </c>
      <c r="E73" s="242">
        <v>0</v>
      </c>
      <c r="F73" s="208">
        <f t="shared" si="10"/>
        <v>0</v>
      </c>
      <c r="G73" s="237" t="s">
        <v>1</v>
      </c>
      <c r="H73" s="242">
        <v>0</v>
      </c>
      <c r="I73" s="208">
        <f t="shared" si="11"/>
        <v>0</v>
      </c>
      <c r="J73" s="208">
        <f t="shared" si="12"/>
        <v>0</v>
      </c>
      <c r="K73" s="208">
        <f t="shared" si="12"/>
        <v>0</v>
      </c>
      <c r="L73" s="270" t="s">
        <v>1</v>
      </c>
    </row>
    <row r="74" spans="1:12">
      <c r="A74" s="285" t="s">
        <v>298</v>
      </c>
      <c r="B74" s="286" t="s">
        <v>1050</v>
      </c>
      <c r="C74" s="237" t="s">
        <v>988</v>
      </c>
      <c r="D74" s="208">
        <v>1</v>
      </c>
      <c r="E74" s="242">
        <v>0</v>
      </c>
      <c r="F74" s="208">
        <f t="shared" si="10"/>
        <v>0</v>
      </c>
      <c r="G74" s="237" t="s">
        <v>1</v>
      </c>
      <c r="H74" s="242">
        <v>0</v>
      </c>
      <c r="I74" s="208">
        <f t="shared" si="11"/>
        <v>0</v>
      </c>
      <c r="J74" s="208">
        <f t="shared" si="12"/>
        <v>0</v>
      </c>
      <c r="K74" s="208">
        <f t="shared" si="12"/>
        <v>0</v>
      </c>
      <c r="L74" s="270" t="s">
        <v>1</v>
      </c>
    </row>
    <row r="75" spans="1:12">
      <c r="A75" s="285" t="s">
        <v>304</v>
      </c>
      <c r="B75" s="286" t="s">
        <v>1051</v>
      </c>
      <c r="C75" s="237" t="s">
        <v>988</v>
      </c>
      <c r="D75" s="208">
        <v>1</v>
      </c>
      <c r="E75" s="242">
        <v>0</v>
      </c>
      <c r="F75" s="208">
        <f t="shared" si="10"/>
        <v>0</v>
      </c>
      <c r="G75" s="237" t="s">
        <v>1</v>
      </c>
      <c r="H75" s="242">
        <v>0</v>
      </c>
      <c r="I75" s="208">
        <f t="shared" si="11"/>
        <v>0</v>
      </c>
      <c r="J75" s="208">
        <f t="shared" si="12"/>
        <v>0</v>
      </c>
      <c r="K75" s="208">
        <f t="shared" si="12"/>
        <v>0</v>
      </c>
      <c r="L75" s="270" t="s">
        <v>1</v>
      </c>
    </row>
    <row r="76" spans="1:12">
      <c r="A76" s="285" t="s">
        <v>308</v>
      </c>
      <c r="B76" s="286" t="s">
        <v>1052</v>
      </c>
      <c r="C76" s="237" t="s">
        <v>988</v>
      </c>
      <c r="D76" s="208">
        <v>1</v>
      </c>
      <c r="E76" s="242">
        <v>0</v>
      </c>
      <c r="F76" s="208">
        <f t="shared" si="10"/>
        <v>0</v>
      </c>
      <c r="G76" s="237" t="s">
        <v>1</v>
      </c>
      <c r="H76" s="242">
        <v>0</v>
      </c>
      <c r="I76" s="208">
        <f t="shared" si="11"/>
        <v>0</v>
      </c>
      <c r="J76" s="208">
        <f t="shared" si="12"/>
        <v>0</v>
      </c>
      <c r="K76" s="208">
        <f t="shared" si="12"/>
        <v>0</v>
      </c>
      <c r="L76" s="270" t="s">
        <v>1</v>
      </c>
    </row>
    <row r="77" spans="1:12">
      <c r="A77" s="285" t="s">
        <v>312</v>
      </c>
      <c r="B77" s="286" t="s">
        <v>1053</v>
      </c>
      <c r="C77" s="237" t="s">
        <v>988</v>
      </c>
      <c r="D77" s="208">
        <v>2</v>
      </c>
      <c r="E77" s="242">
        <v>0</v>
      </c>
      <c r="F77" s="208">
        <f t="shared" si="10"/>
        <v>0</v>
      </c>
      <c r="G77" s="237" t="s">
        <v>1</v>
      </c>
      <c r="H77" s="242">
        <v>0</v>
      </c>
      <c r="I77" s="208">
        <f t="shared" si="11"/>
        <v>0</v>
      </c>
      <c r="J77" s="208">
        <f t="shared" si="12"/>
        <v>0</v>
      </c>
      <c r="K77" s="208">
        <f t="shared" si="12"/>
        <v>0</v>
      </c>
      <c r="L77" s="270" t="s">
        <v>1</v>
      </c>
    </row>
    <row r="78" spans="1:12">
      <c r="A78" s="285" t="s">
        <v>316</v>
      </c>
      <c r="B78" s="286" t="s">
        <v>1054</v>
      </c>
      <c r="C78" s="237" t="s">
        <v>988</v>
      </c>
      <c r="D78" s="208">
        <v>1</v>
      </c>
      <c r="E78" s="242">
        <v>0</v>
      </c>
      <c r="F78" s="208">
        <f t="shared" si="10"/>
        <v>0</v>
      </c>
      <c r="G78" s="237" t="s">
        <v>1</v>
      </c>
      <c r="H78" s="242">
        <v>0</v>
      </c>
      <c r="I78" s="208">
        <f t="shared" si="11"/>
        <v>0</v>
      </c>
      <c r="J78" s="208">
        <f t="shared" si="12"/>
        <v>0</v>
      </c>
      <c r="K78" s="208">
        <f t="shared" si="12"/>
        <v>0</v>
      </c>
      <c r="L78" s="270" t="s">
        <v>1</v>
      </c>
    </row>
    <row r="79" spans="1:12">
      <c r="A79" s="285" t="s">
        <v>320</v>
      </c>
      <c r="B79" s="286" t="s">
        <v>1055</v>
      </c>
      <c r="C79" s="237" t="s">
        <v>1056</v>
      </c>
      <c r="D79" s="208">
        <v>1</v>
      </c>
      <c r="E79" s="242">
        <v>0</v>
      </c>
      <c r="F79" s="208">
        <f t="shared" si="10"/>
        <v>0</v>
      </c>
      <c r="G79" s="237" t="s">
        <v>1</v>
      </c>
      <c r="H79" s="242">
        <v>0</v>
      </c>
      <c r="I79" s="208">
        <f t="shared" si="11"/>
        <v>0</v>
      </c>
      <c r="J79" s="208">
        <f t="shared" si="12"/>
        <v>0</v>
      </c>
      <c r="K79" s="208">
        <f t="shared" si="12"/>
        <v>0</v>
      </c>
      <c r="L79" s="270" t="s">
        <v>1</v>
      </c>
    </row>
    <row r="80" spans="1:12">
      <c r="A80" s="285" t="s">
        <v>324</v>
      </c>
      <c r="B80" s="286" t="s">
        <v>1057</v>
      </c>
      <c r="C80" s="237" t="s">
        <v>1056</v>
      </c>
      <c r="D80" s="208">
        <v>1</v>
      </c>
      <c r="E80" s="242">
        <v>0</v>
      </c>
      <c r="F80" s="208">
        <f t="shared" si="10"/>
        <v>0</v>
      </c>
      <c r="G80" s="237" t="s">
        <v>1</v>
      </c>
      <c r="H80" s="242">
        <v>0</v>
      </c>
      <c r="I80" s="208">
        <f t="shared" si="11"/>
        <v>0</v>
      </c>
      <c r="J80" s="208">
        <f t="shared" si="12"/>
        <v>0</v>
      </c>
      <c r="K80" s="208">
        <f t="shared" si="12"/>
        <v>0</v>
      </c>
      <c r="L80" s="270" t="s">
        <v>1</v>
      </c>
    </row>
    <row r="81" spans="1:12" ht="15.75" thickBot="1">
      <c r="A81" s="302" t="s">
        <v>1</v>
      </c>
      <c r="B81" s="303" t="s">
        <v>1058</v>
      </c>
      <c r="C81" s="293" t="s">
        <v>1</v>
      </c>
      <c r="D81" s="279"/>
      <c r="E81" s="279"/>
      <c r="F81" s="279">
        <f>SUM(F71:F80)</f>
        <v>0</v>
      </c>
      <c r="G81" s="293" t="s">
        <v>1</v>
      </c>
      <c r="H81" s="279"/>
      <c r="I81" s="279">
        <f>SUM(I71:I80)</f>
        <v>0</v>
      </c>
      <c r="J81" s="279"/>
      <c r="K81" s="279">
        <f>SUM(K71:K80)</f>
        <v>0</v>
      </c>
      <c r="L81" s="280" t="s">
        <v>1</v>
      </c>
    </row>
    <row r="82" spans="1:12" ht="15.75" thickBot="1">
      <c r="A82" s="304" t="s">
        <v>1</v>
      </c>
      <c r="B82" s="305" t="s">
        <v>1059</v>
      </c>
      <c r="C82" s="294" t="s">
        <v>1</v>
      </c>
      <c r="D82" s="281"/>
      <c r="E82" s="281"/>
      <c r="F82" s="281">
        <f>SUM(F14:F52,F54:F68,F71:F80)</f>
        <v>0</v>
      </c>
      <c r="G82" s="294" t="s">
        <v>1</v>
      </c>
      <c r="H82" s="281"/>
      <c r="I82" s="281">
        <f>SUM(I14:I52,I54:I68,I71:I80)</f>
        <v>0</v>
      </c>
      <c r="J82" s="281"/>
      <c r="K82" s="281">
        <f>SUM(K14:K52,K54:K68,K71:K80)</f>
        <v>0</v>
      </c>
      <c r="L82" s="282" t="s">
        <v>1</v>
      </c>
    </row>
    <row r="83" spans="1:12">
      <c r="A83" s="285" t="s">
        <v>328</v>
      </c>
      <c r="B83" s="286" t="s">
        <v>1060</v>
      </c>
      <c r="C83" s="237" t="s">
        <v>1</v>
      </c>
      <c r="D83" s="208"/>
      <c r="E83" s="208"/>
      <c r="F83" s="208">
        <f>O2+'EI Parametry Pokladna'!B23/100*F46+'EI Parametry Pokladna'!B23/100*F49+'EI Parametry Pokladna'!B23/100*F52+'EI Parametry Pokladna'!B23/100*F57+'EI Parametry Pokladna'!B23/100*F59+'EI Parametry Pokladna'!B23/100*F61+'EI Parametry Pokladna'!B23/100*F63+'EI Parametry Pokladna'!B23/100*F65+'EI Parametry Pokladna'!B23/100*F68</f>
        <v>0</v>
      </c>
      <c r="G83" s="237" t="s">
        <v>1</v>
      </c>
      <c r="H83" s="208"/>
      <c r="I83" s="208"/>
      <c r="J83" s="208">
        <f>E83+H83</f>
        <v>0</v>
      </c>
      <c r="K83" s="208">
        <f>F83+I83</f>
        <v>0</v>
      </c>
      <c r="L83" s="270" t="s">
        <v>1</v>
      </c>
    </row>
    <row r="84" spans="1:12" ht="16.5" thickBot="1">
      <c r="A84" s="306" t="s">
        <v>1</v>
      </c>
      <c r="B84" s="307" t="s">
        <v>1215</v>
      </c>
      <c r="C84" s="295" t="s">
        <v>1</v>
      </c>
      <c r="D84" s="283"/>
      <c r="E84" s="283"/>
      <c r="F84" s="283">
        <f>SUM(F10:F11,F14:F52,F54:F68,F71:F80,F83:F83)</f>
        <v>0</v>
      </c>
      <c r="G84" s="295" t="s">
        <v>1</v>
      </c>
      <c r="H84" s="283"/>
      <c r="I84" s="283">
        <f>SUM(I10:I11,I14:I52,I54:I68,I71:I80,I83:I83)</f>
        <v>0</v>
      </c>
      <c r="J84" s="283"/>
      <c r="K84" s="283">
        <f>SUM(K10:K11,K14:K52,K54:K68,K71:K80,K83:K83)</f>
        <v>0</v>
      </c>
      <c r="L84" s="284" t="s">
        <v>1</v>
      </c>
    </row>
    <row r="85" spans="1:12">
      <c r="A85" s="200"/>
      <c r="B85" s="245"/>
      <c r="C85" s="200"/>
      <c r="D85" s="198"/>
      <c r="E85" s="198"/>
      <c r="F85" s="198"/>
      <c r="G85" s="200"/>
      <c r="H85" s="198"/>
      <c r="I85" s="198"/>
      <c r="J85" s="198"/>
      <c r="K85" s="198"/>
      <c r="L85" s="200"/>
    </row>
    <row r="86" spans="1:12">
      <c r="A86" s="200"/>
      <c r="B86" s="245"/>
      <c r="C86" s="200"/>
      <c r="D86" s="198"/>
      <c r="E86" s="198"/>
      <c r="F86" s="198"/>
      <c r="G86" s="200"/>
      <c r="H86" s="198"/>
      <c r="I86" s="198"/>
      <c r="J86" s="198"/>
      <c r="K86" s="198"/>
      <c r="L86" s="200"/>
    </row>
    <row r="87" spans="1:12">
      <c r="A87" s="200"/>
      <c r="B87" s="245"/>
      <c r="C87" s="200"/>
      <c r="D87" s="198"/>
      <c r="E87" s="198"/>
      <c r="F87" s="198"/>
      <c r="G87" s="200"/>
      <c r="H87" s="198"/>
      <c r="I87" s="198"/>
      <c r="J87" s="198"/>
      <c r="K87" s="198"/>
      <c r="L87" s="200"/>
    </row>
    <row r="88" spans="1:12">
      <c r="A88" s="200"/>
      <c r="B88" s="245"/>
      <c r="C88" s="200"/>
      <c r="D88" s="198"/>
      <c r="E88" s="198"/>
      <c r="F88" s="198"/>
      <c r="G88" s="200"/>
      <c r="H88" s="198"/>
      <c r="I88" s="198"/>
      <c r="J88" s="198"/>
      <c r="K88" s="198"/>
      <c r="L88" s="200"/>
    </row>
    <row r="89" spans="1:12">
      <c r="A89" s="200"/>
      <c r="B89" s="245"/>
      <c r="C89" s="200"/>
      <c r="D89" s="198"/>
      <c r="E89" s="198"/>
      <c r="F89" s="198"/>
      <c r="G89" s="200"/>
      <c r="H89" s="198"/>
      <c r="I89" s="198"/>
      <c r="J89" s="198"/>
      <c r="K89" s="198"/>
      <c r="L89" s="200"/>
    </row>
    <row r="90" spans="1:12">
      <c r="A90" s="200"/>
      <c r="B90" s="245"/>
      <c r="C90" s="200"/>
      <c r="D90" s="198"/>
      <c r="E90" s="198"/>
      <c r="F90" s="198"/>
      <c r="G90" s="200"/>
      <c r="H90" s="198"/>
      <c r="I90" s="198"/>
      <c r="J90" s="198"/>
      <c r="K90" s="198"/>
      <c r="L90" s="200"/>
    </row>
    <row r="91" spans="1:12">
      <c r="A91" s="200"/>
      <c r="B91" s="245"/>
      <c r="C91" s="200"/>
      <c r="D91" s="198"/>
      <c r="E91" s="198"/>
      <c r="F91" s="198"/>
      <c r="G91" s="200"/>
      <c r="H91" s="198"/>
      <c r="I91" s="198"/>
      <c r="J91" s="198"/>
      <c r="K91" s="198"/>
      <c r="L91" s="200"/>
    </row>
    <row r="92" spans="1:12">
      <c r="A92" s="200"/>
      <c r="B92" s="245"/>
      <c r="C92" s="200"/>
      <c r="D92" s="198"/>
      <c r="E92" s="198"/>
      <c r="F92" s="198"/>
      <c r="G92" s="200"/>
      <c r="H92" s="198"/>
      <c r="I92" s="198"/>
      <c r="J92" s="198"/>
      <c r="K92" s="198"/>
      <c r="L92" s="200"/>
    </row>
    <row r="93" spans="1:12">
      <c r="A93" s="200"/>
      <c r="B93" s="245"/>
      <c r="C93" s="200"/>
      <c r="D93" s="198"/>
      <c r="E93" s="198"/>
      <c r="F93" s="198"/>
      <c r="G93" s="200"/>
      <c r="H93" s="198"/>
      <c r="I93" s="198"/>
      <c r="J93" s="198"/>
      <c r="K93" s="198"/>
      <c r="L93" s="200"/>
    </row>
    <row r="94" spans="1:12">
      <c r="A94" s="200"/>
      <c r="B94" s="245"/>
      <c r="C94" s="200"/>
      <c r="D94" s="198"/>
      <c r="E94" s="198"/>
      <c r="F94" s="198"/>
      <c r="G94" s="200"/>
      <c r="H94" s="198"/>
      <c r="I94" s="198"/>
      <c r="J94" s="198"/>
      <c r="K94" s="198"/>
      <c r="L94" s="200"/>
    </row>
    <row r="95" spans="1:12">
      <c r="A95" s="200"/>
      <c r="B95" s="245"/>
      <c r="C95" s="200"/>
      <c r="D95" s="198"/>
      <c r="E95" s="198"/>
      <c r="F95" s="198"/>
      <c r="G95" s="200"/>
      <c r="H95" s="198"/>
      <c r="I95" s="198"/>
      <c r="J95" s="198"/>
      <c r="K95" s="198"/>
      <c r="L95" s="200"/>
    </row>
    <row r="96" spans="1:12">
      <c r="A96" s="200"/>
      <c r="B96" s="245"/>
      <c r="C96" s="200"/>
      <c r="D96" s="198"/>
      <c r="E96" s="198"/>
      <c r="F96" s="198"/>
      <c r="G96" s="200"/>
      <c r="H96" s="198"/>
      <c r="I96" s="198"/>
      <c r="J96" s="198"/>
      <c r="K96" s="198"/>
      <c r="L96" s="200"/>
    </row>
    <row r="97" spans="1:12">
      <c r="A97" s="200"/>
      <c r="B97" s="245"/>
      <c r="C97" s="200"/>
      <c r="D97" s="198"/>
      <c r="E97" s="198"/>
      <c r="F97" s="198"/>
      <c r="G97" s="200"/>
      <c r="H97" s="198"/>
      <c r="I97" s="198"/>
      <c r="J97" s="198"/>
      <c r="K97" s="198"/>
      <c r="L97" s="200"/>
    </row>
    <row r="98" spans="1:12">
      <c r="A98" s="200"/>
      <c r="B98" s="245"/>
      <c r="C98" s="200"/>
      <c r="D98" s="198"/>
      <c r="E98" s="198"/>
      <c r="F98" s="198"/>
      <c r="G98" s="200"/>
      <c r="H98" s="198"/>
      <c r="I98" s="198"/>
      <c r="J98" s="198"/>
      <c r="K98" s="198"/>
      <c r="L98" s="200"/>
    </row>
    <row r="99" spans="1:12">
      <c r="A99" s="200"/>
      <c r="B99" s="245"/>
      <c r="C99" s="200"/>
      <c r="D99" s="198"/>
      <c r="E99" s="198"/>
      <c r="F99" s="198"/>
      <c r="G99" s="200"/>
      <c r="H99" s="198"/>
      <c r="I99" s="198"/>
      <c r="J99" s="198"/>
      <c r="K99" s="198"/>
      <c r="L99" s="200"/>
    </row>
    <row r="100" spans="1:12">
      <c r="A100" s="200"/>
      <c r="B100" s="245"/>
      <c r="C100" s="200"/>
      <c r="D100" s="198"/>
      <c r="E100" s="198"/>
      <c r="F100" s="198"/>
      <c r="G100" s="200"/>
      <c r="H100" s="198"/>
      <c r="I100" s="198"/>
      <c r="J100" s="198"/>
      <c r="K100" s="198"/>
      <c r="L100" s="200"/>
    </row>
    <row r="101" spans="1:12">
      <c r="A101" s="200"/>
      <c r="B101" s="245"/>
      <c r="C101" s="200"/>
      <c r="D101" s="198"/>
      <c r="E101" s="198"/>
      <c r="F101" s="198"/>
      <c r="G101" s="200"/>
      <c r="H101" s="198"/>
      <c r="I101" s="198"/>
      <c r="J101" s="198"/>
      <c r="K101" s="198"/>
      <c r="L101" s="200"/>
    </row>
    <row r="102" spans="1:12">
      <c r="A102" s="200"/>
      <c r="B102" s="245"/>
      <c r="C102" s="200"/>
      <c r="D102" s="198"/>
      <c r="E102" s="198"/>
      <c r="F102" s="198"/>
      <c r="G102" s="200"/>
      <c r="H102" s="198"/>
      <c r="I102" s="198"/>
      <c r="J102" s="198"/>
      <c r="K102" s="198"/>
      <c r="L102" s="200"/>
    </row>
    <row r="103" spans="1:12">
      <c r="A103" s="200"/>
      <c r="B103" s="245"/>
      <c r="C103" s="200"/>
      <c r="D103" s="198"/>
      <c r="E103" s="198"/>
      <c r="F103" s="198"/>
      <c r="G103" s="200"/>
      <c r="H103" s="198"/>
      <c r="I103" s="198"/>
      <c r="J103" s="198"/>
      <c r="K103" s="198"/>
      <c r="L103" s="200"/>
    </row>
    <row r="104" spans="1:12">
      <c r="A104" s="200"/>
      <c r="B104" s="245"/>
      <c r="C104" s="200"/>
      <c r="D104" s="198"/>
      <c r="E104" s="198"/>
      <c r="F104" s="198"/>
      <c r="G104" s="200"/>
      <c r="H104" s="198"/>
      <c r="I104" s="198"/>
      <c r="J104" s="198"/>
      <c r="K104" s="198"/>
      <c r="L104" s="200"/>
    </row>
    <row r="105" spans="1:12">
      <c r="A105" s="200"/>
      <c r="B105" s="245"/>
      <c r="C105" s="200"/>
      <c r="D105" s="198"/>
      <c r="E105" s="198"/>
      <c r="F105" s="198"/>
      <c r="G105" s="200"/>
      <c r="H105" s="198"/>
      <c r="I105" s="198"/>
      <c r="J105" s="198"/>
      <c r="K105" s="198"/>
      <c r="L105" s="200"/>
    </row>
    <row r="106" spans="1:12">
      <c r="A106" s="200"/>
      <c r="B106" s="245"/>
      <c r="C106" s="200"/>
      <c r="D106" s="198"/>
      <c r="E106" s="198"/>
      <c r="F106" s="198"/>
      <c r="G106" s="200"/>
      <c r="H106" s="198"/>
      <c r="I106" s="198"/>
      <c r="J106" s="198"/>
      <c r="K106" s="198"/>
      <c r="L106" s="200"/>
    </row>
    <row r="107" spans="1:12">
      <c r="B107" s="240"/>
      <c r="E107" s="198"/>
    </row>
    <row r="108" spans="1:12">
      <c r="B108" s="240"/>
      <c r="E108" s="198"/>
    </row>
    <row r="109" spans="1:12">
      <c r="B109" s="240"/>
      <c r="E109" s="198"/>
    </row>
    <row r="110" spans="1:12">
      <c r="B110" s="240"/>
    </row>
    <row r="111" spans="1:12">
      <c r="B111" s="240"/>
    </row>
    <row r="112" spans="1:12">
      <c r="B112" s="240"/>
    </row>
    <row r="113" spans="2:2">
      <c r="B113" s="240"/>
    </row>
    <row r="114" spans="2:2">
      <c r="B114" s="240"/>
    </row>
    <row r="115" spans="2:2">
      <c r="B115" s="240"/>
    </row>
    <row r="116" spans="2:2">
      <c r="B116" s="240"/>
    </row>
    <row r="117" spans="2:2">
      <c r="B117" s="240"/>
    </row>
    <row r="118" spans="2:2">
      <c r="B118" s="240"/>
    </row>
    <row r="119" spans="2:2">
      <c r="B119" s="240"/>
    </row>
    <row r="120" spans="2:2">
      <c r="B120" s="240"/>
    </row>
    <row r="121" spans="2:2">
      <c r="B121" s="240"/>
    </row>
  </sheetData>
  <sheetProtection algorithmName="SHA-512" hashValue="DiPEIvoLWZrBT/gKsQ3vAi+PL+Fu99nqBxsLCp3uewWTfaYNdqvbHV62JSP52mBbF1Rgp+Uz73YUPCKelrfzRg==" saltValue="/iAkJa40avlrcBYU28ctCw==" spinCount="100000" sheet="1" objects="1" scenarios="1" formatCells="0" formatColumns="0" formatRows="0" autoFilter="0"/>
  <autoFilter ref="A7:L84"/>
  <pageMargins left="0.70866141732283472" right="0.70866141732283472" top="0.78740157480314965" bottom="0.78740157480314965" header="0.31496062992125984" footer="0.31496062992125984"/>
  <pageSetup paperSize="9" scale="73" fitToHeight="0" orientation="landscape" r:id="rId1"/>
  <headerFooter>
    <oddFooter>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154"/>
  <sheetViews>
    <sheetView workbookViewId="0">
      <selection activeCell="B15" sqref="B15"/>
    </sheetView>
  </sheetViews>
  <sheetFormatPr defaultColWidth="9.1640625" defaultRowHeight="15"/>
  <cols>
    <col min="1" max="1" width="36.5" style="196" bestFit="1" customWidth="1"/>
    <col min="2" max="2" width="11" style="196" customWidth="1"/>
    <col min="3" max="3" width="18.6640625" style="195" customWidth="1"/>
    <col min="4" max="4" width="9.1640625" style="195" customWidth="1"/>
    <col min="5" max="16384" width="9.1640625" style="195"/>
  </cols>
  <sheetData>
    <row r="1" spans="1:14" ht="18">
      <c r="A1" s="197" t="s">
        <v>1218</v>
      </c>
      <c r="B1" s="200"/>
      <c r="C1" s="1"/>
      <c r="D1" s="1"/>
      <c r="E1" s="1"/>
      <c r="F1" s="1"/>
      <c r="G1" s="1"/>
      <c r="H1" s="1"/>
      <c r="I1" s="1"/>
      <c r="J1" s="1"/>
      <c r="K1" s="1"/>
      <c r="L1" s="1"/>
      <c r="M1" s="1"/>
    </row>
    <row r="2" spans="1:14">
      <c r="A2" s="1"/>
      <c r="B2" s="1"/>
      <c r="C2" s="1"/>
      <c r="D2" s="1"/>
      <c r="E2" s="1"/>
      <c r="F2" s="1"/>
      <c r="G2" s="1"/>
      <c r="H2" s="1"/>
      <c r="I2" s="1"/>
      <c r="J2" s="1"/>
      <c r="K2" s="1"/>
      <c r="L2" s="1"/>
      <c r="M2" s="1"/>
    </row>
    <row r="3" spans="1:14">
      <c r="A3" s="14" t="s">
        <v>1226</v>
      </c>
      <c r="B3" s="1"/>
      <c r="C3" s="224"/>
      <c r="D3" s="1"/>
      <c r="E3" s="1"/>
      <c r="F3" s="1"/>
      <c r="G3" s="1"/>
      <c r="H3" s="1"/>
      <c r="I3" s="1"/>
      <c r="J3" s="1"/>
      <c r="K3" s="1"/>
      <c r="L3" s="1"/>
      <c r="M3" s="1"/>
      <c r="N3" s="1"/>
    </row>
    <row r="4" spans="1:14">
      <c r="A4" s="1"/>
      <c r="B4" s="1"/>
      <c r="C4" s="1"/>
      <c r="D4" s="1"/>
      <c r="E4" s="1"/>
      <c r="F4" s="1"/>
      <c r="G4" s="1"/>
      <c r="H4" s="1"/>
      <c r="I4" s="1"/>
      <c r="J4" s="1"/>
      <c r="K4" s="1"/>
      <c r="L4" s="1"/>
      <c r="M4" s="1"/>
      <c r="N4" s="1"/>
    </row>
    <row r="5" spans="1:14">
      <c r="A5" s="227" t="s">
        <v>1255</v>
      </c>
      <c r="B5" s="1"/>
      <c r="C5" s="1"/>
      <c r="D5" s="1"/>
      <c r="E5" s="1"/>
      <c r="F5" s="1"/>
      <c r="G5" s="1"/>
      <c r="H5" s="1"/>
      <c r="I5" s="1"/>
      <c r="J5" s="1"/>
      <c r="K5" s="1"/>
      <c r="L5" s="1"/>
      <c r="M5" s="1"/>
      <c r="N5" s="1"/>
    </row>
    <row r="6" spans="1:14">
      <c r="A6" s="228" t="s">
        <v>1063</v>
      </c>
      <c r="B6" s="231" t="s">
        <v>1067</v>
      </c>
      <c r="C6" s="1"/>
      <c r="D6" s="1"/>
      <c r="E6" s="1"/>
      <c r="F6" s="1"/>
      <c r="G6" s="1"/>
      <c r="H6" s="1"/>
      <c r="I6" s="1"/>
      <c r="J6" s="1"/>
      <c r="K6" s="1"/>
      <c r="L6" s="1"/>
      <c r="M6" s="1"/>
      <c r="N6" s="1"/>
    </row>
    <row r="7" spans="1:14">
      <c r="A7" s="228" t="s">
        <v>1064</v>
      </c>
      <c r="B7" s="231" t="s">
        <v>1067</v>
      </c>
      <c r="C7" s="1"/>
      <c r="D7" s="1"/>
      <c r="E7" s="1"/>
      <c r="F7" s="1"/>
      <c r="G7" s="1"/>
      <c r="H7" s="1"/>
      <c r="I7" s="1"/>
      <c r="J7" s="1"/>
      <c r="K7" s="1"/>
      <c r="L7" s="1"/>
      <c r="M7" s="1"/>
      <c r="N7" s="1"/>
    </row>
    <row r="8" spans="1:14">
      <c r="A8" s="228" t="s">
        <v>1065</v>
      </c>
      <c r="B8" s="239">
        <v>0</v>
      </c>
      <c r="C8" s="1"/>
      <c r="D8" s="1"/>
      <c r="E8" s="1"/>
      <c r="F8" s="1"/>
      <c r="G8" s="1"/>
      <c r="H8" s="1"/>
      <c r="I8" s="1"/>
      <c r="J8" s="1"/>
      <c r="K8" s="1"/>
      <c r="L8" s="1"/>
      <c r="M8" s="1"/>
      <c r="N8" s="1"/>
    </row>
    <row r="9" spans="1:14">
      <c r="A9" s="228" t="s">
        <v>1066</v>
      </c>
      <c r="B9" s="231" t="s">
        <v>1067</v>
      </c>
      <c r="C9" s="1"/>
      <c r="D9" s="1"/>
      <c r="E9" s="1"/>
      <c r="F9" s="1"/>
      <c r="G9" s="1"/>
      <c r="H9" s="1"/>
      <c r="I9" s="1"/>
      <c r="J9" s="1"/>
      <c r="K9" s="1"/>
      <c r="L9" s="1"/>
      <c r="M9" s="1"/>
      <c r="N9" s="1"/>
    </row>
    <row r="10" spans="1:14">
      <c r="A10" s="228" t="s">
        <v>1068</v>
      </c>
      <c r="B10" s="231" t="s">
        <v>1067</v>
      </c>
      <c r="C10" s="1"/>
      <c r="D10" s="1"/>
      <c r="E10" s="1"/>
      <c r="F10" s="1"/>
      <c r="G10" s="1"/>
      <c r="H10" s="1"/>
      <c r="I10" s="1"/>
      <c r="J10" s="1"/>
      <c r="K10" s="1"/>
      <c r="L10" s="1"/>
      <c r="M10" s="1"/>
      <c r="N10" s="1"/>
    </row>
    <row r="11" spans="1:14">
      <c r="A11" s="228" t="s">
        <v>1069</v>
      </c>
      <c r="B11" s="231" t="s">
        <v>1067</v>
      </c>
      <c r="C11" s="1"/>
      <c r="D11" s="1"/>
      <c r="E11" s="1"/>
      <c r="F11" s="1"/>
      <c r="G11" s="1"/>
      <c r="H11" s="1"/>
      <c r="I11" s="1"/>
      <c r="J11" s="1"/>
      <c r="K11" s="1"/>
      <c r="L11" s="1"/>
      <c r="M11" s="1"/>
      <c r="N11" s="1"/>
    </row>
    <row r="12" spans="1:14">
      <c r="A12" s="228" t="s">
        <v>1070</v>
      </c>
      <c r="B12" s="231" t="s">
        <v>1067</v>
      </c>
      <c r="C12" s="1"/>
      <c r="D12" s="1"/>
      <c r="E12" s="1"/>
      <c r="F12" s="1"/>
      <c r="G12" s="1"/>
      <c r="H12" s="1"/>
      <c r="I12" s="1"/>
      <c r="J12" s="1"/>
      <c r="K12" s="1"/>
      <c r="L12" s="1"/>
      <c r="M12" s="1"/>
      <c r="N12" s="1"/>
    </row>
    <row r="13" spans="1:14">
      <c r="A13" s="228" t="s">
        <v>1071</v>
      </c>
      <c r="B13" s="239">
        <v>0</v>
      </c>
      <c r="C13" s="1"/>
      <c r="D13" s="1"/>
      <c r="E13" s="1"/>
      <c r="F13" s="1"/>
      <c r="G13" s="1"/>
      <c r="H13" s="1"/>
      <c r="I13" s="1"/>
      <c r="J13" s="1"/>
      <c r="K13" s="1"/>
      <c r="L13" s="1"/>
      <c r="M13" s="1"/>
      <c r="N13" s="1"/>
    </row>
    <row r="14" spans="1:14">
      <c r="A14" s="228" t="s">
        <v>1072</v>
      </c>
      <c r="B14" s="239">
        <v>0</v>
      </c>
      <c r="C14" s="1"/>
      <c r="D14" s="1"/>
      <c r="E14" s="1"/>
      <c r="F14" s="1"/>
      <c r="G14" s="1"/>
      <c r="H14" s="1"/>
      <c r="I14" s="1"/>
      <c r="J14" s="1"/>
      <c r="K14" s="1"/>
      <c r="L14" s="1"/>
      <c r="M14" s="1"/>
      <c r="N14" s="1"/>
    </row>
    <row r="15" spans="1:14">
      <c r="A15" s="228" t="s">
        <v>1073</v>
      </c>
      <c r="B15" s="231" t="s">
        <v>1067</v>
      </c>
      <c r="C15" s="1"/>
      <c r="D15" s="1"/>
      <c r="E15" s="1"/>
      <c r="F15" s="1"/>
      <c r="G15" s="1"/>
      <c r="H15" s="1"/>
      <c r="I15" s="1"/>
      <c r="J15" s="1"/>
      <c r="K15" s="1"/>
      <c r="L15" s="1"/>
      <c r="M15" s="1"/>
      <c r="N15" s="1"/>
    </row>
    <row r="16" spans="1:14">
      <c r="A16" s="228" t="s">
        <v>1074</v>
      </c>
      <c r="B16" s="232">
        <v>1E-3</v>
      </c>
      <c r="C16" s="1"/>
      <c r="D16" s="1"/>
      <c r="E16" s="1"/>
      <c r="F16" s="1"/>
      <c r="G16" s="1"/>
      <c r="H16" s="1"/>
      <c r="I16" s="1"/>
      <c r="J16" s="1"/>
      <c r="K16" s="1"/>
      <c r="L16" s="1"/>
      <c r="M16" s="1"/>
      <c r="N16" s="1"/>
    </row>
    <row r="17" spans="1:14">
      <c r="A17" s="228" t="s">
        <v>1075</v>
      </c>
      <c r="B17" s="231" t="s">
        <v>1067</v>
      </c>
      <c r="C17" s="1"/>
      <c r="D17" s="1"/>
      <c r="E17" s="1"/>
      <c r="F17" s="1"/>
      <c r="G17" s="1"/>
      <c r="H17" s="1"/>
      <c r="I17" s="1"/>
      <c r="J17" s="1"/>
      <c r="K17" s="1"/>
      <c r="L17" s="1"/>
      <c r="M17" s="1"/>
      <c r="N17" s="1"/>
    </row>
    <row r="18" spans="1:14">
      <c r="A18" s="228" t="s">
        <v>1076</v>
      </c>
      <c r="B18" s="231" t="s">
        <v>1067</v>
      </c>
      <c r="C18" s="1"/>
      <c r="D18" s="1"/>
      <c r="E18" s="1"/>
      <c r="F18" s="1"/>
      <c r="G18" s="1"/>
      <c r="H18" s="1"/>
      <c r="I18" s="1"/>
      <c r="J18" s="1"/>
      <c r="K18" s="1"/>
      <c r="L18" s="1"/>
      <c r="M18" s="1"/>
      <c r="N18" s="1"/>
    </row>
    <row r="19" spans="1:14">
      <c r="A19" s="228" t="s">
        <v>1077</v>
      </c>
      <c r="B19" s="231" t="s">
        <v>1067</v>
      </c>
      <c r="C19" s="1"/>
      <c r="D19" s="1"/>
      <c r="E19" s="1"/>
      <c r="F19" s="1"/>
      <c r="G19" s="1"/>
      <c r="H19" s="1"/>
      <c r="I19" s="1"/>
      <c r="J19" s="1"/>
      <c r="K19" s="1"/>
      <c r="L19" s="1"/>
      <c r="M19" s="1"/>
      <c r="N19" s="1"/>
    </row>
    <row r="20" spans="1:14">
      <c r="A20" s="228" t="s">
        <v>1078</v>
      </c>
      <c r="B20" s="231" t="s">
        <v>1067</v>
      </c>
      <c r="C20" s="1"/>
      <c r="D20" s="1"/>
      <c r="E20" s="1"/>
      <c r="F20" s="1"/>
      <c r="G20" s="1"/>
      <c r="H20" s="1"/>
      <c r="I20" s="1"/>
      <c r="J20" s="1"/>
      <c r="K20" s="1"/>
      <c r="L20" s="1"/>
      <c r="M20" s="1"/>
      <c r="N20" s="1"/>
    </row>
    <row r="21" spans="1:14" ht="24.75">
      <c r="A21" s="229" t="s">
        <v>1079</v>
      </c>
      <c r="B21" s="231" t="s">
        <v>67</v>
      </c>
      <c r="C21" s="1"/>
      <c r="D21" s="1"/>
      <c r="E21" s="1"/>
      <c r="F21" s="1"/>
      <c r="G21" s="1"/>
      <c r="H21" s="1"/>
      <c r="I21" s="1"/>
      <c r="J21" s="1"/>
      <c r="K21" s="1"/>
      <c r="L21" s="1"/>
      <c r="M21" s="1"/>
      <c r="N21" s="1"/>
    </row>
    <row r="22" spans="1:14">
      <c r="A22" s="228" t="s">
        <v>1080</v>
      </c>
      <c r="B22" s="231" t="s">
        <v>67</v>
      </c>
      <c r="C22" s="1"/>
      <c r="D22" s="1"/>
      <c r="E22" s="1"/>
      <c r="F22" s="1"/>
      <c r="G22" s="1"/>
      <c r="H22" s="1"/>
      <c r="I22" s="1"/>
      <c r="J22" s="1"/>
      <c r="K22" s="1"/>
      <c r="L22" s="1"/>
      <c r="M22" s="1"/>
      <c r="N22" s="1"/>
    </row>
    <row r="23" spans="1:14">
      <c r="A23" s="230" t="s">
        <v>1081</v>
      </c>
      <c r="B23" s="239">
        <v>0</v>
      </c>
      <c r="C23" s="1"/>
      <c r="D23" s="1"/>
      <c r="E23" s="1"/>
      <c r="F23" s="1"/>
      <c r="G23" s="1"/>
      <c r="H23" s="1"/>
      <c r="I23" s="1"/>
      <c r="J23" s="1"/>
      <c r="K23" s="1"/>
      <c r="L23" s="1"/>
      <c r="M23" s="1"/>
      <c r="N23" s="1"/>
    </row>
    <row r="24" spans="1:14">
      <c r="A24" s="200"/>
      <c r="B24" s="200"/>
      <c r="C24" s="1"/>
      <c r="D24" s="1"/>
      <c r="E24" s="1"/>
      <c r="F24" s="1"/>
      <c r="G24" s="1"/>
      <c r="H24" s="1"/>
      <c r="I24" s="1"/>
      <c r="J24" s="1"/>
      <c r="K24" s="1"/>
      <c r="L24" s="1"/>
      <c r="M24" s="1"/>
      <c r="N24" s="1"/>
    </row>
    <row r="25" spans="1:14">
      <c r="A25" s="200"/>
      <c r="B25" s="200"/>
      <c r="C25" s="1"/>
      <c r="D25" s="1"/>
      <c r="E25" s="1"/>
      <c r="F25" s="1"/>
      <c r="G25" s="1"/>
      <c r="H25" s="1"/>
      <c r="I25" s="1"/>
      <c r="J25" s="1"/>
      <c r="K25" s="1"/>
      <c r="L25" s="1"/>
      <c r="M25" s="1"/>
      <c r="N25" s="1"/>
    </row>
    <row r="26" spans="1:14">
      <c r="A26" s="200"/>
      <c r="B26" s="200"/>
      <c r="C26" s="1"/>
      <c r="D26" s="1"/>
      <c r="E26" s="1"/>
      <c r="F26" s="1"/>
      <c r="G26" s="1"/>
      <c r="H26" s="1"/>
      <c r="I26" s="1"/>
      <c r="J26" s="1"/>
      <c r="K26" s="1"/>
      <c r="L26" s="1"/>
      <c r="M26" s="1"/>
      <c r="N26" s="1"/>
    </row>
    <row r="27" spans="1:14">
      <c r="A27" s="200"/>
      <c r="B27" s="200"/>
      <c r="C27" s="1"/>
      <c r="D27" s="1"/>
      <c r="E27" s="1"/>
      <c r="F27" s="1"/>
      <c r="G27" s="1"/>
      <c r="H27" s="1"/>
      <c r="I27" s="1"/>
      <c r="J27" s="1"/>
      <c r="K27" s="1"/>
      <c r="L27" s="1"/>
      <c r="M27" s="1"/>
      <c r="N27" s="1"/>
    </row>
    <row r="28" spans="1:14">
      <c r="A28" s="200"/>
      <c r="B28" s="200"/>
      <c r="C28" s="1"/>
      <c r="D28" s="1"/>
      <c r="E28" s="1"/>
      <c r="F28" s="1"/>
      <c r="G28" s="1"/>
      <c r="H28" s="1"/>
      <c r="I28" s="1"/>
      <c r="J28" s="1"/>
      <c r="K28" s="1"/>
      <c r="L28" s="1"/>
      <c r="M28" s="1"/>
      <c r="N28" s="1"/>
    </row>
    <row r="29" spans="1:14">
      <c r="A29" s="200"/>
      <c r="B29" s="200"/>
      <c r="C29" s="1"/>
      <c r="D29" s="1"/>
      <c r="E29" s="1"/>
      <c r="F29" s="1"/>
      <c r="G29" s="1"/>
      <c r="H29" s="1"/>
      <c r="I29" s="1"/>
      <c r="J29" s="1"/>
      <c r="K29" s="1"/>
      <c r="L29" s="1"/>
      <c r="M29" s="1"/>
      <c r="N29" s="1"/>
    </row>
    <row r="30" spans="1:14">
      <c r="A30" s="200"/>
      <c r="B30" s="200"/>
      <c r="C30" s="1"/>
      <c r="D30" s="1"/>
      <c r="E30" s="1"/>
      <c r="F30" s="1"/>
      <c r="G30" s="1"/>
      <c r="H30" s="1"/>
      <c r="I30" s="1"/>
      <c r="J30" s="1"/>
      <c r="K30" s="1"/>
      <c r="L30" s="1"/>
      <c r="M30" s="1"/>
      <c r="N30" s="1"/>
    </row>
    <row r="31" spans="1:14">
      <c r="A31" s="200"/>
      <c r="B31" s="200"/>
      <c r="C31" s="1"/>
      <c r="D31" s="1"/>
      <c r="E31" s="1"/>
      <c r="F31" s="1"/>
      <c r="G31" s="1"/>
      <c r="H31" s="1"/>
      <c r="I31" s="1"/>
      <c r="J31" s="1"/>
      <c r="K31" s="1"/>
      <c r="L31" s="1"/>
      <c r="M31" s="1"/>
      <c r="N31" s="1"/>
    </row>
    <row r="32" spans="1:14">
      <c r="A32" s="200"/>
      <c r="B32" s="200"/>
      <c r="C32" s="1"/>
      <c r="D32" s="1"/>
      <c r="E32" s="1"/>
      <c r="F32" s="1"/>
      <c r="G32" s="1"/>
      <c r="H32" s="1"/>
      <c r="I32" s="1"/>
      <c r="J32" s="1"/>
      <c r="K32" s="1"/>
      <c r="L32" s="1"/>
      <c r="M32" s="1"/>
      <c r="N32" s="1"/>
    </row>
    <row r="33" spans="1:14">
      <c r="A33" s="200"/>
      <c r="B33" s="200"/>
      <c r="C33" s="1"/>
      <c r="D33" s="1"/>
      <c r="E33" s="1"/>
      <c r="F33" s="1"/>
      <c r="G33" s="1"/>
      <c r="H33" s="1"/>
      <c r="I33" s="1"/>
      <c r="J33" s="1"/>
      <c r="K33" s="1"/>
      <c r="L33" s="1"/>
      <c r="M33" s="1"/>
      <c r="N33" s="1"/>
    </row>
    <row r="34" spans="1:14">
      <c r="A34" s="200"/>
      <c r="B34" s="200"/>
      <c r="C34" s="1"/>
      <c r="D34" s="1"/>
      <c r="E34" s="1"/>
      <c r="F34" s="1"/>
      <c r="G34" s="1"/>
      <c r="H34" s="1"/>
      <c r="I34" s="1"/>
      <c r="J34" s="1"/>
      <c r="K34" s="1"/>
      <c r="L34" s="1"/>
      <c r="M34" s="1"/>
      <c r="N34" s="1"/>
    </row>
    <row r="35" spans="1:14">
      <c r="A35" s="200"/>
      <c r="B35" s="200"/>
      <c r="C35" s="1"/>
      <c r="D35" s="1"/>
      <c r="E35" s="1"/>
      <c r="F35" s="1"/>
      <c r="G35" s="1"/>
      <c r="H35" s="1"/>
      <c r="I35" s="1"/>
      <c r="J35" s="1"/>
      <c r="K35" s="1"/>
      <c r="L35" s="1"/>
      <c r="M35" s="1"/>
      <c r="N35" s="1"/>
    </row>
    <row r="36" spans="1:14">
      <c r="A36" s="200"/>
      <c r="B36" s="200"/>
      <c r="C36" s="1"/>
      <c r="D36" s="1"/>
      <c r="E36" s="1"/>
      <c r="F36" s="1"/>
      <c r="G36" s="1"/>
      <c r="H36" s="1"/>
      <c r="I36" s="1"/>
      <c r="J36" s="1"/>
      <c r="K36" s="1"/>
      <c r="L36" s="1"/>
      <c r="M36" s="1"/>
      <c r="N36" s="1"/>
    </row>
    <row r="37" spans="1:14">
      <c r="A37" s="200"/>
      <c r="B37" s="200"/>
      <c r="C37" s="1"/>
      <c r="D37" s="1"/>
      <c r="E37" s="1"/>
      <c r="F37" s="1"/>
      <c r="G37" s="1"/>
      <c r="H37" s="1"/>
      <c r="I37" s="1"/>
      <c r="J37" s="1"/>
      <c r="K37" s="1"/>
      <c r="L37" s="1"/>
      <c r="M37" s="1"/>
      <c r="N37" s="1"/>
    </row>
    <row r="38" spans="1:14">
      <c r="A38" s="200"/>
      <c r="B38" s="200"/>
      <c r="C38" s="1"/>
      <c r="D38" s="1"/>
      <c r="E38" s="1"/>
      <c r="F38" s="1"/>
      <c r="G38" s="1"/>
      <c r="H38" s="1"/>
      <c r="I38" s="1"/>
      <c r="J38" s="1"/>
      <c r="K38" s="1"/>
      <c r="L38" s="1"/>
      <c r="M38" s="1"/>
      <c r="N38" s="1"/>
    </row>
    <row r="39" spans="1:14">
      <c r="A39" s="200"/>
      <c r="B39" s="200"/>
      <c r="C39" s="1"/>
      <c r="D39" s="1"/>
      <c r="E39" s="1"/>
      <c r="F39" s="1"/>
      <c r="G39" s="1"/>
      <c r="H39" s="1"/>
      <c r="I39" s="1"/>
      <c r="J39" s="1"/>
      <c r="K39" s="1"/>
      <c r="L39" s="1"/>
      <c r="M39" s="1"/>
      <c r="N39" s="1"/>
    </row>
    <row r="40" spans="1:14">
      <c r="A40" s="200"/>
      <c r="B40" s="200"/>
      <c r="C40" s="1"/>
      <c r="D40" s="1"/>
      <c r="E40" s="1"/>
      <c r="F40" s="1"/>
      <c r="G40" s="1"/>
      <c r="H40" s="1"/>
      <c r="I40" s="1"/>
      <c r="J40" s="1"/>
      <c r="K40" s="1"/>
      <c r="L40" s="1"/>
      <c r="M40" s="1"/>
      <c r="N40" s="1"/>
    </row>
    <row r="41" spans="1:14">
      <c r="A41" s="200"/>
      <c r="B41" s="200"/>
      <c r="C41" s="1"/>
      <c r="D41" s="1"/>
      <c r="E41" s="1"/>
      <c r="F41" s="1"/>
      <c r="G41" s="1"/>
      <c r="H41" s="1"/>
      <c r="I41" s="1"/>
      <c r="J41" s="1"/>
      <c r="K41" s="1"/>
      <c r="L41" s="1"/>
      <c r="M41" s="1"/>
      <c r="N41" s="1"/>
    </row>
    <row r="42" spans="1:14">
      <c r="A42" s="200"/>
      <c r="B42" s="200"/>
      <c r="C42" s="1"/>
      <c r="D42" s="1"/>
      <c r="E42" s="1"/>
      <c r="F42" s="1"/>
      <c r="G42" s="1"/>
      <c r="H42" s="1"/>
      <c r="I42" s="1"/>
      <c r="J42" s="1"/>
      <c r="K42" s="1"/>
      <c r="L42" s="1"/>
      <c r="M42" s="1"/>
      <c r="N42" s="1"/>
    </row>
    <row r="43" spans="1:14">
      <c r="A43" s="200"/>
      <c r="B43" s="200"/>
      <c r="C43" s="1"/>
      <c r="D43" s="1"/>
      <c r="E43" s="1"/>
      <c r="F43" s="1"/>
      <c r="G43" s="1"/>
      <c r="H43" s="1"/>
      <c r="I43" s="1"/>
      <c r="J43" s="1"/>
      <c r="K43" s="1"/>
      <c r="L43" s="1"/>
      <c r="M43" s="1"/>
      <c r="N43" s="1"/>
    </row>
    <row r="44" spans="1:14">
      <c r="A44" s="200"/>
      <c r="B44" s="200"/>
      <c r="C44" s="1"/>
      <c r="D44" s="1"/>
      <c r="E44" s="1"/>
      <c r="F44" s="1"/>
      <c r="G44" s="1"/>
      <c r="H44" s="1"/>
      <c r="I44" s="1"/>
      <c r="J44" s="1"/>
      <c r="K44" s="1"/>
      <c r="L44" s="1"/>
      <c r="M44" s="1"/>
      <c r="N44" s="1"/>
    </row>
    <row r="45" spans="1:14">
      <c r="A45" s="200"/>
      <c r="B45" s="200"/>
      <c r="C45" s="1"/>
      <c r="D45" s="1"/>
      <c r="E45" s="1"/>
      <c r="F45" s="1"/>
      <c r="G45" s="1"/>
      <c r="H45" s="1"/>
      <c r="I45" s="1"/>
      <c r="J45" s="1"/>
      <c r="K45" s="1"/>
      <c r="L45" s="1"/>
      <c r="M45" s="1"/>
      <c r="N45" s="1"/>
    </row>
    <row r="46" spans="1:14">
      <c r="A46" s="200"/>
      <c r="B46" s="200"/>
      <c r="C46" s="1"/>
      <c r="D46" s="1"/>
      <c r="E46" s="1"/>
      <c r="F46" s="1"/>
      <c r="G46" s="1"/>
      <c r="H46" s="1"/>
      <c r="I46" s="1"/>
      <c r="J46" s="1"/>
      <c r="K46" s="1"/>
      <c r="L46" s="1"/>
      <c r="M46" s="1"/>
      <c r="N46" s="1"/>
    </row>
    <row r="47" spans="1:14">
      <c r="A47" s="200"/>
      <c r="B47" s="200"/>
      <c r="C47" s="1"/>
      <c r="D47" s="1"/>
      <c r="E47" s="1"/>
      <c r="F47" s="1"/>
      <c r="G47" s="1"/>
      <c r="H47" s="1"/>
      <c r="I47" s="1"/>
      <c r="J47" s="1"/>
      <c r="K47" s="1"/>
      <c r="L47" s="1"/>
      <c r="M47" s="1"/>
      <c r="N47" s="1"/>
    </row>
    <row r="48" spans="1:14">
      <c r="A48" s="200"/>
      <c r="B48" s="200"/>
      <c r="C48" s="1"/>
      <c r="D48" s="1"/>
      <c r="E48" s="1"/>
      <c r="F48" s="1"/>
      <c r="G48" s="1"/>
      <c r="H48" s="1"/>
      <c r="I48" s="1"/>
      <c r="J48" s="1"/>
      <c r="K48" s="1"/>
      <c r="L48" s="1"/>
      <c r="M48" s="1"/>
      <c r="N48" s="1"/>
    </row>
    <row r="49" spans="1:14">
      <c r="A49" s="200"/>
      <c r="B49" s="200"/>
      <c r="C49" s="1"/>
      <c r="D49" s="1"/>
      <c r="E49" s="1"/>
      <c r="F49" s="1"/>
      <c r="G49" s="1"/>
      <c r="H49" s="1"/>
      <c r="I49" s="1"/>
      <c r="J49" s="1"/>
      <c r="K49" s="1"/>
      <c r="L49" s="1"/>
      <c r="M49" s="1"/>
      <c r="N49" s="1"/>
    </row>
    <row r="50" spans="1:14">
      <c r="A50" s="200"/>
      <c r="B50" s="200"/>
      <c r="C50" s="1"/>
      <c r="D50" s="1"/>
      <c r="E50" s="1"/>
      <c r="F50" s="1"/>
      <c r="G50" s="1"/>
      <c r="H50" s="1"/>
      <c r="I50" s="1"/>
      <c r="J50" s="1"/>
      <c r="K50" s="1"/>
      <c r="L50" s="1"/>
      <c r="M50" s="1"/>
      <c r="N50" s="1"/>
    </row>
    <row r="51" spans="1:14">
      <c r="A51" s="200"/>
      <c r="B51" s="200"/>
      <c r="C51" s="1"/>
      <c r="D51" s="1"/>
      <c r="E51" s="1"/>
      <c r="F51" s="1"/>
      <c r="G51" s="1"/>
      <c r="H51" s="1"/>
      <c r="I51" s="1"/>
      <c r="J51" s="1"/>
      <c r="K51" s="1"/>
      <c r="L51" s="1"/>
      <c r="M51" s="1"/>
      <c r="N51" s="1"/>
    </row>
    <row r="52" spans="1:14">
      <c r="A52" s="200"/>
      <c r="B52" s="200"/>
      <c r="C52" s="1"/>
      <c r="D52" s="1"/>
      <c r="E52" s="1"/>
      <c r="F52" s="1"/>
      <c r="G52" s="1"/>
      <c r="H52" s="1"/>
      <c r="I52" s="1"/>
      <c r="J52" s="1"/>
      <c r="K52" s="1"/>
      <c r="L52" s="1"/>
      <c r="M52" s="1"/>
      <c r="N52" s="1"/>
    </row>
    <row r="53" spans="1:14">
      <c r="A53" s="200"/>
      <c r="B53" s="200"/>
      <c r="C53" s="1"/>
      <c r="D53" s="1"/>
      <c r="E53" s="1"/>
      <c r="F53" s="1"/>
      <c r="G53" s="1"/>
      <c r="H53" s="1"/>
      <c r="I53" s="1"/>
      <c r="J53" s="1"/>
      <c r="K53" s="1"/>
      <c r="L53" s="1"/>
      <c r="M53" s="1"/>
      <c r="N53" s="1"/>
    </row>
    <row r="54" spans="1:14">
      <c r="A54" s="200"/>
      <c r="B54" s="200"/>
      <c r="C54" s="1"/>
      <c r="D54" s="1"/>
      <c r="E54" s="1"/>
      <c r="F54" s="1"/>
      <c r="G54" s="1"/>
      <c r="H54" s="1"/>
      <c r="I54" s="1"/>
      <c r="J54" s="1"/>
      <c r="K54" s="1"/>
      <c r="L54" s="1"/>
      <c r="M54" s="1"/>
      <c r="N54" s="1"/>
    </row>
    <row r="55" spans="1:14">
      <c r="A55" s="200"/>
      <c r="B55" s="200"/>
      <c r="C55" s="1"/>
      <c r="D55" s="1"/>
      <c r="E55" s="1"/>
      <c r="F55" s="1"/>
      <c r="G55" s="1"/>
      <c r="H55" s="1"/>
      <c r="I55" s="1"/>
      <c r="J55" s="1"/>
      <c r="K55" s="1"/>
      <c r="L55" s="1"/>
      <c r="M55" s="1"/>
      <c r="N55" s="1"/>
    </row>
    <row r="56" spans="1:14">
      <c r="A56" s="200"/>
      <c r="B56" s="200"/>
      <c r="C56" s="1"/>
      <c r="D56" s="1"/>
      <c r="E56" s="1"/>
      <c r="F56" s="1"/>
      <c r="G56" s="1"/>
      <c r="H56" s="1"/>
      <c r="I56" s="1"/>
      <c r="J56" s="1"/>
      <c r="K56" s="1"/>
      <c r="L56" s="1"/>
      <c r="M56" s="1"/>
      <c r="N56" s="1"/>
    </row>
    <row r="57" spans="1:14">
      <c r="A57" s="200"/>
      <c r="B57" s="200"/>
      <c r="C57" s="1"/>
      <c r="D57" s="1"/>
      <c r="E57" s="1"/>
      <c r="F57" s="1"/>
      <c r="G57" s="1"/>
      <c r="H57" s="1"/>
      <c r="I57" s="1"/>
      <c r="J57" s="1"/>
      <c r="K57" s="1"/>
      <c r="L57" s="1"/>
      <c r="M57" s="1"/>
      <c r="N57" s="1"/>
    </row>
    <row r="58" spans="1:14">
      <c r="A58" s="200"/>
      <c r="B58" s="200"/>
      <c r="C58" s="1"/>
      <c r="D58" s="1"/>
      <c r="E58" s="1"/>
      <c r="F58" s="1"/>
      <c r="G58" s="1"/>
      <c r="H58" s="1"/>
      <c r="I58" s="1"/>
      <c r="J58" s="1"/>
      <c r="K58" s="1"/>
      <c r="L58" s="1"/>
      <c r="M58" s="1"/>
      <c r="N58" s="1"/>
    </row>
    <row r="59" spans="1:14">
      <c r="A59" s="200"/>
      <c r="B59" s="200"/>
      <c r="C59" s="1"/>
      <c r="D59" s="1"/>
      <c r="E59" s="1"/>
      <c r="F59" s="1"/>
      <c r="G59" s="1"/>
      <c r="H59" s="1"/>
      <c r="I59" s="1"/>
      <c r="J59" s="1"/>
      <c r="K59" s="1"/>
      <c r="L59" s="1"/>
      <c r="M59" s="1"/>
      <c r="N59" s="1"/>
    </row>
    <row r="60" spans="1:14">
      <c r="A60" s="200"/>
      <c r="B60" s="200"/>
      <c r="C60" s="1"/>
      <c r="D60" s="1"/>
      <c r="E60" s="1"/>
      <c r="F60" s="1"/>
      <c r="G60" s="1"/>
      <c r="H60" s="1"/>
      <c r="I60" s="1"/>
      <c r="J60" s="1"/>
      <c r="K60" s="1"/>
      <c r="L60" s="1"/>
      <c r="M60" s="1"/>
      <c r="N60" s="1"/>
    </row>
    <row r="61" spans="1:14">
      <c r="A61" s="200"/>
      <c r="B61" s="200"/>
      <c r="C61" s="1"/>
      <c r="D61" s="1"/>
      <c r="E61" s="1"/>
      <c r="F61" s="1"/>
      <c r="G61" s="1"/>
      <c r="H61" s="1"/>
      <c r="I61" s="1"/>
      <c r="J61" s="1"/>
      <c r="K61" s="1"/>
      <c r="L61" s="1"/>
      <c r="M61" s="1"/>
      <c r="N61" s="1"/>
    </row>
    <row r="62" spans="1:14">
      <c r="A62" s="200"/>
      <c r="B62" s="200"/>
      <c r="C62" s="1"/>
      <c r="D62" s="1"/>
      <c r="E62" s="1"/>
      <c r="F62" s="1"/>
      <c r="G62" s="1"/>
      <c r="H62" s="1"/>
      <c r="I62" s="1"/>
      <c r="J62" s="1"/>
      <c r="K62" s="1"/>
      <c r="L62" s="1"/>
      <c r="M62" s="1"/>
      <c r="N62" s="1"/>
    </row>
    <row r="63" spans="1:14">
      <c r="A63" s="200"/>
      <c r="B63" s="200"/>
      <c r="C63" s="1"/>
      <c r="D63" s="1"/>
      <c r="E63" s="1"/>
      <c r="F63" s="1"/>
      <c r="G63" s="1"/>
      <c r="H63" s="1"/>
      <c r="I63" s="1"/>
      <c r="J63" s="1"/>
      <c r="K63" s="1"/>
      <c r="L63" s="1"/>
      <c r="M63" s="1"/>
      <c r="N63" s="1"/>
    </row>
    <row r="64" spans="1:14">
      <c r="A64" s="200"/>
      <c r="B64" s="200"/>
      <c r="C64" s="1"/>
      <c r="D64" s="1"/>
      <c r="E64" s="1"/>
      <c r="F64" s="1"/>
      <c r="G64" s="1"/>
      <c r="H64" s="1"/>
      <c r="I64" s="1"/>
      <c r="J64" s="1"/>
      <c r="K64" s="1"/>
      <c r="L64" s="1"/>
      <c r="M64" s="1"/>
      <c r="N64" s="1"/>
    </row>
    <row r="65" spans="1:14">
      <c r="A65" s="200"/>
      <c r="B65" s="200"/>
      <c r="C65" s="1"/>
      <c r="D65" s="1"/>
      <c r="E65" s="1"/>
      <c r="F65" s="1"/>
      <c r="G65" s="1"/>
      <c r="H65" s="1"/>
      <c r="I65" s="1"/>
      <c r="J65" s="1"/>
      <c r="K65" s="1"/>
      <c r="L65" s="1"/>
      <c r="M65" s="1"/>
      <c r="N65" s="1"/>
    </row>
    <row r="66" spans="1:14">
      <c r="B66" s="200"/>
      <c r="C66" s="1"/>
      <c r="D66" s="1"/>
      <c r="E66" s="1"/>
      <c r="F66" s="1"/>
      <c r="G66" s="1"/>
      <c r="H66" s="1"/>
      <c r="I66" s="1"/>
      <c r="J66" s="1"/>
      <c r="K66" s="1"/>
      <c r="L66" s="1"/>
      <c r="M66" s="1"/>
      <c r="N66" s="1"/>
    </row>
    <row r="67" spans="1:14">
      <c r="B67" s="200"/>
      <c r="C67" s="1"/>
      <c r="D67" s="1"/>
      <c r="E67" s="1"/>
      <c r="F67" s="1"/>
      <c r="G67" s="1"/>
      <c r="H67" s="1"/>
      <c r="I67" s="1"/>
      <c r="J67" s="1"/>
      <c r="K67" s="1"/>
      <c r="L67" s="1"/>
      <c r="M67" s="1"/>
      <c r="N67" s="1"/>
    </row>
    <row r="68" spans="1:14">
      <c r="B68" s="200"/>
      <c r="C68" s="1"/>
      <c r="D68" s="1"/>
      <c r="E68" s="1"/>
      <c r="F68" s="1"/>
      <c r="G68" s="1"/>
      <c r="H68" s="1"/>
      <c r="I68" s="1"/>
      <c r="J68" s="1"/>
      <c r="K68" s="1"/>
      <c r="L68" s="1"/>
      <c r="M68" s="1"/>
      <c r="N68" s="1"/>
    </row>
    <row r="69" spans="1:14">
      <c r="B69" s="200"/>
      <c r="C69" s="1"/>
      <c r="D69" s="1"/>
      <c r="E69" s="1"/>
      <c r="F69" s="1"/>
      <c r="G69" s="1"/>
      <c r="H69" s="1"/>
      <c r="I69" s="1"/>
      <c r="J69" s="1"/>
      <c r="K69" s="1"/>
      <c r="L69" s="1"/>
      <c r="M69" s="1"/>
      <c r="N69" s="1"/>
    </row>
    <row r="70" spans="1:14">
      <c r="B70" s="200"/>
      <c r="C70" s="1"/>
      <c r="D70" s="1"/>
      <c r="E70" s="1"/>
      <c r="F70" s="1"/>
      <c r="G70" s="1"/>
      <c r="H70" s="1"/>
      <c r="I70" s="1"/>
      <c r="J70" s="1"/>
      <c r="K70" s="1"/>
      <c r="L70" s="1"/>
      <c r="M70" s="1"/>
      <c r="N70" s="1"/>
    </row>
    <row r="71" spans="1:14">
      <c r="B71" s="200"/>
      <c r="C71" s="1"/>
    </row>
    <row r="72" spans="1:14">
      <c r="B72" s="200"/>
      <c r="C72" s="1"/>
    </row>
    <row r="73" spans="1:14">
      <c r="B73" s="200"/>
      <c r="C73" s="1"/>
    </row>
    <row r="74" spans="1:14">
      <c r="B74" s="200"/>
      <c r="C74" s="1"/>
    </row>
    <row r="75" spans="1:14">
      <c r="B75" s="200"/>
      <c r="C75" s="1"/>
    </row>
    <row r="76" spans="1:14">
      <c r="B76" s="200"/>
      <c r="C76" s="1"/>
    </row>
    <row r="77" spans="1:14">
      <c r="B77" s="200"/>
      <c r="C77" s="1"/>
    </row>
    <row r="78" spans="1:14">
      <c r="B78" s="200"/>
      <c r="C78" s="1"/>
    </row>
    <row r="79" spans="1:14">
      <c r="B79" s="200"/>
      <c r="C79" s="1"/>
    </row>
    <row r="80" spans="1:14">
      <c r="B80" s="200"/>
      <c r="C80" s="1"/>
    </row>
    <row r="81" spans="2:3">
      <c r="B81" s="200"/>
      <c r="C81" s="1"/>
    </row>
    <row r="82" spans="2:3">
      <c r="B82" s="200"/>
      <c r="C82" s="1"/>
    </row>
    <row r="83" spans="2:3">
      <c r="B83" s="200"/>
      <c r="C83" s="1"/>
    </row>
    <row r="84" spans="2:3">
      <c r="B84" s="200"/>
      <c r="C84" s="1"/>
    </row>
    <row r="85" spans="2:3">
      <c r="B85" s="200"/>
      <c r="C85" s="1"/>
    </row>
    <row r="86" spans="2:3">
      <c r="B86" s="200"/>
      <c r="C86" s="1"/>
    </row>
    <row r="87" spans="2:3">
      <c r="B87" s="200"/>
      <c r="C87" s="1"/>
    </row>
    <row r="88" spans="2:3">
      <c r="B88" s="200"/>
      <c r="C88" s="1"/>
    </row>
    <row r="89" spans="2:3">
      <c r="B89" s="200"/>
      <c r="C89" s="1"/>
    </row>
    <row r="90" spans="2:3">
      <c r="B90" s="200"/>
      <c r="C90" s="1"/>
    </row>
    <row r="91" spans="2:3">
      <c r="B91" s="200"/>
      <c r="C91" s="1"/>
    </row>
    <row r="92" spans="2:3">
      <c r="B92" s="200"/>
      <c r="C92" s="1"/>
    </row>
    <row r="93" spans="2:3">
      <c r="B93" s="200"/>
      <c r="C93" s="1"/>
    </row>
    <row r="94" spans="2:3">
      <c r="B94" s="200"/>
      <c r="C94" s="1"/>
    </row>
    <row r="95" spans="2:3">
      <c r="B95" s="200"/>
      <c r="C95" s="1"/>
    </row>
    <row r="96" spans="2:3">
      <c r="B96" s="200"/>
      <c r="C96" s="1"/>
    </row>
    <row r="97" spans="2:3">
      <c r="B97" s="200"/>
      <c r="C97" s="1"/>
    </row>
    <row r="98" spans="2:3">
      <c r="B98" s="200"/>
      <c r="C98" s="1"/>
    </row>
    <row r="99" spans="2:3">
      <c r="C99" s="1"/>
    </row>
    <row r="100" spans="2:3">
      <c r="C100" s="1"/>
    </row>
    <row r="101" spans="2:3">
      <c r="C101" s="1"/>
    </row>
    <row r="102" spans="2:3">
      <c r="C102" s="1"/>
    </row>
    <row r="103" spans="2:3">
      <c r="C103" s="1"/>
    </row>
    <row r="104" spans="2:3">
      <c r="C104" s="1"/>
    </row>
    <row r="105" spans="2:3">
      <c r="C105" s="1"/>
    </row>
    <row r="106" spans="2:3">
      <c r="C106" s="1"/>
    </row>
    <row r="107" spans="2:3">
      <c r="C107" s="1"/>
    </row>
    <row r="108" spans="2:3">
      <c r="C108" s="1"/>
    </row>
    <row r="109" spans="2:3">
      <c r="C109" s="1"/>
    </row>
    <row r="110" spans="2:3">
      <c r="C110" s="1"/>
    </row>
    <row r="111" spans="2:3">
      <c r="C111" s="1"/>
    </row>
    <row r="112" spans="2:3">
      <c r="C112" s="1"/>
    </row>
    <row r="113" spans="3:3">
      <c r="C113" s="1"/>
    </row>
    <row r="114" spans="3:3">
      <c r="C114" s="1"/>
    </row>
    <row r="115" spans="3:3">
      <c r="C115" s="1"/>
    </row>
    <row r="116" spans="3:3">
      <c r="C116" s="1"/>
    </row>
    <row r="117" spans="3:3">
      <c r="C117" s="1"/>
    </row>
    <row r="118" spans="3:3">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2" spans="3:3">
      <c r="C132" s="1"/>
    </row>
    <row r="133" spans="3:3">
      <c r="C133" s="1"/>
    </row>
    <row r="134" spans="3:3">
      <c r="C134" s="1"/>
    </row>
    <row r="135" spans="3:3">
      <c r="C135" s="1"/>
    </row>
    <row r="136" spans="3:3">
      <c r="C136" s="1"/>
    </row>
    <row r="137" spans="3:3">
      <c r="C137" s="1"/>
    </row>
    <row r="138" spans="3:3">
      <c r="C138" s="1"/>
    </row>
    <row r="139" spans="3:3">
      <c r="C139" s="1"/>
    </row>
    <row r="140" spans="3:3">
      <c r="C140" s="1"/>
    </row>
    <row r="141" spans="3:3">
      <c r="C141" s="1"/>
    </row>
    <row r="142" spans="3:3">
      <c r="C142" s="1"/>
    </row>
    <row r="143" spans="3:3">
      <c r="C143" s="1"/>
    </row>
    <row r="144" spans="3:3">
      <c r="C144" s="1"/>
    </row>
    <row r="145" spans="3:3">
      <c r="C145" s="1"/>
    </row>
    <row r="146" spans="3:3">
      <c r="C146" s="1"/>
    </row>
    <row r="147" spans="3:3">
      <c r="C147" s="1"/>
    </row>
    <row r="148" spans="3:3">
      <c r="C148" s="1"/>
    </row>
    <row r="149" spans="3:3">
      <c r="C149" s="1"/>
    </row>
    <row r="150" spans="3:3">
      <c r="C150" s="1"/>
    </row>
    <row r="151" spans="3:3">
      <c r="C151" s="1"/>
    </row>
    <row r="152" spans="3:3">
      <c r="C152" s="1"/>
    </row>
    <row r="153" spans="3:3">
      <c r="C153" s="1"/>
    </row>
    <row r="154" spans="3:3">
      <c r="C154" s="1"/>
    </row>
  </sheetData>
  <sheetProtection algorithmName="SHA-512" hashValue="0k0bnRfRGEWjE9y58SR/hz7l1nuDoDikMjsto8b5IYn8ydTFJEB98BFyJXo04fz/reYL/8+f/vT0/GVFWP6fcg==" saltValue="etBKGM4J1q+wEncyY35Ncw==" spinCount="100000" sheet="1" objects="1" scenarios="1" formatCells="0" formatColumns="0" formatRows="0"/>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vt:i4>
      </vt:variant>
    </vt:vector>
  </HeadingPairs>
  <TitlesOfParts>
    <vt:vector size="16" baseType="lpstr">
      <vt:lpstr>Rekapitulace celkem</vt:lpstr>
      <vt:lpstr>REK stavba</vt:lpstr>
      <vt:lpstr>SO 01_Přesun pokladna</vt:lpstr>
      <vt:lpstr>SO 02_RaPK</vt:lpstr>
      <vt:lpstr>EI REK 2.NP</vt:lpstr>
      <vt:lpstr>EI Rozpočet 2.NP</vt:lpstr>
      <vt:lpstr>EI Parametry 2.NP</vt:lpstr>
      <vt:lpstr> EI REK Pokladna</vt:lpstr>
      <vt:lpstr>EI Rozpočet Pokladna</vt:lpstr>
      <vt:lpstr>EI Parametry Pokladna</vt:lpstr>
      <vt:lpstr>'REK stavba'!Názvy_tisku</vt:lpstr>
      <vt:lpstr>'SO 01_Přesun pokladna'!Názvy_tisku</vt:lpstr>
      <vt:lpstr>'SO 02_RaPK'!Názvy_tisku</vt:lpstr>
      <vt:lpstr>'REK stavba'!Oblast_tisku</vt:lpstr>
      <vt:lpstr>'SO 01_Přesun pokladna'!Oblast_tisku</vt:lpstr>
      <vt:lpstr>'SO 02_RaPK'!Oblast_tisku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Uhlířová Eva</dc:creator>
  <cp:lastModifiedBy>Kadlčík Stanislav</cp:lastModifiedBy>
  <cp:lastPrinted>2024-12-09T05:59:04Z</cp:lastPrinted>
  <dcterms:created xsi:type="dcterms:W3CDTF">2024-11-01T11:49:35Z</dcterms:created>
  <dcterms:modified xsi:type="dcterms:W3CDTF">2024-12-09T13:07:04Z</dcterms:modified>
</cp:coreProperties>
</file>