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Ú\STAVBY\A 25 STAVBY LA 2025\A 25 500 Opravy a údržba nad 50tis\A 25 501 Zahradnictví oprava fasády a  výměna oken\01 - VÝBĚROVÉ ŘÍZENÍ\Zadávací dokumentace\"/>
    </mc:Choice>
  </mc:AlternateContent>
  <bookViews>
    <workbookView xWindow="0" yWindow="0" windowWidth="12648" windowHeight="8868"/>
  </bookViews>
  <sheets>
    <sheet name="Položky VV" sheetId="1" r:id="rId1"/>
  </sheets>
  <definedNames>
    <definedName name="_xlnm.Print_Area" localSheetId="0">'Položky VV'!$A$1:$G$91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G53" i="1" s="1"/>
  <c r="G55" i="1"/>
  <c r="G40" i="1" l="1"/>
  <c r="G87" i="1" l="1"/>
  <c r="G74" i="1"/>
  <c r="G83" i="1"/>
  <c r="G72" i="1"/>
  <c r="E73" i="1"/>
  <c r="G73" i="1" s="1"/>
  <c r="G86" i="1"/>
  <c r="G85" i="1" s="1"/>
  <c r="E75" i="1"/>
  <c r="E81" i="1" l="1"/>
  <c r="G81" i="1" s="1"/>
  <c r="E84" i="1"/>
  <c r="G84" i="1" s="1"/>
  <c r="E80" i="1"/>
  <c r="G80" i="1" s="1"/>
  <c r="G75" i="1"/>
  <c r="E76" i="1"/>
  <c r="E77" i="1"/>
  <c r="G77" i="1" s="1"/>
  <c r="E78" i="1"/>
  <c r="G78" i="1" s="1"/>
  <c r="E79" i="1"/>
  <c r="G79" i="1" s="1"/>
  <c r="E26" i="1"/>
  <c r="E27" i="1" s="1"/>
  <c r="E82" i="1" l="1"/>
  <c r="G82" i="1" s="1"/>
  <c r="G76" i="1"/>
  <c r="G27" i="1"/>
  <c r="G26" i="1"/>
  <c r="E14" i="1"/>
  <c r="E25" i="1"/>
  <c r="G71" i="1" l="1"/>
  <c r="G68" i="1"/>
  <c r="G67" i="1" s="1"/>
  <c r="G66" i="1"/>
  <c r="G61" i="1"/>
  <c r="G46" i="1"/>
  <c r="G39" i="1"/>
  <c r="G43" i="1"/>
  <c r="G38" i="1"/>
  <c r="G35" i="1"/>
  <c r="G36" i="1"/>
  <c r="G34" i="1"/>
  <c r="G30" i="1"/>
  <c r="G24" i="1"/>
  <c r="G18" i="1"/>
  <c r="G33" i="1" l="1"/>
  <c r="E63" i="1"/>
  <c r="G63" i="1" s="1"/>
  <c r="E62" i="1"/>
  <c r="G62" i="1" s="1"/>
  <c r="E60" i="1"/>
  <c r="G60" i="1" s="1"/>
  <c r="E57" i="1"/>
  <c r="E52" i="1"/>
  <c r="E47" i="1"/>
  <c r="G47" i="1" s="1"/>
  <c r="E41" i="1"/>
  <c r="E31" i="1"/>
  <c r="G31" i="1" s="1"/>
  <c r="G29" i="1" s="1"/>
  <c r="G25" i="1"/>
  <c r="E23" i="1"/>
  <c r="G23" i="1" s="1"/>
  <c r="E22" i="1"/>
  <c r="G22" i="1" s="1"/>
  <c r="E21" i="1"/>
  <c r="G21" i="1" s="1"/>
  <c r="E19" i="1"/>
  <c r="G19" i="1" s="1"/>
  <c r="G17" i="1" s="1"/>
  <c r="E16" i="1"/>
  <c r="G16" i="1" s="1"/>
  <c r="G15" i="1"/>
  <c r="G14" i="1"/>
  <c r="G45" i="1"/>
  <c r="G44" i="1" s="1"/>
  <c r="G13" i="1" l="1"/>
  <c r="E54" i="1"/>
  <c r="G54" i="1" s="1"/>
  <c r="G52" i="1"/>
  <c r="E58" i="1"/>
  <c r="G58" i="1" s="1"/>
  <c r="G57" i="1"/>
  <c r="E65" i="1"/>
  <c r="E64" i="1" s="1"/>
  <c r="G64" i="1" s="1"/>
  <c r="E42" i="1"/>
  <c r="G42" i="1" s="1"/>
  <c r="G41" i="1"/>
  <c r="G37" i="1" s="1"/>
  <c r="E28" i="1"/>
  <c r="G28" i="1" s="1"/>
  <c r="G20" i="1" s="1"/>
  <c r="G51" i="1" l="1"/>
  <c r="G56" i="1"/>
  <c r="G65" i="1"/>
  <c r="G59" i="1" s="1"/>
  <c r="E70" i="1"/>
  <c r="G70" i="1" s="1"/>
  <c r="G69" i="1" s="1"/>
  <c r="G88" i="1" l="1"/>
</calcChain>
</file>

<file path=xl/sharedStrings.xml><?xml version="1.0" encoding="utf-8"?>
<sst xmlns="http://schemas.openxmlformats.org/spreadsheetml/2006/main" count="293" uniqueCount="231">
  <si>
    <t>Díl:</t>
  </si>
  <si>
    <t>3</t>
  </si>
  <si>
    <t>Svislé a kompletní konstrukce</t>
  </si>
  <si>
    <t>319201311R00</t>
  </si>
  <si>
    <t>m2</t>
  </si>
  <si>
    <t>Číslo položky</t>
  </si>
  <si>
    <t>Název položky</t>
  </si>
  <si>
    <t>MJ</t>
  </si>
  <si>
    <t>Množství</t>
  </si>
  <si>
    <t>Celkem</t>
  </si>
  <si>
    <t>602015187RT6</t>
  </si>
  <si>
    <t>602016193R00</t>
  </si>
  <si>
    <t>Úpravy povrchů vnitřní</t>
  </si>
  <si>
    <t>612403382RT1</t>
  </si>
  <si>
    <t>m</t>
  </si>
  <si>
    <t>612425931RT2</t>
  </si>
  <si>
    <t>620991121R00</t>
  </si>
  <si>
    <t>621412312RT2</t>
  </si>
  <si>
    <t>Nátěry vnějších podhledů silikátové,  , Penetrace silikátová; funkce: proti tvorbě skvrn, úprava savosti, adhezní můstek; ředidlo: voda (disperzní)</t>
  </si>
  <si>
    <t>622421131RU2</t>
  </si>
  <si>
    <t>Omítky vnější stěn vápenné nebo vápenocementové hladké, ze suché soklové maltové směsi, složitost 1÷ 2</t>
  </si>
  <si>
    <t>622432112R00</t>
  </si>
  <si>
    <t>Omítky vnější stěn z umělého kamene v přírodní barvě drtí dekorativní střednězrnné, akrylátové</t>
  </si>
  <si>
    <t>622481211RT5</t>
  </si>
  <si>
    <t>Vyztužení povrchových úprav vnějších stěn stěrkou s výztužnou sklotextilní tkaninou, s dodávkou sítě a stěrkového tmelu</t>
  </si>
  <si>
    <t>622904112R00</t>
  </si>
  <si>
    <t>Očištění fasád tlakovou vodou, složitost fasády 1 - 2</t>
  </si>
  <si>
    <t>711</t>
  </si>
  <si>
    <t>Izolace proti vodě</t>
  </si>
  <si>
    <t>711212124R00</t>
  </si>
  <si>
    <t>Izolace proti vodě stěrka hydroizolační  proti tlakové vodě</t>
  </si>
  <si>
    <t>998711101R00</t>
  </si>
  <si>
    <t>Přesun hmot pro izolace proti vodě svisle do 6 m</t>
  </si>
  <si>
    <t>t</t>
  </si>
  <si>
    <t>50 m vodorovně měřeno od těžiště půdorysné plochy skládky do těžiště půdorysné plochy objektu</t>
  </si>
  <si>
    <t>728</t>
  </si>
  <si>
    <t>Vzduchotechnika</t>
  </si>
  <si>
    <t>42972824R</t>
  </si>
  <si>
    <t>kus</t>
  </si>
  <si>
    <t>728415815R00</t>
  </si>
  <si>
    <t>998728101R00</t>
  </si>
  <si>
    <t>Přesun hmot pro vzduchotechniku v objektech výšky do 6 m, vodorovně do 50m</t>
  </si>
  <si>
    <t>766</t>
  </si>
  <si>
    <t>Konstrukce truhlářské</t>
  </si>
  <si>
    <t>61143801R</t>
  </si>
  <si>
    <t>766601216RT1</t>
  </si>
  <si>
    <t>Těsnění připojovací spáry spára ostění, interiér - fólie parotěsná šířky 50 mm samolepicí, výplň PU pěnou, exteriér - páska paropropustná šířky 20 mm, tl. 8/40 mm expanzní,  , Parozábrana polymerní</t>
  </si>
  <si>
    <t>766601229RT1</t>
  </si>
  <si>
    <t>Těsnění připojovací spáry spára parapetu, interiér - fólie parotěsná šířky 50 mm samolepicí, výplň PU pěnou, exteriér - fólie paropropustná šířky 50 mm samolepicí, expanzní ..., Parozábrana polymerní</t>
  </si>
  <si>
    <t>766629301R00</t>
  </si>
  <si>
    <t>Montáž otvorových prvků plastových nebo z dřevěných europrofilů oken, plochy do 1,50 m2</t>
  </si>
  <si>
    <t>767</t>
  </si>
  <si>
    <t>Konstrukce zámečnické</t>
  </si>
  <si>
    <t>553 46473T</t>
  </si>
  <si>
    <t>767651210R00</t>
  </si>
  <si>
    <t>900      RT5</t>
  </si>
  <si>
    <t>h</t>
  </si>
  <si>
    <t xml:space="preserve">zámečnické opravy vrat a dveří včetně materiálu : </t>
  </si>
  <si>
    <t>zarubeň : 9</t>
  </si>
  <si>
    <t>brána vjezdová : 5*2</t>
  </si>
  <si>
    <t>783</t>
  </si>
  <si>
    <t>Nátěry</t>
  </si>
  <si>
    <t>783108811R00</t>
  </si>
  <si>
    <t>783125230R00</t>
  </si>
  <si>
    <t>94</t>
  </si>
  <si>
    <t>Lešení a stavební výtahy</t>
  </si>
  <si>
    <t>941941031R00</t>
  </si>
  <si>
    <t>Montáž lešení lehkého pracovního řadového s podlahami šířky od 0,80 do 1,00 m, výšky do 10 m</t>
  </si>
  <si>
    <t>941941831R00</t>
  </si>
  <si>
    <t>Demontáž lešení lehkého řadového s podlahami šířky od 0,8 do 1 m, výšky do 10 m</t>
  </si>
  <si>
    <t>96</t>
  </si>
  <si>
    <t>Bourání konstrukcí</t>
  </si>
  <si>
    <t>968071112R00</t>
  </si>
  <si>
    <t>968071136R00</t>
  </si>
  <si>
    <t>Vyvěšení nebo zavěšení kovových křídel vrat, plochy do 4 m2</t>
  </si>
  <si>
    <t>968072354R00</t>
  </si>
  <si>
    <t>978015221R00</t>
  </si>
  <si>
    <t>978015291R00</t>
  </si>
  <si>
    <t>Otlučení omítek vápenných nebo vápenocementových vnějších s vyškrabáním spár, s očištěním zdiva  1. až 4. stupni složitosti, v rozsahu do 100 %</t>
  </si>
  <si>
    <t>978059631R00</t>
  </si>
  <si>
    <t>Odsekání a odebrání obkladů stěn z obkladaček vnějších z jakýchkoliv materiálů, plochy přes 2 m2</t>
  </si>
  <si>
    <t>99</t>
  </si>
  <si>
    <t>Staveništní přesun hmot</t>
  </si>
  <si>
    <t>999281105R00</t>
  </si>
  <si>
    <t xml:space="preserve">Přesun hmot pro opravy a údržbu objektů pro opravy a údržbu dosavadních objektů včetně vnějších plášťů  výšky do 6 m,  </t>
  </si>
  <si>
    <t>D96</t>
  </si>
  <si>
    <t>Přesuny suti a vybouraných hmot</t>
  </si>
  <si>
    <t>979081111R00</t>
  </si>
  <si>
    <t>Odvoz suti a vybouraných hmot na skládku do 1 km</t>
  </si>
  <si>
    <t>974031132R00</t>
  </si>
  <si>
    <t>Vysekání rýh v jakémkoliv zdivu cihelném v ploše  do hloubky 50 mm, šířky do 70 mm</t>
  </si>
  <si>
    <t>Mřížka potrubní; materiál: ocel; tvar: hranatý; od 1000 do 2000cm2</t>
  </si>
  <si>
    <t>Demontáž větrací nebo ventilační mřížky do průřez 0,2 m2</t>
  </si>
  <si>
    <t>Okno otevíravé, sklápěcí; funkce: klasické; počet křídel: 1; křídlo: plastové; rám: plastový; šířka = 550 mm; výška = 1160 mm; tvar: pravidelný; počet skel: dvojsklo; 4 - 16 - 4; počet komor rámu: 5; Uw = 1,20 W/(m2.K); Ug = 1,1 W/(m2.K); Uf = 1,20 W/(m2.K); g = 0,63; Rw = 33 dB; ovládání: manuální; povrchová úprava: fólie; kování: celoobvodové; barva: bílá</t>
  </si>
  <si>
    <t>Vyvěšení nebo zavěšení okenních křídel oken, plochy do 1,5 m2</t>
  </si>
  <si>
    <t>Vybourání a vyjmutí dřevěných  rámů oken, včetně pomocného lešení o výšce podlahy do 1900 mm a pro zatížení do 1,5 kPa  (150 kg/m2) okenních zdvojených, plochy do 2 m2</t>
  </si>
  <si>
    <t>Otlučení omítek vápenných nebo vápenocementových vnějších s vyškrabáním spár, s očištěním zdiva  1. až 4. stupni složitosti, v rozsahu do 10 % (sokl mimo oplocení)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</si>
  <si>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</si>
  <si>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</si>
  <si>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</si>
  <si>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</si>
  <si>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</si>
  <si>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</si>
  <si>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</si>
  <si>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</si>
  <si>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</si>
  <si>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</si>
  <si>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</si>
  <si>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</si>
  <si>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</si>
  <si>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</si>
  <si>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</si>
  <si>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</si>
  <si>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</si>
  <si>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</si>
  <si>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</si>
  <si>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</si>
  <si>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</si>
  <si>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</si>
  <si>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</si>
  <si>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</si>
  <si>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</si>
  <si>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</si>
  <si>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</si>
  <si>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</si>
  <si>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</si>
  <si>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</si>
  <si>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</si>
  <si>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</si>
  <si>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</si>
  <si>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</si>
  <si>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</si>
  <si>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</si>
  <si>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</si>
  <si>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Zahradnictví - Oprava fasády a výměna oken</t>
  </si>
  <si>
    <t>Montáž profilů pro fasády</t>
  </si>
  <si>
    <t>61,62</t>
  </si>
  <si>
    <t>Úpravy povrchů vnější</t>
  </si>
  <si>
    <t>62</t>
  </si>
  <si>
    <t>37.</t>
  </si>
  <si>
    <t>mb</t>
  </si>
  <si>
    <t>Dodávka ukončovacích  profilů s tkaninou (10% prořez</t>
  </si>
  <si>
    <t>Zemní práce pro elektroinstalace - oprava = výměna stávajícího vedení</t>
  </si>
  <si>
    <t>výkop kabelová rýha 35/hloubka do 50 cm</t>
  </si>
  <si>
    <t xml:space="preserve">kabelové lože  písek 2x10 cm </t>
  </si>
  <si>
    <t>výstražná folie  šířka 30 cm</t>
  </si>
  <si>
    <t>zához kabelové rýhy 35/50 cm výkopkem</t>
  </si>
  <si>
    <t>odvoz zeminy  do 10 km včetně polatku za skládku</t>
  </si>
  <si>
    <t>m3</t>
  </si>
  <si>
    <t>úprava terénu  třída zeminy 3</t>
  </si>
  <si>
    <t xml:space="preserve">m2 </t>
  </si>
  <si>
    <t>460200163</t>
  </si>
  <si>
    <t>460420489</t>
  </si>
  <si>
    <t>460490012</t>
  </si>
  <si>
    <t>460560163</t>
  </si>
  <si>
    <t>460600001</t>
  </si>
  <si>
    <t>460620013</t>
  </si>
  <si>
    <t>000046114</t>
  </si>
  <si>
    <t>písek kopaný 0-2 mm</t>
  </si>
  <si>
    <t>000321504</t>
  </si>
  <si>
    <t>roura korugovaná pr. 90/75mm uložená do výkopu (2x)</t>
  </si>
  <si>
    <t>R 01</t>
  </si>
  <si>
    <t>hod</t>
  </si>
  <si>
    <t>Řezání betonové vozovky do hl. 150 mm</t>
  </si>
  <si>
    <t>Vybourání betonové vozovky tl. 150 mm</t>
  </si>
  <si>
    <t xml:space="preserve">odvoz vybourané betonové suti do 10km včetně poplatku za skládku </t>
  </si>
  <si>
    <t>R460600002</t>
  </si>
  <si>
    <t>R 46 01</t>
  </si>
  <si>
    <t>R 46 02</t>
  </si>
  <si>
    <t>R 46 03</t>
  </si>
  <si>
    <t xml:space="preserve">Průrazy  nebo odvrty pr. do 100 ve zdivu cihelném tl do 45 cm </t>
  </si>
  <si>
    <t>ks</t>
  </si>
  <si>
    <t>Elektromontáže - ostatní práce</t>
  </si>
  <si>
    <t>R 02</t>
  </si>
  <si>
    <t xml:space="preserve">Práce v HZS
přeložení stávajících  NN a datových kabelů ze stávajících chrániček s odpojením  v koncových zařízeních, zatažením do nových chrániček a připojením  do koncových zařízeních, včetně režijního materiálu. </t>
  </si>
  <si>
    <t xml:space="preserve">Výměna lampy VO  za LED reflektor LUT-DH 100W  nebo obdobný, D+M
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</si>
  <si>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</si>
  <si>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</si>
  <si>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</si>
  <si>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</si>
  <si>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</si>
  <si>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</si>
  <si>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</si>
  <si>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</si>
  <si>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</si>
  <si>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</si>
  <si>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</si>
  <si>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</si>
  <si>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</si>
  <si>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</si>
  <si>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20b.</t>
  </si>
  <si>
    <t>Okno otevíravé, sklápěcí; funkce: klasické; počet křídel: 1; křídlo: plastové; rám: plastový; šířka = 1150mm; výška = 1160 mm; tvar: pravidelný; výplň  uzavírací větrací mříž plast nebo AL o ploše min 5000 cm2, ovládání: manuální; povrchová úprava: fólie; kování: celoobvodové; barva: bílá</t>
  </si>
  <si>
    <t>20a.</t>
  </si>
  <si>
    <t>Okno otevíravé, sklápěcí; funkce: klasické; počet křídel: 1; křídlo: plastové; rám: plastový; šířka = 1150 mm; výška = 1160 mm; tvar: pravidelný; počet skel: dvojsklo; 4 - 16 - 4; počet komor rámu: 5; Uw = 1,20 W/(m2.K); Ug = 1,1 W/(m2.K); Uf = 1,20 W/(m2.K); g = 0,63; Rw = 33 dB; ovládání: manuální; povrchová úprava: fólie; kování: celoobvodové; barva: bílá</t>
  </si>
  <si>
    <t>Zakrývání výplní vnějších otvorů z postaveného lešení, Fólie hladká separační.
Okna s rámy a zárubněmi, zábradlí, předmětů oplechování apod., které se zřizují ještě před úpravami povrchu, před jejich znečištěním při úpravách povrchu nástřikem plastických (lepivých) maltovin</t>
  </si>
  <si>
    <t>Výkaz výměr - cenová nabídka</t>
  </si>
  <si>
    <t xml:space="preserve">Objednatel: </t>
  </si>
  <si>
    <t xml:space="preserve">Slatinné lázně Třeboň s.r.o. </t>
  </si>
  <si>
    <t>Lázeňská 1001, 379 01 Třeboň</t>
  </si>
  <si>
    <t xml:space="preserve">Zhotovitel : </t>
  </si>
  <si>
    <t>IČ:</t>
  </si>
  <si>
    <t xml:space="preserve">DIČ: </t>
  </si>
  <si>
    <t>CZ 25179896</t>
  </si>
  <si>
    <t xml:space="preserve">jméno: </t>
  </si>
  <si>
    <t xml:space="preserve">podpis: </t>
  </si>
  <si>
    <t>Nátěry ocelových konstrukcí syntetické C+CC ocelové konstrukce lehké + velmi lehké, jednonásobné + 2x email na vzduchu schnoucí</t>
  </si>
  <si>
    <t>783125230R01</t>
  </si>
  <si>
    <t>783108811R01</t>
  </si>
  <si>
    <t xml:space="preserve">Čištění povrchu plotové  výpně  rámů s pletivem ocelovým kartáčem </t>
  </si>
  <si>
    <t>Dodávka + Montáž plastového skrytého obrubníku ZO125/4/25 AMISPOL</t>
  </si>
  <si>
    <t xml:space="preserve">R. </t>
  </si>
  <si>
    <t>Vyrovnání nerovného povrchu jakoukoliv maltou  do 30 mm (celý sokl a stěna u vrat) vnitřního i vnějšího zdiva, bez odsekání vadných cihel, bez pomocného lešení,</t>
  </si>
  <si>
    <t>Omítka stěn z hotových směsí Doplňkové práce pro omítky stěn z hotových směsí  hloubková penetrace stěn akrylátová po jednotlivých vrstvách</t>
  </si>
  <si>
    <t>Omítka vápenná vnitřního ostění omítkou štukovou okenního nebo dveřního, z pomocného pracovního lešení o výšce podlahy do 1900 mm a pro zatížení do 1,5 kPa,</t>
  </si>
  <si>
    <t xml:space="preserve">Hrubá výplň rýh ve stěnách, jakoukoliv maltou maltou ze suchých směsí  50 x 50 mm </t>
  </si>
  <si>
    <t>54.</t>
  </si>
  <si>
    <t>HZS, Práce v tarifní třídě 8 (např. zámečník)</t>
  </si>
  <si>
    <t>Čištění povrchu broušením  nebo otryskáním minerálním materiálem, stupeň očištění Sa 1, tryskací materiál křemičitan hlinitý</t>
  </si>
  <si>
    <t xml:space="preserve">Nátěry oboustranné   plotové výplně drátěné s oky 50/50 mm,,syntetické 1x základní  ,1x email  Ral… Součástí je i očištění ocelovým kartáčem před nátěrem. </t>
  </si>
  <si>
    <t>Montáž  garážových vrat do 2,5*2,5m , včetně  ocelové nebo AL zárubně do stávajícího otvoru ve zdivu</t>
  </si>
  <si>
    <t>Dvoukřídlová gar. vrata z AL profilů  do 2,5x2,5 m,včetně rámu a stavitelných pantů, s přerušeným tepelným mostem,  bez okna,  zateplená výplň  vratovými panely tl. 40 mm,  RAL 7045 oboustranně, ven otevíravá, klika v pravém křídle, zámek na vložku FAB  bez vložky, osazení do stávajícího otvoru,  zajištění křídel v otevřené poloze. Přesné rozměry ověří zhotovitel před objednáním zaměřením na místě!!!</t>
  </si>
  <si>
    <t>Název díla</t>
  </si>
  <si>
    <t xml:space="preserve">Účastník vyplní pouze takto podbarvené buňky </t>
  </si>
  <si>
    <t>Cena/MJ
v Kč bez DPH</t>
  </si>
  <si>
    <t>P.Č</t>
  </si>
  <si>
    <t xml:space="preserve">Celkem v Kč bez DPH </t>
  </si>
  <si>
    <t>Za účastníka / zhotovitele</t>
  </si>
  <si>
    <t xml:space="preserve">Omítka stěn z hotových směsí vrchní tenkovrstvá, silikonová, zatřená, zrnitost 1,5 mm a penetrace ASN TOP bílá, a silikonový nátěr SE66, CEMIX,   </t>
  </si>
  <si>
    <t>55.</t>
  </si>
  <si>
    <t>56.</t>
  </si>
  <si>
    <t>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</si>
</sst>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/>
    <xf numFmtId="0" fontId="4" fillId="2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top"/>
    </xf>
    <xf numFmtId="49" fontId="2" fillId="0" borderId="4" xfId="0" applyNumberFormat="1" applyFont="1" applyBorder="1" applyAlignment="1" applyProtection="1">
      <alignment vertical="top"/>
    </xf>
    <xf numFmtId="49" fontId="2" fillId="0" borderId="4" xfId="0" applyNumberFormat="1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top" shrinkToFit="1"/>
    </xf>
    <xf numFmtId="164" fontId="2" fillId="0" borderId="4" xfId="0" applyNumberFormat="1" applyFont="1" applyBorder="1" applyAlignment="1" applyProtection="1">
      <alignment vertical="top" shrinkToFit="1"/>
    </xf>
    <xf numFmtId="164" fontId="2" fillId="3" borderId="4" xfId="0" applyNumberFormat="1" applyFont="1" applyFill="1" applyBorder="1" applyAlignment="1" applyProtection="1">
      <alignment vertical="top" shrinkToFit="1"/>
    </xf>
    <xf numFmtId="4" fontId="2" fillId="0" borderId="4" xfId="0" applyNumberFormat="1" applyFont="1" applyBorder="1" applyAlignment="1" applyProtection="1">
      <alignment vertical="top" shrinkToFit="1"/>
    </xf>
    <xf numFmtId="4" fontId="2" fillId="3" borderId="4" xfId="0" applyNumberFormat="1" applyFont="1" applyFill="1" applyBorder="1" applyAlignment="1" applyProtection="1">
      <alignment vertical="top" shrinkToFit="1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164" fontId="3" fillId="0" borderId="0" xfId="0" quotePrefix="1" applyNumberFormat="1" applyFont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center" vertical="top" wrapText="1" shrinkToFit="1"/>
    </xf>
    <xf numFmtId="164" fontId="3" fillId="0" borderId="0" xfId="0" applyNumberFormat="1" applyFont="1" applyAlignment="1" applyProtection="1">
      <alignment vertical="top" wrapText="1" shrinkToFit="1"/>
    </xf>
    <xf numFmtId="4" fontId="5" fillId="0" borderId="4" xfId="0" applyNumberFormat="1" applyFont="1" applyBorder="1" applyAlignment="1" applyProtection="1">
      <alignment vertical="top" shrinkToFit="1"/>
    </xf>
    <xf numFmtId="4" fontId="2" fillId="0" borderId="0" xfId="0" applyNumberFormat="1" applyFont="1" applyAlignment="1" applyProtection="1">
      <alignment vertical="top" shrinkToFit="1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shrinkToFit="1"/>
    </xf>
    <xf numFmtId="164" fontId="2" fillId="0" borderId="0" xfId="0" applyNumberFormat="1" applyFont="1" applyBorder="1" applyAlignment="1" applyProtection="1">
      <alignment vertical="top" shrinkToFit="1"/>
    </xf>
    <xf numFmtId="4" fontId="2" fillId="0" borderId="0" xfId="0" applyNumberFormat="1" applyFont="1" applyBorder="1" applyAlignment="1" applyProtection="1">
      <alignment vertical="top" shrinkToFit="1"/>
    </xf>
    <xf numFmtId="4" fontId="2" fillId="3" borderId="0" xfId="0" applyNumberFormat="1" applyFont="1" applyFill="1" applyBorder="1" applyAlignment="1" applyProtection="1">
      <alignment vertical="top" shrinkToFi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vertical="top" shrinkToFit="1"/>
    </xf>
    <xf numFmtId="4" fontId="2" fillId="0" borderId="17" xfId="0" applyNumberFormat="1" applyFont="1" applyBorder="1" applyAlignment="1" applyProtection="1">
      <alignment vertical="top" shrinkToFit="1"/>
    </xf>
    <xf numFmtId="4" fontId="2" fillId="0" borderId="18" xfId="0" applyNumberFormat="1" applyFont="1" applyBorder="1" applyAlignment="1" applyProtection="1">
      <alignment vertical="top" shrinkToFit="1"/>
    </xf>
    <xf numFmtId="0" fontId="1" fillId="5" borderId="8" xfId="0" applyFont="1" applyFill="1" applyBorder="1" applyAlignment="1" applyProtection="1">
      <alignment vertical="top"/>
    </xf>
    <xf numFmtId="49" fontId="1" fillId="5" borderId="0" xfId="0" applyNumberFormat="1" applyFont="1" applyFill="1" applyBorder="1" applyAlignment="1" applyProtection="1">
      <alignment vertical="top"/>
    </xf>
    <xf numFmtId="49" fontId="1" fillId="5" borderId="0" xfId="0" applyNumberFormat="1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center" vertical="top" shrinkToFit="1"/>
    </xf>
    <xf numFmtId="164" fontId="1" fillId="5" borderId="0" xfId="0" applyNumberFormat="1" applyFont="1" applyFill="1" applyBorder="1" applyAlignment="1" applyProtection="1">
      <alignment vertical="top" shrinkToFit="1"/>
    </xf>
    <xf numFmtId="4" fontId="1" fillId="5" borderId="0" xfId="0" applyNumberFormat="1" applyFont="1" applyFill="1" applyBorder="1" applyAlignment="1" applyProtection="1">
      <alignment vertical="top" shrinkToFit="1"/>
    </xf>
    <xf numFmtId="4" fontId="1" fillId="5" borderId="5" xfId="0" applyNumberFormat="1" applyFont="1" applyFill="1" applyBorder="1" applyAlignment="1" applyProtection="1">
      <alignment vertical="top" shrinkToFit="1"/>
    </xf>
    <xf numFmtId="0" fontId="1" fillId="5" borderId="1" xfId="0" applyFont="1" applyFill="1" applyBorder="1" applyAlignment="1" applyProtection="1">
      <alignment vertical="top"/>
    </xf>
    <xf numFmtId="49" fontId="1" fillId="5" borderId="2" xfId="0" applyNumberFormat="1" applyFont="1" applyFill="1" applyBorder="1" applyAlignment="1" applyProtection="1">
      <alignment vertical="top"/>
    </xf>
    <xf numFmtId="49" fontId="1" fillId="5" borderId="2" xfId="0" applyNumberFormat="1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center" vertical="top" shrinkToFit="1"/>
    </xf>
    <xf numFmtId="164" fontId="1" fillId="5" borderId="2" xfId="0" applyNumberFormat="1" applyFont="1" applyFill="1" applyBorder="1" applyAlignment="1" applyProtection="1">
      <alignment vertical="top" shrinkToFit="1"/>
    </xf>
    <xf numFmtId="4" fontId="1" fillId="5" borderId="2" xfId="0" applyNumberFormat="1" applyFont="1" applyFill="1" applyBorder="1" applyAlignment="1" applyProtection="1">
      <alignment vertical="top" shrinkToFit="1"/>
    </xf>
    <xf numFmtId="0" fontId="2" fillId="0" borderId="19" xfId="0" applyFont="1" applyBorder="1" applyAlignment="1" applyProtection="1">
      <alignment vertical="top"/>
    </xf>
    <xf numFmtId="49" fontId="2" fillId="0" borderId="17" xfId="0" applyNumberFormat="1" applyFont="1" applyBorder="1" applyAlignment="1" applyProtection="1">
      <alignment vertical="top"/>
    </xf>
    <xf numFmtId="49" fontId="2" fillId="0" borderId="17" xfId="0" applyNumberFormat="1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center" vertical="top" shrinkToFit="1"/>
    </xf>
    <xf numFmtId="164" fontId="2" fillId="0" borderId="17" xfId="0" applyNumberFormat="1" applyFont="1" applyBorder="1" applyAlignment="1" applyProtection="1">
      <alignment vertical="top" shrinkToFit="1"/>
    </xf>
    <xf numFmtId="0" fontId="8" fillId="0" borderId="13" xfId="0" applyFont="1" applyBorder="1" applyAlignment="1" applyProtection="1">
      <alignment horizontal="left" vertical="top" shrinkToFit="1"/>
    </xf>
    <xf numFmtId="0" fontId="8" fillId="0" borderId="14" xfId="0" applyFont="1" applyBorder="1" applyAlignment="1" applyProtection="1">
      <alignment horizontal="left" vertical="top" shrinkToFit="1"/>
    </xf>
    <xf numFmtId="0" fontId="2" fillId="0" borderId="21" xfId="0" applyFont="1" applyBorder="1" applyAlignment="1" applyProtection="1">
      <alignment vertical="top"/>
    </xf>
    <xf numFmtId="4" fontId="2" fillId="0" borderId="23" xfId="0" applyNumberFormat="1" applyFont="1" applyBorder="1" applyAlignment="1" applyProtection="1">
      <alignment vertical="top" shrinkToFit="1"/>
    </xf>
    <xf numFmtId="49" fontId="2" fillId="0" borderId="20" xfId="0" applyNumberFormat="1" applyFont="1" applyBorder="1" applyAlignment="1" applyProtection="1">
      <alignment vertical="top"/>
    </xf>
    <xf numFmtId="49" fontId="2" fillId="0" borderId="20" xfId="0" applyNumberFormat="1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center" vertical="top" shrinkToFit="1"/>
    </xf>
    <xf numFmtId="164" fontId="2" fillId="0" borderId="20" xfId="0" applyNumberFormat="1" applyFont="1" applyBorder="1" applyAlignment="1" applyProtection="1">
      <alignment vertical="top" shrinkToFi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0" fontId="0" fillId="3" borderId="0" xfId="0" applyFill="1" applyAlignment="1" applyProtection="1">
      <alignment horizont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top"/>
    </xf>
    <xf numFmtId="49" fontId="2" fillId="0" borderId="27" xfId="0" applyNumberFormat="1" applyFont="1" applyBorder="1" applyAlignment="1" applyProtection="1">
      <alignment horizontal="center" vertical="top"/>
    </xf>
    <xf numFmtId="0" fontId="6" fillId="0" borderId="2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2" fillId="4" borderId="4" xfId="0" applyNumberFormat="1" applyFont="1" applyFill="1" applyBorder="1" applyAlignment="1" applyProtection="1">
      <alignment vertical="top" shrinkToFit="1"/>
      <protection locked="0"/>
    </xf>
    <xf numFmtId="4" fontId="1" fillId="5" borderId="2" xfId="0" applyNumberFormat="1" applyFont="1" applyFill="1" applyBorder="1" applyAlignment="1" applyProtection="1">
      <alignment vertical="top" shrinkToFit="1"/>
      <protection locked="0"/>
    </xf>
    <xf numFmtId="4" fontId="2" fillId="4" borderId="20" xfId="0" applyNumberFormat="1" applyFont="1" applyFill="1" applyBorder="1" applyAlignment="1" applyProtection="1">
      <alignment vertical="top" shrinkToFit="1"/>
      <protection locked="0"/>
    </xf>
    <xf numFmtId="4" fontId="2" fillId="4" borderId="17" xfId="0" applyNumberFormat="1" applyFont="1" applyFill="1" applyBorder="1" applyAlignment="1" applyProtection="1">
      <alignment vertical="top" shrinkToFit="1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15" xfId="0" applyFont="1" applyFill="1" applyBorder="1" applyAlignment="1" applyProtection="1">
      <alignment horizontal="center" vertical="center"/>
      <protection locked="0"/>
    </xf>
    <xf numFmtId="4" fontId="7" fillId="6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Alignment="1" applyProtection="1">
      <alignment vertical="top"/>
      <protection locked="0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top" shrinkToFit="1"/>
      <protection locked="0"/>
    </xf>
    <xf numFmtId="164" fontId="2" fillId="0" borderId="0" xfId="0" applyNumberFormat="1" applyFont="1" applyBorder="1" applyAlignment="1" applyProtection="1">
      <alignment vertical="top" shrinkToFit="1"/>
      <protection locked="0"/>
    </xf>
    <xf numFmtId="4" fontId="2" fillId="3" borderId="0" xfId="0" applyNumberFormat="1" applyFont="1" applyFill="1" applyBorder="1" applyAlignment="1" applyProtection="1">
      <alignment vertical="top" shrinkToFit="1"/>
      <protection locked="0"/>
    </xf>
    <xf numFmtId="4" fontId="2" fillId="0" borderId="0" xfId="0" applyNumberFormat="1" applyFont="1" applyBorder="1" applyAlignment="1" applyProtection="1">
      <alignment vertical="top" shrinkToFit="1"/>
      <protection locked="0"/>
    </xf>
    <xf numFmtId="164" fontId="2" fillId="4" borderId="24" xfId="0" applyNumberFormat="1" applyFont="1" applyFill="1" applyBorder="1" applyAlignment="1" applyProtection="1">
      <alignment horizontal="center" vertical="top" shrinkToFit="1"/>
      <protection locked="0"/>
    </xf>
    <xf numFmtId="164" fontId="2" fillId="4" borderId="29" xfId="0" applyNumberFormat="1" applyFont="1" applyFill="1" applyBorder="1" applyAlignment="1" applyProtection="1">
      <alignment horizontal="center" vertical="top" shrinkToFit="1"/>
      <protection locked="0"/>
    </xf>
    <xf numFmtId="164" fontId="2" fillId="4" borderId="25" xfId="0" applyNumberFormat="1" applyFont="1" applyFill="1" applyBorder="1" applyAlignment="1" applyProtection="1">
      <alignment horizontal="center" vertical="top" shrinkToFi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44</xdr:row>
      <xdr:rowOff>382842</xdr:rowOff>
    </xdr:from>
    <xdr:to>
      <xdr:col>1</xdr:col>
      <xdr:colOff>621746</xdr:colOff>
      <xdr:row>44</xdr:row>
      <xdr:rowOff>1001670</xdr:rowOff>
    </xdr:to>
    <xdr:pic>
      <xdr:nvPicPr>
        <xdr:cNvPr id="5" name="Obrázek 4" descr="Dvoukřídlá ZATEPLENÁ garážová vrata, vnější rozměr rámu š - 2500 mm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37292"/>
          <a:ext cx="993221" cy="618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abSelected="1" topLeftCell="A19" zoomScale="115" zoomScaleNormal="115" workbookViewId="0">
      <selection activeCell="G14" sqref="G14"/>
    </sheetView>
  </sheetViews>
  <sheetFormatPr defaultColWidth="9.109375" defaultRowHeight="14.4" x14ac:dyDescent="0.3"/>
  <cols>
    <col min="1" max="1" width="7" style="76" customWidth="1"/>
    <col min="2" max="2" width="14.109375" style="76" customWidth="1"/>
    <col min="3" max="3" width="39" style="76" customWidth="1"/>
    <col min="4" max="5" width="9.109375" style="76"/>
    <col min="6" max="6" width="11" style="76" customWidth="1"/>
    <col min="7" max="7" width="14.77734375" style="76" customWidth="1"/>
    <col min="8" max="16384" width="9.109375" style="76"/>
  </cols>
  <sheetData>
    <row r="1" spans="1:7" ht="18.75" customHeight="1" thickBot="1" x14ac:dyDescent="0.35">
      <c r="A1" s="68" t="s">
        <v>195</v>
      </c>
      <c r="B1" s="68"/>
      <c r="C1" s="68"/>
      <c r="D1" s="68"/>
      <c r="E1" s="68"/>
      <c r="F1" s="68"/>
      <c r="G1" s="68"/>
    </row>
    <row r="2" spans="1:7" ht="21" customHeight="1" thickBot="1" x14ac:dyDescent="0.35">
      <c r="A2" s="74" t="s">
        <v>221</v>
      </c>
      <c r="B2" s="75"/>
      <c r="C2" s="69" t="s">
        <v>134</v>
      </c>
      <c r="D2" s="70"/>
      <c r="E2" s="70"/>
      <c r="F2" s="70"/>
      <c r="G2" s="71"/>
    </row>
    <row r="3" spans="1:7" ht="7.5" customHeight="1" x14ac:dyDescent="0.3">
      <c r="A3" s="25"/>
      <c r="B3" s="25"/>
      <c r="C3" s="26"/>
      <c r="D3" s="26"/>
      <c r="E3" s="26"/>
      <c r="F3" s="26"/>
      <c r="G3" s="26"/>
    </row>
    <row r="4" spans="1:7" x14ac:dyDescent="0.3">
      <c r="A4" s="72" t="s">
        <v>196</v>
      </c>
      <c r="B4" s="72"/>
      <c r="C4" s="1" t="s">
        <v>197</v>
      </c>
      <c r="D4" s="1" t="s">
        <v>200</v>
      </c>
      <c r="E4" s="63">
        <v>25179896</v>
      </c>
      <c r="F4" s="63"/>
      <c r="G4" s="1"/>
    </row>
    <row r="5" spans="1:7" x14ac:dyDescent="0.3">
      <c r="A5" s="1"/>
      <c r="B5" s="1"/>
      <c r="C5" s="1" t="s">
        <v>198</v>
      </c>
      <c r="D5" s="1" t="s">
        <v>201</v>
      </c>
      <c r="E5" s="63" t="s">
        <v>202</v>
      </c>
      <c r="F5" s="63"/>
      <c r="G5" s="1"/>
    </row>
    <row r="6" spans="1:7" ht="8.25" customHeight="1" thickBot="1" x14ac:dyDescent="0.35">
      <c r="A6" s="1"/>
      <c r="B6" s="1"/>
      <c r="C6" s="1"/>
      <c r="D6" s="1"/>
      <c r="E6" s="1"/>
      <c r="F6" s="1"/>
      <c r="G6" s="1"/>
    </row>
    <row r="7" spans="1:7" ht="15" thickBot="1" x14ac:dyDescent="0.35">
      <c r="A7" s="72" t="s">
        <v>199</v>
      </c>
      <c r="B7" s="73"/>
      <c r="C7" s="77"/>
      <c r="D7" s="76" t="s">
        <v>200</v>
      </c>
      <c r="E7" s="78"/>
      <c r="F7" s="79"/>
      <c r="G7" s="1"/>
    </row>
    <row r="8" spans="1:7" ht="15" thickBot="1" x14ac:dyDescent="0.35">
      <c r="A8" s="1"/>
      <c r="B8" s="1"/>
      <c r="C8" s="77"/>
      <c r="D8" s="76" t="s">
        <v>201</v>
      </c>
      <c r="E8" s="78"/>
      <c r="F8" s="79"/>
      <c r="G8" s="1"/>
    </row>
    <row r="9" spans="1:7" ht="9" customHeight="1" thickBot="1" x14ac:dyDescent="0.35">
      <c r="A9" s="1"/>
      <c r="B9" s="1"/>
      <c r="G9" s="1"/>
    </row>
    <row r="10" spans="1:7" ht="12" customHeight="1" thickBot="1" x14ac:dyDescent="0.35">
      <c r="A10" s="1"/>
      <c r="B10" s="1"/>
      <c r="C10" s="80" t="s">
        <v>222</v>
      </c>
      <c r="D10" s="81"/>
      <c r="E10" s="81"/>
      <c r="F10" s="82"/>
      <c r="G10" s="1"/>
    </row>
    <row r="11" spans="1:7" ht="7.5" customHeight="1" thickBot="1" x14ac:dyDescent="0.35">
      <c r="A11" s="1"/>
      <c r="B11" s="1"/>
      <c r="G11" s="1"/>
    </row>
    <row r="12" spans="1:7" s="83" customFormat="1" ht="39.6" customHeight="1" thickBot="1" x14ac:dyDescent="0.35">
      <c r="A12" s="31" t="s">
        <v>224</v>
      </c>
      <c r="B12" s="30" t="s">
        <v>5</v>
      </c>
      <c r="C12" s="29" t="s">
        <v>6</v>
      </c>
      <c r="D12" s="2" t="s">
        <v>7</v>
      </c>
      <c r="E12" s="2" t="s">
        <v>8</v>
      </c>
      <c r="F12" s="27" t="s">
        <v>223</v>
      </c>
      <c r="G12" s="28" t="s">
        <v>9</v>
      </c>
    </row>
    <row r="13" spans="1:7" ht="15" thickBot="1" x14ac:dyDescent="0.35">
      <c r="A13" s="35" t="s">
        <v>0</v>
      </c>
      <c r="B13" s="36" t="s">
        <v>1</v>
      </c>
      <c r="C13" s="37" t="s">
        <v>2</v>
      </c>
      <c r="D13" s="38"/>
      <c r="E13" s="39"/>
      <c r="F13" s="40"/>
      <c r="G13" s="41">
        <f>SUM(G14:G16)</f>
        <v>0</v>
      </c>
    </row>
    <row r="14" spans="1:7" ht="38.25" customHeight="1" x14ac:dyDescent="0.3">
      <c r="A14" s="3" t="s">
        <v>97</v>
      </c>
      <c r="B14" s="4" t="s">
        <v>3</v>
      </c>
      <c r="C14" s="5" t="s">
        <v>211</v>
      </c>
      <c r="D14" s="6" t="s">
        <v>4</v>
      </c>
      <c r="E14" s="7">
        <f>6.4+E24</f>
        <v>80.87</v>
      </c>
      <c r="F14" s="84">
        <v>0</v>
      </c>
      <c r="G14" s="32">
        <f>F14*E14</f>
        <v>0</v>
      </c>
    </row>
    <row r="15" spans="1:7" ht="31.2" customHeight="1" x14ac:dyDescent="0.3">
      <c r="A15" s="3" t="s">
        <v>98</v>
      </c>
      <c r="B15" s="4" t="s">
        <v>10</v>
      </c>
      <c r="C15" s="5" t="s">
        <v>227</v>
      </c>
      <c r="D15" s="6" t="s">
        <v>4</v>
      </c>
      <c r="E15" s="7">
        <v>323.5</v>
      </c>
      <c r="F15" s="84">
        <v>0</v>
      </c>
      <c r="G15" s="9">
        <f>E15*F15</f>
        <v>0</v>
      </c>
    </row>
    <row r="16" spans="1:7" ht="31.2" thickBot="1" x14ac:dyDescent="0.35">
      <c r="A16" s="3" t="s">
        <v>99</v>
      </c>
      <c r="B16" s="4" t="s">
        <v>11</v>
      </c>
      <c r="C16" s="5" t="s">
        <v>212</v>
      </c>
      <c r="D16" s="6" t="s">
        <v>4</v>
      </c>
      <c r="E16" s="7">
        <f>E15</f>
        <v>323.5</v>
      </c>
      <c r="F16" s="84">
        <v>0</v>
      </c>
      <c r="G16" s="33">
        <f t="shared" ref="G16" si="0">E16*F16</f>
        <v>0</v>
      </c>
    </row>
    <row r="17" spans="1:7" ht="15" thickBot="1" x14ac:dyDescent="0.35">
      <c r="A17" s="42" t="s">
        <v>0</v>
      </c>
      <c r="B17" s="43" t="s">
        <v>136</v>
      </c>
      <c r="C17" s="44" t="s">
        <v>12</v>
      </c>
      <c r="D17" s="45"/>
      <c r="E17" s="46"/>
      <c r="F17" s="85"/>
      <c r="G17" s="41">
        <f>SUM(G18:G19)</f>
        <v>0</v>
      </c>
    </row>
    <row r="18" spans="1:7" ht="20.399999999999999" x14ac:dyDescent="0.3">
      <c r="A18" s="3" t="s">
        <v>100</v>
      </c>
      <c r="B18" s="4" t="s">
        <v>13</v>
      </c>
      <c r="C18" s="5" t="s">
        <v>214</v>
      </c>
      <c r="D18" s="6" t="s">
        <v>14</v>
      </c>
      <c r="E18" s="7">
        <v>20</v>
      </c>
      <c r="F18" s="84">
        <v>0</v>
      </c>
      <c r="G18" s="32">
        <f>F18*E18</f>
        <v>0</v>
      </c>
    </row>
    <row r="19" spans="1:7" ht="36.75" customHeight="1" thickBot="1" x14ac:dyDescent="0.35">
      <c r="A19" s="3" t="s">
        <v>101</v>
      </c>
      <c r="B19" s="4" t="s">
        <v>15</v>
      </c>
      <c r="C19" s="5" t="s">
        <v>213</v>
      </c>
      <c r="D19" s="6" t="s">
        <v>4</v>
      </c>
      <c r="E19" s="7">
        <f>2*3.5*0.15+6*2.85*0.15</f>
        <v>3.6150000000000002</v>
      </c>
      <c r="F19" s="84">
        <v>0</v>
      </c>
      <c r="G19" s="33">
        <f t="shared" ref="G19:G28" si="1">F19*E19</f>
        <v>0</v>
      </c>
    </row>
    <row r="20" spans="1:7" ht="17.25" customHeight="1" thickBot="1" x14ac:dyDescent="0.35">
      <c r="A20" s="42"/>
      <c r="B20" s="43" t="s">
        <v>138</v>
      </c>
      <c r="C20" s="44" t="s">
        <v>137</v>
      </c>
      <c r="D20" s="45"/>
      <c r="E20" s="46"/>
      <c r="F20" s="85"/>
      <c r="G20" s="41">
        <f>SUM(G21:G28)</f>
        <v>0</v>
      </c>
    </row>
    <row r="21" spans="1:7" ht="69" customHeight="1" x14ac:dyDescent="0.3">
      <c r="A21" s="3" t="s">
        <v>102</v>
      </c>
      <c r="B21" s="4" t="s">
        <v>16</v>
      </c>
      <c r="C21" s="5" t="s">
        <v>194</v>
      </c>
      <c r="D21" s="6" t="s">
        <v>4</v>
      </c>
      <c r="E21" s="7">
        <f>2*1.2*1.2+6*0.6*1.2</f>
        <v>7.1999999999999993</v>
      </c>
      <c r="F21" s="84">
        <v>0</v>
      </c>
      <c r="G21" s="32">
        <f t="shared" si="1"/>
        <v>0</v>
      </c>
    </row>
    <row r="22" spans="1:7" ht="30.6" x14ac:dyDescent="0.3">
      <c r="A22" s="3" t="s">
        <v>103</v>
      </c>
      <c r="B22" s="4" t="s">
        <v>17</v>
      </c>
      <c r="C22" s="5" t="s">
        <v>18</v>
      </c>
      <c r="D22" s="6" t="s">
        <v>4</v>
      </c>
      <c r="E22" s="7">
        <f>3.1/1.5</f>
        <v>2.0666666666666669</v>
      </c>
      <c r="F22" s="84">
        <v>0</v>
      </c>
      <c r="G22" s="9">
        <f t="shared" si="1"/>
        <v>0</v>
      </c>
    </row>
    <row r="23" spans="1:7" ht="20.399999999999999" x14ac:dyDescent="0.3">
      <c r="A23" s="3" t="s">
        <v>104</v>
      </c>
      <c r="B23" s="4" t="s">
        <v>19</v>
      </c>
      <c r="C23" s="5" t="s">
        <v>20</v>
      </c>
      <c r="D23" s="6" t="s">
        <v>4</v>
      </c>
      <c r="E23" s="7">
        <f>74.47-36.92</f>
        <v>37.549999999999997</v>
      </c>
      <c r="F23" s="84">
        <v>0</v>
      </c>
      <c r="G23" s="9">
        <f t="shared" si="1"/>
        <v>0</v>
      </c>
    </row>
    <row r="24" spans="1:7" ht="20.399999999999999" x14ac:dyDescent="0.3">
      <c r="A24" s="3" t="s">
        <v>105</v>
      </c>
      <c r="B24" s="4" t="s">
        <v>21</v>
      </c>
      <c r="C24" s="5" t="s">
        <v>22</v>
      </c>
      <c r="D24" s="6" t="s">
        <v>4</v>
      </c>
      <c r="E24" s="7">
        <v>74.47</v>
      </c>
      <c r="F24" s="84">
        <v>0</v>
      </c>
      <c r="G24" s="9">
        <f t="shared" si="1"/>
        <v>0</v>
      </c>
    </row>
    <row r="25" spans="1:7" ht="30.6" x14ac:dyDescent="0.3">
      <c r="A25" s="3" t="s">
        <v>106</v>
      </c>
      <c r="B25" s="4" t="s">
        <v>23</v>
      </c>
      <c r="C25" s="5" t="s">
        <v>24</v>
      </c>
      <c r="D25" s="6" t="s">
        <v>4</v>
      </c>
      <c r="E25" s="7">
        <f>E15</f>
        <v>323.5</v>
      </c>
      <c r="F25" s="84">
        <v>0</v>
      </c>
      <c r="G25" s="9">
        <f t="shared" si="1"/>
        <v>0</v>
      </c>
    </row>
    <row r="26" spans="1:7" x14ac:dyDescent="0.3">
      <c r="A26" s="3" t="s">
        <v>107</v>
      </c>
      <c r="B26" s="4"/>
      <c r="C26" s="5" t="s">
        <v>135</v>
      </c>
      <c r="D26" s="6" t="s">
        <v>140</v>
      </c>
      <c r="E26" s="8">
        <f>86.47+2.8*(4+4)+3.55*3+2.63*2+1.16*16+0.66*6+1.16*2</f>
        <v>149.62</v>
      </c>
      <c r="F26" s="84">
        <v>0</v>
      </c>
      <c r="G26" s="10">
        <f>ROUND(E26*F26,2)</f>
        <v>0</v>
      </c>
    </row>
    <row r="27" spans="1:7" ht="14.25" customHeight="1" x14ac:dyDescent="0.3">
      <c r="A27" s="3" t="s">
        <v>108</v>
      </c>
      <c r="B27" s="4"/>
      <c r="C27" s="5" t="s">
        <v>141</v>
      </c>
      <c r="D27" s="6" t="s">
        <v>140</v>
      </c>
      <c r="E27" s="8">
        <f>E26*1.1</f>
        <v>164.58200000000002</v>
      </c>
      <c r="F27" s="84">
        <v>0</v>
      </c>
      <c r="G27" s="10">
        <f>ROUND(E27*F27,2)</f>
        <v>0</v>
      </c>
    </row>
    <row r="28" spans="1:7" ht="15" thickBot="1" x14ac:dyDescent="0.35">
      <c r="A28" s="3" t="s">
        <v>109</v>
      </c>
      <c r="B28" s="4" t="s">
        <v>25</v>
      </c>
      <c r="C28" s="5" t="s">
        <v>26</v>
      </c>
      <c r="D28" s="6" t="s">
        <v>4</v>
      </c>
      <c r="E28" s="7">
        <f>E25+E24</f>
        <v>397.97</v>
      </c>
      <c r="F28" s="84">
        <v>0</v>
      </c>
      <c r="G28" s="33">
        <f t="shared" si="1"/>
        <v>0</v>
      </c>
    </row>
    <row r="29" spans="1:7" ht="14.25" customHeight="1" thickBot="1" x14ac:dyDescent="0.35">
      <c r="A29" s="42" t="s">
        <v>0</v>
      </c>
      <c r="B29" s="43" t="s">
        <v>27</v>
      </c>
      <c r="C29" s="44" t="s">
        <v>28</v>
      </c>
      <c r="D29" s="45"/>
      <c r="E29" s="46"/>
      <c r="F29" s="47"/>
      <c r="G29" s="41">
        <f>SUM(G30:G31)</f>
        <v>0</v>
      </c>
    </row>
    <row r="30" spans="1:7" ht="15" customHeight="1" x14ac:dyDescent="0.3">
      <c r="A30" s="3" t="s">
        <v>110</v>
      </c>
      <c r="B30" s="4" t="s">
        <v>29</v>
      </c>
      <c r="C30" s="5" t="s">
        <v>30</v>
      </c>
      <c r="D30" s="6" t="s">
        <v>4</v>
      </c>
      <c r="E30" s="7">
        <v>74.47</v>
      </c>
      <c r="F30" s="84">
        <v>0</v>
      </c>
      <c r="G30" s="32">
        <f>F30*E30</f>
        <v>0</v>
      </c>
    </row>
    <row r="31" spans="1:7" x14ac:dyDescent="0.3">
      <c r="A31" s="3" t="s">
        <v>111</v>
      </c>
      <c r="B31" s="4" t="s">
        <v>31</v>
      </c>
      <c r="C31" s="5" t="s">
        <v>32</v>
      </c>
      <c r="D31" s="6" t="s">
        <v>33</v>
      </c>
      <c r="E31" s="7">
        <f>0.0047*E30</f>
        <v>0.35000900000000001</v>
      </c>
      <c r="F31" s="84">
        <v>0</v>
      </c>
      <c r="G31" s="9">
        <f>F31*E31</f>
        <v>0</v>
      </c>
    </row>
    <row r="32" spans="1:7" ht="15" thickBot="1" x14ac:dyDescent="0.35">
      <c r="A32" s="11"/>
      <c r="B32" s="12"/>
      <c r="C32" s="61" t="s">
        <v>34</v>
      </c>
      <c r="D32" s="62"/>
      <c r="E32" s="62"/>
      <c r="F32" s="62"/>
      <c r="G32" s="62"/>
    </row>
    <row r="33" spans="1:7" ht="15" thickBot="1" x14ac:dyDescent="0.35">
      <c r="A33" s="42" t="s">
        <v>0</v>
      </c>
      <c r="B33" s="43" t="s">
        <v>35</v>
      </c>
      <c r="C33" s="44" t="s">
        <v>36</v>
      </c>
      <c r="D33" s="45"/>
      <c r="E33" s="46"/>
      <c r="F33" s="85"/>
      <c r="G33" s="41">
        <f>SUM(G34:G36)</f>
        <v>0</v>
      </c>
    </row>
    <row r="34" spans="1:7" ht="20.399999999999999" x14ac:dyDescent="0.3">
      <c r="A34" s="3" t="s">
        <v>112</v>
      </c>
      <c r="B34" s="4" t="s">
        <v>37</v>
      </c>
      <c r="C34" s="5" t="s">
        <v>91</v>
      </c>
      <c r="D34" s="6" t="s">
        <v>38</v>
      </c>
      <c r="E34" s="7">
        <v>5</v>
      </c>
      <c r="F34" s="84">
        <v>0</v>
      </c>
      <c r="G34" s="32">
        <f>F34*E34</f>
        <v>0</v>
      </c>
    </row>
    <row r="35" spans="1:7" ht="18" customHeight="1" x14ac:dyDescent="0.3">
      <c r="A35" s="3" t="s">
        <v>113</v>
      </c>
      <c r="B35" s="4" t="s">
        <v>39</v>
      </c>
      <c r="C35" s="5" t="s">
        <v>92</v>
      </c>
      <c r="D35" s="6" t="s">
        <v>38</v>
      </c>
      <c r="E35" s="7">
        <v>5</v>
      </c>
      <c r="F35" s="84">
        <v>0</v>
      </c>
      <c r="G35" s="9">
        <f t="shared" ref="G35:G36" si="2">F35*E35</f>
        <v>0</v>
      </c>
    </row>
    <row r="36" spans="1:7" ht="21" thickBot="1" x14ac:dyDescent="0.35">
      <c r="A36" s="3" t="s">
        <v>114</v>
      </c>
      <c r="B36" s="4" t="s">
        <v>40</v>
      </c>
      <c r="C36" s="5" t="s">
        <v>41</v>
      </c>
      <c r="D36" s="6" t="s">
        <v>33</v>
      </c>
      <c r="E36" s="7">
        <v>0.05</v>
      </c>
      <c r="F36" s="84">
        <v>0</v>
      </c>
      <c r="G36" s="33">
        <f t="shared" si="2"/>
        <v>0</v>
      </c>
    </row>
    <row r="37" spans="1:7" ht="15" thickBot="1" x14ac:dyDescent="0.35">
      <c r="A37" s="42" t="s">
        <v>0</v>
      </c>
      <c r="B37" s="43" t="s">
        <v>42</v>
      </c>
      <c r="C37" s="44" t="s">
        <v>43</v>
      </c>
      <c r="D37" s="45"/>
      <c r="E37" s="46"/>
      <c r="F37" s="85"/>
      <c r="G37" s="41">
        <f>SUM(G38:G43)</f>
        <v>0</v>
      </c>
    </row>
    <row r="38" spans="1:7" ht="71.400000000000006" x14ac:dyDescent="0.3">
      <c r="A38" s="3" t="s">
        <v>115</v>
      </c>
      <c r="B38" s="4" t="s">
        <v>44</v>
      </c>
      <c r="C38" s="5" t="s">
        <v>93</v>
      </c>
      <c r="D38" s="6" t="s">
        <v>38</v>
      </c>
      <c r="E38" s="7">
        <v>6</v>
      </c>
      <c r="F38" s="84">
        <v>0</v>
      </c>
      <c r="G38" s="32">
        <f>F38*E38</f>
        <v>0</v>
      </c>
    </row>
    <row r="39" spans="1:7" ht="71.400000000000006" x14ac:dyDescent="0.3">
      <c r="A39" s="3" t="s">
        <v>192</v>
      </c>
      <c r="B39" s="4" t="s">
        <v>44</v>
      </c>
      <c r="C39" s="5" t="s">
        <v>193</v>
      </c>
      <c r="D39" s="6" t="s">
        <v>38</v>
      </c>
      <c r="E39" s="7">
        <v>2</v>
      </c>
      <c r="F39" s="84">
        <v>0</v>
      </c>
      <c r="G39" s="9">
        <f t="shared" ref="G39:G43" si="3">F39*E39</f>
        <v>0</v>
      </c>
    </row>
    <row r="40" spans="1:7" ht="51" x14ac:dyDescent="0.3">
      <c r="A40" s="3" t="s">
        <v>190</v>
      </c>
      <c r="B40" s="4" t="s">
        <v>44</v>
      </c>
      <c r="C40" s="5" t="s">
        <v>191</v>
      </c>
      <c r="D40" s="6" t="s">
        <v>38</v>
      </c>
      <c r="E40" s="7">
        <v>1</v>
      </c>
      <c r="F40" s="84">
        <v>0</v>
      </c>
      <c r="G40" s="9">
        <f t="shared" si="3"/>
        <v>0</v>
      </c>
    </row>
    <row r="41" spans="1:7" ht="40.799999999999997" x14ac:dyDescent="0.3">
      <c r="A41" s="3" t="s">
        <v>116</v>
      </c>
      <c r="B41" s="4" t="s">
        <v>45</v>
      </c>
      <c r="C41" s="5" t="s">
        <v>46</v>
      </c>
      <c r="D41" s="6" t="s">
        <v>14</v>
      </c>
      <c r="E41" s="7">
        <f>(1.2*2+0.6*2)*6+(1.2*4*2)</f>
        <v>31.199999999999996</v>
      </c>
      <c r="F41" s="84">
        <v>0</v>
      </c>
      <c r="G41" s="9">
        <f t="shared" si="3"/>
        <v>0</v>
      </c>
    </row>
    <row r="42" spans="1:7" ht="40.799999999999997" x14ac:dyDescent="0.3">
      <c r="A42" s="3" t="s">
        <v>117</v>
      </c>
      <c r="B42" s="4" t="s">
        <v>47</v>
      </c>
      <c r="C42" s="5" t="s">
        <v>48</v>
      </c>
      <c r="D42" s="6" t="s">
        <v>14</v>
      </c>
      <c r="E42" s="7">
        <f>E41</f>
        <v>31.199999999999996</v>
      </c>
      <c r="F42" s="84">
        <v>0</v>
      </c>
      <c r="G42" s="9">
        <f t="shared" si="3"/>
        <v>0</v>
      </c>
    </row>
    <row r="43" spans="1:7" ht="21" thickBot="1" x14ac:dyDescent="0.35">
      <c r="A43" s="3" t="s">
        <v>118</v>
      </c>
      <c r="B43" s="4" t="s">
        <v>49</v>
      </c>
      <c r="C43" s="5" t="s">
        <v>50</v>
      </c>
      <c r="D43" s="6" t="s">
        <v>38</v>
      </c>
      <c r="E43" s="7">
        <v>8</v>
      </c>
      <c r="F43" s="84">
        <v>0</v>
      </c>
      <c r="G43" s="33">
        <f t="shared" si="3"/>
        <v>0</v>
      </c>
    </row>
    <row r="44" spans="1:7" ht="13.5" customHeight="1" thickBot="1" x14ac:dyDescent="0.35">
      <c r="A44" s="42" t="s">
        <v>0</v>
      </c>
      <c r="B44" s="43" t="s">
        <v>51</v>
      </c>
      <c r="C44" s="44" t="s">
        <v>52</v>
      </c>
      <c r="D44" s="45"/>
      <c r="E44" s="46"/>
      <c r="F44" s="85"/>
      <c r="G44" s="41">
        <f>SUM(G45:G46,G47)</f>
        <v>0</v>
      </c>
    </row>
    <row r="45" spans="1:7" ht="81.599999999999994" x14ac:dyDescent="0.3">
      <c r="A45" s="3" t="s">
        <v>119</v>
      </c>
      <c r="B45" s="4" t="s">
        <v>53</v>
      </c>
      <c r="C45" s="5" t="s">
        <v>220</v>
      </c>
      <c r="D45" s="6" t="s">
        <v>38</v>
      </c>
      <c r="E45" s="7">
        <v>2</v>
      </c>
      <c r="F45" s="84">
        <v>0</v>
      </c>
      <c r="G45" s="32">
        <f>ROUND(E45*F45,2)</f>
        <v>0</v>
      </c>
    </row>
    <row r="46" spans="1:7" ht="20.399999999999999" x14ac:dyDescent="0.3">
      <c r="A46" s="3" t="s">
        <v>120</v>
      </c>
      <c r="B46" s="4" t="s">
        <v>54</v>
      </c>
      <c r="C46" s="5" t="s">
        <v>219</v>
      </c>
      <c r="D46" s="6" t="s">
        <v>38</v>
      </c>
      <c r="E46" s="7">
        <v>2</v>
      </c>
      <c r="F46" s="84">
        <v>0</v>
      </c>
      <c r="G46" s="9">
        <f>ROUND(E46*F46,2)</f>
        <v>0</v>
      </c>
    </row>
    <row r="47" spans="1:7" x14ac:dyDescent="0.3">
      <c r="A47" s="3" t="s">
        <v>121</v>
      </c>
      <c r="B47" s="4" t="s">
        <v>55</v>
      </c>
      <c r="C47" s="5" t="s">
        <v>216</v>
      </c>
      <c r="D47" s="6" t="s">
        <v>56</v>
      </c>
      <c r="E47" s="7">
        <f>SUM(E48:E50)</f>
        <v>16</v>
      </c>
      <c r="F47" s="84">
        <v>0</v>
      </c>
      <c r="G47" s="16">
        <f>E47*F47</f>
        <v>0</v>
      </c>
    </row>
    <row r="48" spans="1:7" x14ac:dyDescent="0.3">
      <c r="A48" s="11"/>
      <c r="B48" s="12"/>
      <c r="C48" s="13" t="s">
        <v>57</v>
      </c>
      <c r="D48" s="14"/>
      <c r="E48" s="15"/>
      <c r="F48" s="17"/>
      <c r="G48" s="17"/>
    </row>
    <row r="49" spans="1:7" x14ac:dyDescent="0.3">
      <c r="A49" s="11"/>
      <c r="B49" s="12"/>
      <c r="C49" s="13" t="s">
        <v>58</v>
      </c>
      <c r="D49" s="14"/>
      <c r="E49" s="15">
        <v>6</v>
      </c>
      <c r="F49" s="17"/>
      <c r="G49" s="17"/>
    </row>
    <row r="50" spans="1:7" ht="15" thickBot="1" x14ac:dyDescent="0.35">
      <c r="A50" s="11"/>
      <c r="B50" s="12"/>
      <c r="C50" s="13" t="s">
        <v>59</v>
      </c>
      <c r="D50" s="14"/>
      <c r="E50" s="15">
        <v>10</v>
      </c>
      <c r="F50" s="17"/>
      <c r="G50" s="17"/>
    </row>
    <row r="51" spans="1:7" ht="15" thickBot="1" x14ac:dyDescent="0.35">
      <c r="A51" s="42" t="s">
        <v>0</v>
      </c>
      <c r="B51" s="43" t="s">
        <v>60</v>
      </c>
      <c r="C51" s="44" t="s">
        <v>61</v>
      </c>
      <c r="D51" s="45"/>
      <c r="E51" s="46"/>
      <c r="F51" s="85"/>
      <c r="G51" s="41">
        <f>SUM(G52:G55)</f>
        <v>0</v>
      </c>
    </row>
    <row r="52" spans="1:7" ht="30.6" x14ac:dyDescent="0.3">
      <c r="A52" s="3" t="s">
        <v>122</v>
      </c>
      <c r="B52" s="4" t="s">
        <v>62</v>
      </c>
      <c r="C52" s="5" t="s">
        <v>217</v>
      </c>
      <c r="D52" s="6" t="s">
        <v>4</v>
      </c>
      <c r="E52" s="7">
        <f>2*9*0.1</f>
        <v>1.8</v>
      </c>
      <c r="F52" s="84">
        <v>0</v>
      </c>
      <c r="G52" s="32">
        <f>E52*F52</f>
        <v>0</v>
      </c>
    </row>
    <row r="53" spans="1:7" ht="20.399999999999999" x14ac:dyDescent="0.3">
      <c r="A53" s="3" t="s">
        <v>123</v>
      </c>
      <c r="B53" s="4" t="s">
        <v>207</v>
      </c>
      <c r="C53" s="5" t="s">
        <v>208</v>
      </c>
      <c r="D53" s="6" t="s">
        <v>4</v>
      </c>
      <c r="E53" s="7">
        <f>2*9*0.1</f>
        <v>1.8</v>
      </c>
      <c r="F53" s="84">
        <v>0</v>
      </c>
      <c r="G53" s="9">
        <f>E53*F53</f>
        <v>0</v>
      </c>
    </row>
    <row r="54" spans="1:7" ht="30.6" x14ac:dyDescent="0.3">
      <c r="A54" s="3" t="s">
        <v>124</v>
      </c>
      <c r="B54" s="4" t="s">
        <v>63</v>
      </c>
      <c r="C54" s="5" t="s">
        <v>205</v>
      </c>
      <c r="D54" s="6" t="s">
        <v>4</v>
      </c>
      <c r="E54" s="7">
        <f>E52</f>
        <v>1.8</v>
      </c>
      <c r="F54" s="84">
        <v>0</v>
      </c>
      <c r="G54" s="9">
        <f>E54*F54</f>
        <v>0</v>
      </c>
    </row>
    <row r="55" spans="1:7" ht="31.2" thickBot="1" x14ac:dyDescent="0.35">
      <c r="A55" s="3" t="s">
        <v>125</v>
      </c>
      <c r="B55" s="4" t="s">
        <v>206</v>
      </c>
      <c r="C55" s="5" t="s">
        <v>218</v>
      </c>
      <c r="D55" s="6" t="s">
        <v>4</v>
      </c>
      <c r="E55" s="7">
        <v>42</v>
      </c>
      <c r="F55" s="84">
        <v>0</v>
      </c>
      <c r="G55" s="33">
        <f>E55*F55</f>
        <v>0</v>
      </c>
    </row>
    <row r="56" spans="1:7" ht="15" thickBot="1" x14ac:dyDescent="0.35">
      <c r="A56" s="42" t="s">
        <v>0</v>
      </c>
      <c r="B56" s="43" t="s">
        <v>64</v>
      </c>
      <c r="C56" s="44" t="s">
        <v>65</v>
      </c>
      <c r="D56" s="45"/>
      <c r="E56" s="46"/>
      <c r="F56" s="85"/>
      <c r="G56" s="41">
        <f>SUM(G57:G58)</f>
        <v>0</v>
      </c>
    </row>
    <row r="57" spans="1:7" ht="20.399999999999999" x14ac:dyDescent="0.3">
      <c r="A57" s="3" t="s">
        <v>126</v>
      </c>
      <c r="B57" s="4" t="s">
        <v>66</v>
      </c>
      <c r="C57" s="5" t="s">
        <v>67</v>
      </c>
      <c r="D57" s="6" t="s">
        <v>4</v>
      </c>
      <c r="E57" s="7">
        <f>E15</f>
        <v>323.5</v>
      </c>
      <c r="F57" s="84">
        <v>0</v>
      </c>
      <c r="G57" s="32">
        <f>F57*E57</f>
        <v>0</v>
      </c>
    </row>
    <row r="58" spans="1:7" ht="21" thickBot="1" x14ac:dyDescent="0.35">
      <c r="A58" s="3" t="s">
        <v>127</v>
      </c>
      <c r="B58" s="4" t="s">
        <v>68</v>
      </c>
      <c r="C58" s="5" t="s">
        <v>69</v>
      </c>
      <c r="D58" s="6" t="s">
        <v>4</v>
      </c>
      <c r="E58" s="7">
        <f>E57</f>
        <v>323.5</v>
      </c>
      <c r="F58" s="84">
        <v>0</v>
      </c>
      <c r="G58" s="33">
        <f t="shared" ref="G58" si="4">F58*E58</f>
        <v>0</v>
      </c>
    </row>
    <row r="59" spans="1:7" ht="15" thickBot="1" x14ac:dyDescent="0.35">
      <c r="A59" s="42" t="s">
        <v>0</v>
      </c>
      <c r="B59" s="43" t="s">
        <v>70</v>
      </c>
      <c r="C59" s="44" t="s">
        <v>71</v>
      </c>
      <c r="D59" s="45"/>
      <c r="E59" s="46"/>
      <c r="F59" s="85"/>
      <c r="G59" s="41">
        <f>SUM(G60:G66)</f>
        <v>0</v>
      </c>
    </row>
    <row r="60" spans="1:7" ht="28.5" customHeight="1" x14ac:dyDescent="0.3">
      <c r="A60" s="3" t="s">
        <v>128</v>
      </c>
      <c r="B60" s="4" t="s">
        <v>72</v>
      </c>
      <c r="C60" s="5" t="s">
        <v>94</v>
      </c>
      <c r="D60" s="6" t="s">
        <v>38</v>
      </c>
      <c r="E60" s="7">
        <f>6+2*2</f>
        <v>10</v>
      </c>
      <c r="F60" s="84">
        <v>0</v>
      </c>
      <c r="G60" s="32">
        <f>F60*E60</f>
        <v>0</v>
      </c>
    </row>
    <row r="61" spans="1:7" ht="30" customHeight="1" x14ac:dyDescent="0.3">
      <c r="A61" s="3" t="s">
        <v>129</v>
      </c>
      <c r="B61" s="4" t="s">
        <v>73</v>
      </c>
      <c r="C61" s="5" t="s">
        <v>74</v>
      </c>
      <c r="D61" s="6" t="s">
        <v>38</v>
      </c>
      <c r="E61" s="7">
        <v>4</v>
      </c>
      <c r="F61" s="84">
        <v>0</v>
      </c>
      <c r="G61" s="9">
        <f t="shared" ref="G61:G66" si="5">F61*E61</f>
        <v>0</v>
      </c>
    </row>
    <row r="62" spans="1:7" ht="40.799999999999997" x14ac:dyDescent="0.3">
      <c r="A62" s="3" t="s">
        <v>130</v>
      </c>
      <c r="B62" s="4" t="s">
        <v>75</v>
      </c>
      <c r="C62" s="5" t="s">
        <v>95</v>
      </c>
      <c r="D62" s="6" t="s">
        <v>4</v>
      </c>
      <c r="E62" s="7">
        <f>2*1.15*1.6+6*0.55*1.15</f>
        <v>7.4749999999999996</v>
      </c>
      <c r="F62" s="84">
        <v>0</v>
      </c>
      <c r="G62" s="9">
        <f t="shared" si="5"/>
        <v>0</v>
      </c>
    </row>
    <row r="63" spans="1:7" ht="30.6" x14ac:dyDescent="0.3">
      <c r="A63" s="3" t="s">
        <v>131</v>
      </c>
      <c r="B63" s="4" t="s">
        <v>76</v>
      </c>
      <c r="C63" s="5" t="s">
        <v>96</v>
      </c>
      <c r="D63" s="6" t="s">
        <v>4</v>
      </c>
      <c r="E63" s="7">
        <f>74.47-36.92</f>
        <v>37.549999999999997</v>
      </c>
      <c r="F63" s="84">
        <v>0</v>
      </c>
      <c r="G63" s="9">
        <f t="shared" si="5"/>
        <v>0</v>
      </c>
    </row>
    <row r="64" spans="1:7" ht="30.6" x14ac:dyDescent="0.3">
      <c r="A64" s="3" t="s">
        <v>139</v>
      </c>
      <c r="B64" s="4" t="s">
        <v>77</v>
      </c>
      <c r="C64" s="5" t="s">
        <v>78</v>
      </c>
      <c r="D64" s="6" t="s">
        <v>4</v>
      </c>
      <c r="E64" s="7">
        <f>6.4+E65</f>
        <v>43.949999999999996</v>
      </c>
      <c r="F64" s="84">
        <v>0</v>
      </c>
      <c r="G64" s="9">
        <f t="shared" si="5"/>
        <v>0</v>
      </c>
    </row>
    <row r="65" spans="1:7" ht="20.399999999999999" x14ac:dyDescent="0.3">
      <c r="A65" s="3" t="s">
        <v>132</v>
      </c>
      <c r="B65" s="4" t="s">
        <v>79</v>
      </c>
      <c r="C65" s="5" t="s">
        <v>80</v>
      </c>
      <c r="D65" s="6" t="s">
        <v>4</v>
      </c>
      <c r="E65" s="7">
        <f>E63</f>
        <v>37.549999999999997</v>
      </c>
      <c r="F65" s="84">
        <v>0</v>
      </c>
      <c r="G65" s="9">
        <f t="shared" si="5"/>
        <v>0</v>
      </c>
    </row>
    <row r="66" spans="1:7" ht="21" thickBot="1" x14ac:dyDescent="0.35">
      <c r="A66" s="3" t="s">
        <v>133</v>
      </c>
      <c r="B66" s="4" t="s">
        <v>89</v>
      </c>
      <c r="C66" s="5" t="s">
        <v>90</v>
      </c>
      <c r="D66" s="6" t="s">
        <v>14</v>
      </c>
      <c r="E66" s="7">
        <v>20</v>
      </c>
      <c r="F66" s="84">
        <v>0</v>
      </c>
      <c r="G66" s="33">
        <f t="shared" si="5"/>
        <v>0</v>
      </c>
    </row>
    <row r="67" spans="1:7" ht="15" thickBot="1" x14ac:dyDescent="0.35">
      <c r="A67" s="42" t="s">
        <v>0</v>
      </c>
      <c r="B67" s="43" t="s">
        <v>81</v>
      </c>
      <c r="C67" s="44" t="s">
        <v>82</v>
      </c>
      <c r="D67" s="45"/>
      <c r="E67" s="46"/>
      <c r="F67" s="85"/>
      <c r="G67" s="41">
        <f>SUM(G68)</f>
        <v>0</v>
      </c>
    </row>
    <row r="68" spans="1:7" ht="31.2" thickBot="1" x14ac:dyDescent="0.35">
      <c r="A68" s="3" t="s">
        <v>176</v>
      </c>
      <c r="B68" s="4" t="s">
        <v>83</v>
      </c>
      <c r="C68" s="5" t="s">
        <v>84</v>
      </c>
      <c r="D68" s="6" t="s">
        <v>33</v>
      </c>
      <c r="E68" s="7">
        <v>1.5</v>
      </c>
      <c r="F68" s="84">
        <v>0</v>
      </c>
      <c r="G68" s="34">
        <f>F68*E68</f>
        <v>0</v>
      </c>
    </row>
    <row r="69" spans="1:7" ht="15" thickBot="1" x14ac:dyDescent="0.35">
      <c r="A69" s="42" t="s">
        <v>0</v>
      </c>
      <c r="B69" s="43" t="s">
        <v>85</v>
      </c>
      <c r="C69" s="44" t="s">
        <v>86</v>
      </c>
      <c r="D69" s="45"/>
      <c r="E69" s="46"/>
      <c r="F69" s="85"/>
      <c r="G69" s="41">
        <f>SUM(G70)</f>
        <v>0</v>
      </c>
    </row>
    <row r="70" spans="1:7" ht="15" thickBot="1" x14ac:dyDescent="0.35">
      <c r="A70" s="3" t="s">
        <v>177</v>
      </c>
      <c r="B70" s="4" t="s">
        <v>87</v>
      </c>
      <c r="C70" s="5" t="s">
        <v>88</v>
      </c>
      <c r="D70" s="6" t="s">
        <v>33</v>
      </c>
      <c r="E70" s="7">
        <f>(E66*0.05*0.07+E65*0.04+E64*0.03+E63*0.03+E61*0.1+E60*0.01)*1.8</f>
        <v>8.1305999999999994</v>
      </c>
      <c r="F70" s="84">
        <v>0</v>
      </c>
      <c r="G70" s="34">
        <f>E70*F70</f>
        <v>0</v>
      </c>
    </row>
    <row r="71" spans="1:7" ht="27" thickBot="1" x14ac:dyDescent="0.35">
      <c r="A71" s="42"/>
      <c r="B71" s="43"/>
      <c r="C71" s="44" t="s">
        <v>142</v>
      </c>
      <c r="D71" s="45"/>
      <c r="E71" s="46"/>
      <c r="F71" s="85"/>
      <c r="G71" s="41">
        <f>SUM(G72:G84)</f>
        <v>0</v>
      </c>
    </row>
    <row r="72" spans="1:7" x14ac:dyDescent="0.3">
      <c r="A72" s="3" t="s">
        <v>178</v>
      </c>
      <c r="B72" s="4" t="s">
        <v>167</v>
      </c>
      <c r="C72" s="5" t="s">
        <v>163</v>
      </c>
      <c r="D72" s="6" t="s">
        <v>14</v>
      </c>
      <c r="E72" s="7">
        <v>6.7</v>
      </c>
      <c r="F72" s="84">
        <v>0</v>
      </c>
      <c r="G72" s="32">
        <f>E72*F72</f>
        <v>0</v>
      </c>
    </row>
    <row r="73" spans="1:7" x14ac:dyDescent="0.3">
      <c r="A73" s="3" t="s">
        <v>179</v>
      </c>
      <c r="B73" s="4" t="s">
        <v>168</v>
      </c>
      <c r="C73" s="5" t="s">
        <v>164</v>
      </c>
      <c r="D73" s="6" t="s">
        <v>150</v>
      </c>
      <c r="E73" s="7">
        <f>E72*0.35</f>
        <v>2.3449999999999998</v>
      </c>
      <c r="F73" s="84">
        <v>0</v>
      </c>
      <c r="G73" s="9">
        <f t="shared" ref="G73:G84" si="6">E73*F73</f>
        <v>0</v>
      </c>
    </row>
    <row r="74" spans="1:7" ht="20.399999999999999" x14ac:dyDescent="0.3">
      <c r="A74" s="3" t="s">
        <v>180</v>
      </c>
      <c r="B74" s="4" t="s">
        <v>169</v>
      </c>
      <c r="C74" s="5" t="s">
        <v>170</v>
      </c>
      <c r="D74" s="6" t="s">
        <v>171</v>
      </c>
      <c r="E74" s="7">
        <v>6</v>
      </c>
      <c r="F74" s="84">
        <v>0</v>
      </c>
      <c r="G74" s="9">
        <f t="shared" si="6"/>
        <v>0</v>
      </c>
    </row>
    <row r="75" spans="1:7" x14ac:dyDescent="0.3">
      <c r="A75" s="3" t="s">
        <v>181</v>
      </c>
      <c r="B75" s="4" t="s">
        <v>151</v>
      </c>
      <c r="C75" s="5" t="s">
        <v>143</v>
      </c>
      <c r="D75" s="6" t="s">
        <v>14</v>
      </c>
      <c r="E75" s="7">
        <f>4.6+15.45+6.7</f>
        <v>26.749999999999996</v>
      </c>
      <c r="F75" s="84">
        <v>0</v>
      </c>
      <c r="G75" s="9">
        <f t="shared" si="6"/>
        <v>0</v>
      </c>
    </row>
    <row r="76" spans="1:7" x14ac:dyDescent="0.3">
      <c r="A76" s="3" t="s">
        <v>182</v>
      </c>
      <c r="B76" s="4" t="s">
        <v>152</v>
      </c>
      <c r="C76" s="5" t="s">
        <v>144</v>
      </c>
      <c r="D76" s="6" t="s">
        <v>14</v>
      </c>
      <c r="E76" s="7">
        <f>E75</f>
        <v>26.749999999999996</v>
      </c>
      <c r="F76" s="84">
        <v>0</v>
      </c>
      <c r="G76" s="9">
        <f t="shared" si="6"/>
        <v>0</v>
      </c>
    </row>
    <row r="77" spans="1:7" x14ac:dyDescent="0.3">
      <c r="A77" s="3" t="s">
        <v>183</v>
      </c>
      <c r="B77" s="4" t="s">
        <v>153</v>
      </c>
      <c r="C77" s="5" t="s">
        <v>145</v>
      </c>
      <c r="D77" s="6" t="s">
        <v>14</v>
      </c>
      <c r="E77" s="7">
        <f>E75</f>
        <v>26.749999999999996</v>
      </c>
      <c r="F77" s="84">
        <v>0</v>
      </c>
      <c r="G77" s="9">
        <f t="shared" si="6"/>
        <v>0</v>
      </c>
    </row>
    <row r="78" spans="1:7" x14ac:dyDescent="0.3">
      <c r="A78" s="3" t="s">
        <v>184</v>
      </c>
      <c r="B78" s="4" t="s">
        <v>154</v>
      </c>
      <c r="C78" s="5" t="s">
        <v>146</v>
      </c>
      <c r="D78" s="6" t="s">
        <v>14</v>
      </c>
      <c r="E78" s="7">
        <f>E75</f>
        <v>26.749999999999996</v>
      </c>
      <c r="F78" s="84">
        <v>0</v>
      </c>
      <c r="G78" s="9">
        <f t="shared" si="6"/>
        <v>0</v>
      </c>
    </row>
    <row r="79" spans="1:7" x14ac:dyDescent="0.3">
      <c r="A79" s="3" t="s">
        <v>185</v>
      </c>
      <c r="B79" s="4" t="s">
        <v>155</v>
      </c>
      <c r="C79" s="5" t="s">
        <v>147</v>
      </c>
      <c r="D79" s="6" t="s">
        <v>148</v>
      </c>
      <c r="E79" s="7">
        <f>E75*0.35*0.2</f>
        <v>1.8724999999999998</v>
      </c>
      <c r="F79" s="84">
        <v>0</v>
      </c>
      <c r="G79" s="9">
        <f t="shared" si="6"/>
        <v>0</v>
      </c>
    </row>
    <row r="80" spans="1:7" ht="20.399999999999999" x14ac:dyDescent="0.3">
      <c r="A80" s="3" t="s">
        <v>186</v>
      </c>
      <c r="B80" s="4" t="s">
        <v>166</v>
      </c>
      <c r="C80" s="5" t="s">
        <v>165</v>
      </c>
      <c r="D80" s="6" t="s">
        <v>33</v>
      </c>
      <c r="E80" s="7">
        <f>E73*0.15*2.3</f>
        <v>0.80902499999999977</v>
      </c>
      <c r="F80" s="84">
        <v>0</v>
      </c>
      <c r="G80" s="9">
        <f t="shared" si="6"/>
        <v>0</v>
      </c>
    </row>
    <row r="81" spans="1:7" x14ac:dyDescent="0.3">
      <c r="A81" s="3" t="s">
        <v>187</v>
      </c>
      <c r="B81" s="4" t="s">
        <v>156</v>
      </c>
      <c r="C81" s="5" t="s">
        <v>149</v>
      </c>
      <c r="D81" s="6" t="s">
        <v>150</v>
      </c>
      <c r="E81" s="7">
        <f>E75*0.35</f>
        <v>9.3624999999999989</v>
      </c>
      <c r="F81" s="84">
        <v>0</v>
      </c>
      <c r="G81" s="9">
        <f t="shared" si="6"/>
        <v>0</v>
      </c>
    </row>
    <row r="82" spans="1:7" x14ac:dyDescent="0.3">
      <c r="A82" s="3" t="s">
        <v>188</v>
      </c>
      <c r="B82" s="4" t="s">
        <v>157</v>
      </c>
      <c r="C82" s="5" t="s">
        <v>158</v>
      </c>
      <c r="D82" s="6" t="s">
        <v>148</v>
      </c>
      <c r="E82" s="7">
        <f>E76*0.2*0.35</f>
        <v>1.8724999999999998</v>
      </c>
      <c r="F82" s="84">
        <v>0</v>
      </c>
      <c r="G82" s="9">
        <f t="shared" si="6"/>
        <v>0</v>
      </c>
    </row>
    <row r="83" spans="1:7" x14ac:dyDescent="0.3">
      <c r="A83" s="3" t="s">
        <v>189</v>
      </c>
      <c r="B83" s="4" t="s">
        <v>159</v>
      </c>
      <c r="C83" s="5" t="s">
        <v>160</v>
      </c>
      <c r="D83" s="6" t="s">
        <v>14</v>
      </c>
      <c r="E83" s="7">
        <v>57.5</v>
      </c>
      <c r="F83" s="84">
        <v>0</v>
      </c>
      <c r="G83" s="9">
        <f t="shared" si="6"/>
        <v>0</v>
      </c>
    </row>
    <row r="84" spans="1:7" ht="21" thickBot="1" x14ac:dyDescent="0.35">
      <c r="A84" s="55" t="s">
        <v>215</v>
      </c>
      <c r="B84" s="57" t="s">
        <v>210</v>
      </c>
      <c r="C84" s="58" t="s">
        <v>209</v>
      </c>
      <c r="D84" s="59" t="s">
        <v>14</v>
      </c>
      <c r="E84" s="60">
        <f>E75</f>
        <v>26.749999999999996</v>
      </c>
      <c r="F84" s="86">
        <v>0</v>
      </c>
      <c r="G84" s="56">
        <f t="shared" si="6"/>
        <v>0</v>
      </c>
    </row>
    <row r="85" spans="1:7" ht="14.25" customHeight="1" thickBot="1" x14ac:dyDescent="0.35">
      <c r="A85" s="42"/>
      <c r="B85" s="43"/>
      <c r="C85" s="44" t="s">
        <v>172</v>
      </c>
      <c r="D85" s="45"/>
      <c r="E85" s="46"/>
      <c r="F85" s="85"/>
      <c r="G85" s="41">
        <f>SUM(G86:G87)</f>
        <v>0</v>
      </c>
    </row>
    <row r="86" spans="1:7" ht="57" customHeight="1" x14ac:dyDescent="0.3">
      <c r="A86" s="3" t="s">
        <v>228</v>
      </c>
      <c r="B86" s="4" t="s">
        <v>161</v>
      </c>
      <c r="C86" s="5" t="s">
        <v>174</v>
      </c>
      <c r="D86" s="6" t="s">
        <v>162</v>
      </c>
      <c r="E86" s="7">
        <v>32</v>
      </c>
      <c r="F86" s="84">
        <v>0</v>
      </c>
      <c r="G86" s="32">
        <f>F86*E86</f>
        <v>0</v>
      </c>
    </row>
    <row r="87" spans="1:7" ht="22.5" customHeight="1" thickBot="1" x14ac:dyDescent="0.35">
      <c r="A87" s="48" t="s">
        <v>229</v>
      </c>
      <c r="B87" s="49" t="s">
        <v>173</v>
      </c>
      <c r="C87" s="50" t="s">
        <v>175</v>
      </c>
      <c r="D87" s="51" t="s">
        <v>171</v>
      </c>
      <c r="E87" s="52">
        <v>1</v>
      </c>
      <c r="F87" s="87">
        <v>0</v>
      </c>
      <c r="G87" s="9">
        <f>F87*E87</f>
        <v>0</v>
      </c>
    </row>
    <row r="88" spans="1:7" ht="19.5" customHeight="1" thickBot="1" x14ac:dyDescent="0.35">
      <c r="A88" s="88" t="s">
        <v>225</v>
      </c>
      <c r="B88" s="89"/>
      <c r="C88" s="89"/>
      <c r="D88" s="89"/>
      <c r="E88" s="89"/>
      <c r="F88" s="90"/>
      <c r="G88" s="91">
        <f>SUM(G85,G71,G69,G67,G59,G56,G51,G44,G37,G33,G29,G20,G17,G13)</f>
        <v>0</v>
      </c>
    </row>
    <row r="89" spans="1:7" ht="15" thickBot="1" x14ac:dyDescent="0.35">
      <c r="A89" s="18"/>
      <c r="B89" s="19"/>
      <c r="C89" s="20"/>
      <c r="D89" s="21"/>
      <c r="E89" s="22"/>
      <c r="F89" s="24"/>
      <c r="G89" s="23"/>
    </row>
    <row r="90" spans="1:7" ht="15" customHeight="1" x14ac:dyDescent="0.3">
      <c r="A90" s="18"/>
      <c r="B90" s="64" t="s">
        <v>226</v>
      </c>
      <c r="C90" s="65"/>
      <c r="D90" s="53" t="s">
        <v>203</v>
      </c>
      <c r="E90" s="99" t="s">
        <v>230</v>
      </c>
      <c r="F90" s="100"/>
      <c r="G90" s="101"/>
    </row>
    <row r="91" spans="1:7" ht="15" thickBot="1" x14ac:dyDescent="0.35">
      <c r="A91" s="18"/>
      <c r="B91" s="66"/>
      <c r="C91" s="67"/>
      <c r="D91" s="54" t="s">
        <v>204</v>
      </c>
      <c r="E91" s="103" t="s">
        <v>230</v>
      </c>
      <c r="F91" s="104"/>
      <c r="G91" s="105"/>
    </row>
    <row r="92" spans="1:7" x14ac:dyDescent="0.3">
      <c r="A92" s="92"/>
      <c r="B92" s="93"/>
      <c r="C92" s="102"/>
      <c r="D92" s="95"/>
      <c r="E92" s="96"/>
      <c r="F92" s="97"/>
      <c r="G92" s="98"/>
    </row>
    <row r="93" spans="1:7" x14ac:dyDescent="0.3">
      <c r="A93" s="92"/>
      <c r="B93" s="93"/>
      <c r="C93" s="94"/>
      <c r="D93" s="95"/>
      <c r="E93" s="96"/>
      <c r="F93" s="97"/>
      <c r="G93" s="98"/>
    </row>
    <row r="94" spans="1:7" x14ac:dyDescent="0.3">
      <c r="A94" s="92"/>
      <c r="B94" s="93"/>
      <c r="C94" s="94"/>
      <c r="D94" s="95"/>
      <c r="E94" s="96"/>
      <c r="F94" s="97"/>
      <c r="G94" s="98"/>
    </row>
    <row r="95" spans="1:7" x14ac:dyDescent="0.3">
      <c r="A95" s="92"/>
      <c r="B95" s="93"/>
      <c r="C95" s="94"/>
      <c r="D95" s="95"/>
      <c r="E95" s="96"/>
      <c r="F95" s="97"/>
      <c r="G95" s="98"/>
    </row>
    <row r="96" spans="1:7" x14ac:dyDescent="0.3">
      <c r="A96" s="92"/>
      <c r="B96" s="93"/>
      <c r="C96" s="94"/>
      <c r="D96" s="95"/>
      <c r="E96" s="96"/>
      <c r="F96" s="97"/>
      <c r="G96" s="98"/>
    </row>
  </sheetData>
  <sheetProtection algorithmName="SHA-512" hashValue="DXXjuaIqMUn2BnR5TN07IvFQHqevAdVI+/Of9kszbkHE4PfATlWpCGLCCUT29dsG6bOvdFcPTG7g8MAUgqMgJQ==" saltValue="NcP2yeeuwpBb+S+uo+O3Cw==" spinCount="100000" sheet="1" formatCells="0" formatColumns="0" formatRows="0"/>
  <mergeCells count="16">
    <mergeCell ref="A1:G1"/>
    <mergeCell ref="C2:G2"/>
    <mergeCell ref="A4:B4"/>
    <mergeCell ref="A7:B7"/>
    <mergeCell ref="A2:B2"/>
    <mergeCell ref="E4:F4"/>
    <mergeCell ref="C32:G32"/>
    <mergeCell ref="E91:G91"/>
    <mergeCell ref="E5:F5"/>
    <mergeCell ref="E7:F7"/>
    <mergeCell ref="E8:F8"/>
    <mergeCell ref="C10:F10"/>
    <mergeCell ref="E90:G90"/>
    <mergeCell ref="A88:F88"/>
    <mergeCell ref="B90:C90"/>
    <mergeCell ref="B91:C91"/>
  </mergeCells>
  <pageMargins left="0.98425196850393704" right="0.59055118110236227" top="0.78740157480314965" bottom="0.78740157480314965" header="0.31496062992125984" footer="0.31496062992125984"/>
  <pageSetup paperSize="9" scale="81" fitToHeight="3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 VV</vt:lpstr>
      <vt:lpstr>'Položky VV'!Oblast_tisku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Mikyška Milan</dc:creator>
  <cp:lastModifiedBy>Uhlířová Eva</cp:lastModifiedBy>
  <cp:lastPrinted>2025-02-17T07:51:17Z</cp:lastPrinted>
  <dcterms:created xsi:type="dcterms:W3CDTF">2025-01-31T12:56:30Z</dcterms:created>
  <dcterms:modified xsi:type="dcterms:W3CDTF">2025-02-17T10:01:36Z</dcterms:modified>
</cp:coreProperties>
</file>